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comments51.xml" ContentType="application/vnd.openxmlformats-officedocument.spreadsheetml.comments+xml"/>
  <Override PartName="/xl/comments63.xml" ContentType="application/vnd.openxmlformats-officedocument.spreadsheetml.comments+xml"/>
  <Override PartName="/xl/styles.xml" ContentType="application/vnd.openxmlformats-officedocument.spreadsheetml.styles+xml"/>
  <Override PartName="/xl/worksheets/sheet55.xml" ContentType="application/vnd.openxmlformats-officedocument.spreadsheetml.worksheet+xml"/>
  <Override PartName="/xl/worksheets/sheet54.xml" ContentType="application/vnd.openxmlformats-officedocument.spreadsheetml.worksheet+xml"/>
  <Override PartName="/xl/worksheets/sheet53.xml" ContentType="application/vnd.openxmlformats-officedocument.spreadsheetml.worksheet+xml"/>
  <Override PartName="/xl/worksheets/sheet52.xml" ContentType="application/vnd.openxmlformats-officedocument.spreadsheetml.worksheet+xml"/>
  <Override PartName="/xl/worksheets/sheet51.xml" ContentType="application/vnd.openxmlformats-officedocument.spreadsheetml.worksheet+xml"/>
  <Override PartName="/xl/worksheets/sheet50.xml" ContentType="application/vnd.openxmlformats-officedocument.spreadsheetml.worksheet+xml"/>
  <Override PartName="/xl/worksheets/sheet46.xml" ContentType="application/vnd.openxmlformats-officedocument.spreadsheetml.worksheet+xml"/>
  <Override PartName="/xl/worksheets/sheet45.xml" ContentType="application/vnd.openxmlformats-officedocument.spreadsheetml.worksheet+xml"/>
  <Override PartName="/xl/worksheets/sheet44.xml" ContentType="application/vnd.openxmlformats-officedocument.spreadsheetml.worksheet+xml"/>
  <Override PartName="/xl/worksheets/sheet43.xml" ContentType="application/vnd.openxmlformats-officedocument.spreadsheetml.worksheet+xml"/>
  <Override PartName="/xl/worksheets/sheet42.xml" ContentType="application/vnd.openxmlformats-officedocument.spreadsheetml.worksheet+xml"/>
  <Override PartName="/xl/worksheets/sheet41.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38.xml" ContentType="application/vnd.openxmlformats-officedocument.spreadsheetml.worksheet+xml"/>
  <Override PartName="/xl/worksheets/sheet37.xml" ContentType="application/vnd.openxmlformats-officedocument.spreadsheetml.worksheet+xml"/>
  <Override PartName="/xl/worksheets/sheet36.xml" ContentType="application/vnd.openxmlformats-officedocument.spreadsheetml.worksheet+xml"/>
  <Override PartName="/xl/worksheets/sheet35.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49.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48.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26.xml" ContentType="application/vnd.openxmlformats-officedocument.spreadsheetml.worksheet+xml"/>
  <Override PartName="/xl/worksheets/sheet63.xml" ContentType="application/vnd.openxmlformats-officedocument.spreadsheetml.worksheet+xml"/>
  <Override PartName="/xl/worksheets/sheet27.xml" ContentType="application/vnd.openxmlformats-officedocument.spreadsheetml.worksheet+xml"/>
  <Override PartName="/xl/worksheets/sheet64.xml" ContentType="application/vnd.openxmlformats-officedocument.spreadsheetml.worksheet+xml"/>
  <Override PartName="/xl/worksheets/sheet28.xml" ContentType="application/vnd.openxmlformats-officedocument.spreadsheetml.worksheet+xml"/>
  <Override PartName="/xl/worksheets/sheet70.xml" ContentType="application/vnd.openxmlformats-officedocument.spreadsheetml.worksheet+xml"/>
  <Override PartName="/xl/worksheets/sheet65.xml" ContentType="application/vnd.openxmlformats-officedocument.spreadsheetml.worksheet+xml"/>
  <Override PartName="/xl/worksheets/sheet29.xml" ContentType="application/vnd.openxmlformats-officedocument.spreadsheetml.worksheet+xml"/>
  <Override PartName="/xl/worksheets/sheet71.xml" ContentType="application/vnd.openxmlformats-officedocument.spreadsheetml.worksheet+xml"/>
  <Override PartName="/xl/worksheets/_rels/sheet63.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49.xml.rels" ContentType="application/vnd.openxmlformats-package.relationships+xml"/>
  <Override PartName="/xl/worksheets/_rels/sheet36.xml.rels" ContentType="application/vnd.openxmlformats-package.relationships+xml"/>
  <Override PartName="/xl/worksheets/_rels/sheet2.xml.rels" ContentType="application/vnd.openxmlformats-package.relationships+xml"/>
  <Override PartName="/xl/worksheets/_rels/sheet48.xml.rels" ContentType="application/vnd.openxmlformats-package.relationships+xml"/>
  <Override PartName="/xl/worksheets/_rels/sheet35.xml.rels" ContentType="application/vnd.openxmlformats-package.relationships+xml"/>
  <Override PartName="/xl/worksheets/_rels/sheet47.xml.rels" ContentType="application/vnd.openxmlformats-package.relationships+xml"/>
  <Override PartName="/xl/worksheets/_rels/sheet51.xml.rels" ContentType="application/vnd.openxmlformats-package.relationships+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89.xml" ContentType="application/vnd.openxmlformats-officedocument.spreadsheetml.worksheet+xml"/>
  <Override PartName="/xl/worksheets/sheet77.xml" ContentType="application/vnd.openxmlformats-officedocument.spreadsheetml.worksheet+xml"/>
  <Override PartName="/xl/worksheets/sheet88.xml" ContentType="application/vnd.openxmlformats-officedocument.spreadsheetml.worksheet+xml"/>
  <Override PartName="/xl/worksheets/sheet76.xml" ContentType="application/vnd.openxmlformats-officedocument.spreadsheetml.worksheet+xml"/>
  <Override PartName="/xl/worksheets/sheet87.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74.xml" ContentType="application/vnd.openxmlformats-officedocument.spreadsheetml.worksheet+xml"/>
  <Override PartName="/xl/worksheets/sheet85.xml" ContentType="application/vnd.openxmlformats-officedocument.spreadsheetml.worksheet+xml"/>
  <Override PartName="/xl/worksheets/sheet73.xml" ContentType="application/vnd.openxmlformats-officedocument.spreadsheetml.worksheet+xml"/>
  <Override PartName="/xl/worksheets/sheet79.xml" ContentType="application/vnd.openxmlformats-officedocument.spreadsheetml.worksheet+xml"/>
  <Override PartName="/xl/worksheets/sheet78.xml" ContentType="application/vnd.openxmlformats-officedocument.spreadsheetml.worksheet+xml"/>
  <Override PartName="/xl/worksheets/sheet72.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4.xml" ContentType="application/vnd.openxmlformats-officedocument.spreadsheetml.worksheet+xml"/>
  <Override PartName="/xl/worksheets/sheet59.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58.xml" ContentType="application/vnd.openxmlformats-officedocument.spreadsheetml.worksheet+xml"/>
  <Override PartName="/xl/worksheets/sheet19.xml" ContentType="application/vnd.openxmlformats-officedocument.spreadsheetml.worksheet+xml"/>
  <Override PartName="/xl/worksheets/sheet84.xml" ContentType="application/vnd.openxmlformats-officedocument.spreadsheetml.worksheet+xml"/>
  <Override PartName="/xl/worksheets/sheet20.xml" ContentType="application/vnd.openxmlformats-officedocument.spreadsheetml.worksheet+xml"/>
  <Override PartName="/xl/worksheets/sheet2.xml" ContentType="application/vnd.openxmlformats-officedocument.spreadsheetml.worksheet+xml"/>
  <Override PartName="/xl/worksheets/sheet57.xml" ContentType="application/vnd.openxmlformats-officedocument.spreadsheetml.worksheet+xml"/>
  <Override PartName="/xl/worksheets/sheet18.xml" ContentType="application/vnd.openxmlformats-officedocument.spreadsheetml.worksheet+xml"/>
  <Override PartName="/xl/worksheets/sheet83.xml" ContentType="application/vnd.openxmlformats-officedocument.spreadsheetml.worksheet+xml"/>
  <Override PartName="/xl/worksheets/sheet82.xml" ContentType="application/vnd.openxmlformats-officedocument.spreadsheetml.worksheet+xml"/>
  <Override PartName="/xl/worksheets/sheet17.xml" ContentType="application/vnd.openxmlformats-officedocument.spreadsheetml.worksheet+xml"/>
  <Override PartName="/xl/worksheets/sheet81.xml" ContentType="application/vnd.openxmlformats-officedocument.spreadsheetml.worksheet+xml"/>
  <Override PartName="/xl/worksheets/sheet16.xml" ContentType="application/vnd.openxmlformats-officedocument.spreadsheetml.worksheet+xml"/>
  <Override PartName="/xl/worksheets/sheet80.xml" ContentType="application/vnd.openxmlformats-officedocument.spreadsheetml.worksheet+xml"/>
  <Override PartName="/xl/worksheets/sheet1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56.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47.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xl/media/image1.jpeg" ContentType="image/jpeg"/>
  <Override PartName="/xl/media/image10.png" ContentType="image/png"/>
  <Override PartName="/xl/media/image2.jpeg" ContentType="image/jpeg"/>
  <Override PartName="/xl/media/image3.png" ContentType="image/png"/>
  <Override PartName="/xl/media/image4.png" ContentType="image/png"/>
  <Override PartName="/xl/media/image5.jpeg" ContentType="image/jpeg"/>
  <Override PartName="/xl/media/image6.png" ContentType="image/png"/>
  <Override PartName="/xl/media/image11.png" ContentType="image/png"/>
  <Override PartName="/xl/media/image7.png" ContentType="image/png"/>
  <Override PartName="/xl/media/image12.png" ContentType="image/png"/>
  <Override PartName="/xl/media/image8.png" ContentType="image/png"/>
  <Override PartName="/xl/media/image13.png" ContentType="image/png"/>
  <Override PartName="/xl/media/image9.png" ContentType="image/png"/>
  <Override PartName="/xl/comments2.xml" ContentType="application/vnd.openxmlformats-officedocument.spreadsheetml.comments+xml"/>
  <Override PartName="/xl/drawings/_rels/drawing8.xml.rels" ContentType="application/vnd.openxmlformats-package.relationships+xml"/>
  <Override PartName="/xl/drawings/_rels/drawing7.xml.rels" ContentType="application/vnd.openxmlformats-package.relationships+xml"/>
  <Override PartName="/xl/drawings/_rels/drawing5.xml.rels" ContentType="application/vnd.openxmlformats-package.relationships+xml"/>
  <Override PartName="/xl/drawings/_rels/drawing2.xml.rels" ContentType="application/vnd.openxmlformats-package.relationships+xml"/>
  <Override PartName="/xl/drawings/_rels/drawing4.xml.rels" ContentType="application/vnd.openxmlformats-package.relationships+xml"/>
  <Override PartName="/xl/drawings/_rels/drawing1.xml.rels" ContentType="application/vnd.openxmlformats-package.relationships+xml"/>
  <Override PartName="/xl/drawings/_rels/drawing3.xml.rels" ContentType="application/vnd.openxmlformats-package.relationships+xml"/>
  <Override PartName="/xl/drawings/_rels/drawing6.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drawings/drawing6.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7.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3.vml" ContentType="application/vnd.openxmlformats-officedocument.vmlDrawing"/>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Инструкция" sheetId="1" state="visible" r:id="rId2"/>
    <sheet name="Титульный" sheetId="2" state="visible" r:id="rId3"/>
    <sheet name="Список территорий" sheetId="3" state="visible" r:id="rId4"/>
    <sheet name="Дифференциация" sheetId="4" state="visible"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visible"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visible"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function="false" hidden="false" name="anscount" vbProcedure="false">1</definedName>
    <definedName function="false" hidden="false" name="BLOCK_BALANCE_INDICATORS" vbProcedure="false">Титульный!$50:$60</definedName>
    <definedName function="false" hidden="false" name="BLOCK_BALANCE_TKO_FLAG_TRANS" vbProcedure="false">Титульный!$61:$62</definedName>
    <definedName function="false" hidden="false" name="BLOCK_CONNECTION_STATE" vbProcedure="false">Титульный!$48:$49</definedName>
    <definedName function="false" hidden="false" name="BLOCK_DIFFERENTIATION_NOT_TKO" vbProcedure="false">Дифференциация!$J:$M</definedName>
    <definedName function="false" hidden="false" name="BLOCK_DIFF_CS" vbProcedure="false">Титульный!$40:$41</definedName>
    <definedName function="false" hidden="false" name="BLOCK_FIRST_TARIFF" vbProcedure="false">Титульный!$20:$24</definedName>
    <definedName function="false" hidden="false" name="BLOCK_FIRST_TARIFF_OREG_PUBL" vbProcedure="false">Титульный!$23:$24</definedName>
    <definedName function="false" hidden="false" name="BLOCK_IP_DETAILED_FACT_IST_FIN" vbProcedure="false">'ИП. Детализация'!$AD:$AE</definedName>
    <definedName function="false" hidden="false" name="BLOCK_IP_DETAILED_FACT_PERIOD_EVENT" vbProcedure="false">'ИП. Детализация'!$AI:$AK</definedName>
    <definedName function="false" hidden="false" name="BLOCK_MAIN_INFO_HEAT" vbProcedure="false">'Общая информация об организации'!$19:$24</definedName>
    <definedName function="false" hidden="false" name="BLOCK_MAIN_INFO_NOT_TKO" vbProcedure="false">'Общая информация об организации'!$46:$49</definedName>
    <definedName function="false" hidden="false" name="BLOCK_MAIN_INFO_OBJECT_COLDVSNA" vbProcedure="false">'Общая информация по ВД'!$X:$Z</definedName>
    <definedName function="false" hidden="false" name="BLOCK_MAIN_INFO_OBJECT_COMM_COLDVSNA" vbProcedure="false">'Общая информация по ВД'!$AG:$AG</definedName>
    <definedName function="false" hidden="false" name="BLOCK_MAIN_INFO_OBJECT_COMM_HEAT" vbProcedure="false">'Общая информация по ВД'!$AE:$AE</definedName>
    <definedName function="false" hidden="false" name="BLOCK_MAIN_INFO_OBJECT_COMM_HOTVSNA" vbProcedure="false">'Общая информация по ВД'!$AH:$AH</definedName>
    <definedName function="false" hidden="false" name="BLOCK_MAIN_INFO_OBJECT_COMM_VOTV" vbProcedure="false">'Общая информация по ВД'!$AF:$AF</definedName>
    <definedName function="false" hidden="false" name="BLOCK_MAIN_INFO_OBJECT_HEAT" vbProcedure="false">'Общая информация по ВД'!$H:$R</definedName>
    <definedName function="false" hidden="false" name="BLOCK_MAIN_INFO_OBJECT_HOTVSNA" vbProcedure="false">'Общая информация по ВД'!$AB:$AC</definedName>
    <definedName function="false" hidden="false" name="BLOCK_MAIN_INFO_OBJECT_VOTV" vbProcedure="false">'Общая информация по ВД'!$T:$V</definedName>
    <definedName function="false" hidden="false" name="BLOCK_NOTE_P_TARIFF_A" vbProcedure="false">'ТС. Т-ТЭ | &gt;=25МВт'!$58:$60</definedName>
    <definedName function="false" hidden="false" name="BLOCK_NOTE_P_TARIFF_A_COLDVSNA" vbProcedure="false">'ХВС. Т-пит'!$54:$55</definedName>
    <definedName function="false" hidden="false" name="BLOCK_NOTE_P_TARIFF_A_HOTVSNA" vbProcedure="false">'ГВС. Т-гор.вода'!$55:$56</definedName>
    <definedName function="false" hidden="false" name="BLOCK_NOTE_P_TARIFF_A_VOTV" vbProcedure="false">'ВО. Т-во'!$54:$55</definedName>
    <definedName function="false" hidden="false" name="BLOCK_NOTE_P_TARIFF_B" vbProcedure="false">'ТС. Т-ТЭ | ТСО'!$58:$60</definedName>
    <definedName function="false" hidden="false" name="BLOCK_NOTE_P_TARIFF_B_COLDVSNA" vbProcedure="false">'ХВС. Т-тех'!$54:$55</definedName>
    <definedName function="false" hidden="false" name="BLOCK_NOTE_P_TARIFF_B_HOTVSNA" vbProcedure="false">'ГВС. Т-транс'!$55:$56</definedName>
    <definedName function="false" hidden="false" name="BLOCK_NOTE_P_TARIFF_B_VOTV" vbProcedure="false">'ВО. Т-транс'!$54:$55</definedName>
    <definedName function="false" hidden="false" name="BLOCK_NOTE_P_TARIFF_C" vbProcedure="false">'ТС. Т-ТН'!$58:$61</definedName>
    <definedName function="false" hidden="false" name="BLOCK_NOTE_P_TARIFF_C_COLDVSNA" vbProcedure="false">'ХВС. Т-транс'!$54:$55</definedName>
    <definedName function="false" hidden="false" name="BLOCK_NOTE_P_TARIFF_C_HOTVSNA" vbProcedure="false">'ГВС. Т-подкл'!$64:$65</definedName>
    <definedName function="false" hidden="false" name="BLOCK_NOTE_P_TARIFF_C_VOTV" vbProcedure="false">'ВО. Т-подкл'!$64:$65</definedName>
    <definedName function="false" hidden="false" name="BLOCK_NOTE_P_TARIFF_D" vbProcedure="false">'ТС. Т-гор.вода'!$66:$68</definedName>
    <definedName function="false" hidden="false" name="BLOCK_NOTE_P_TARIFF_D_COLDVSNA" vbProcedure="false">'ХВС. Т-подвоз'!$54:$55</definedName>
    <definedName function="false" hidden="false" name="BLOCK_NOTE_P_TARIFF_E1" vbProcedure="false">'ТС. Т-передача ТЭ'!$58:$61</definedName>
    <definedName function="false" hidden="false" name="BLOCK_NOTE_P_TARIFF_E2" vbProcedure="false">'ТС. Т-передача ТН'!$58:$61</definedName>
    <definedName function="false" hidden="false" name="BLOCK_NOTE_P_TARIFF_E_COLDVSNA" vbProcedure="false">'ХВС. Т-подкл'!$64:$65</definedName>
    <definedName function="false" hidden="false" name="BLOCK_NOTE_P_TARIFF_F" vbProcedure="false">'ТС. Резерв мощности'!$58:$60</definedName>
    <definedName function="false" hidden="false" name="BLOCK_NOTE_P_TARIFF_G" vbProcedure="false">'ТС. Т-подкл'!$63:$65</definedName>
    <definedName function="false" hidden="false" name="BLOCK_NOTE_P_TARIFF_H" vbProcedure="false">'ТС. Т-подкл(инд)'!$60:$62</definedName>
    <definedName function="false" hidden="false" name="BLOCK_NOTE_P_TARIFF_I" vbProcedure="false">'ТС. Т-ТЭ | предел'!$58:$60</definedName>
    <definedName function="false" hidden="false" name="BLOCK_NOTE_P_TARIFF_I_1" vbProcedure="false">'ТС. Т-ТЭ | индикат'!$58:$60</definedName>
    <definedName function="false" hidden="false" name="BLOCK_NOTE_R_TARIFF_A" vbProcedure="false">'ТС. Т-ТЭ | &gt;=25МВт'!$61:$64</definedName>
    <definedName function="false" hidden="false" name="BLOCK_NOTE_R_TARIFF_A_COLDVSNA" vbProcedure="false">'ХВС. Т-пит'!$56:$57</definedName>
    <definedName function="false" hidden="false" name="BLOCK_NOTE_R_TARIFF_A_HOTVSNA" vbProcedure="false">'ГВС. Т-гор.вода'!$57:$58</definedName>
    <definedName function="false" hidden="false" name="BLOCK_NOTE_R_TARIFF_A_VOTV" vbProcedure="false">'ВО. Т-во'!$56:$57</definedName>
    <definedName function="false" hidden="false" name="BLOCK_NOTE_R_TARIFF_B" vbProcedure="false">'ТС. Т-ТЭ | ТСО'!$61:$64</definedName>
    <definedName function="false" hidden="false" name="BLOCK_NOTE_R_TARIFF_B_COLDVSNA" vbProcedure="false">'ХВС. Т-тех'!$56:$57</definedName>
    <definedName function="false" hidden="false" name="BLOCK_NOTE_R_TARIFF_B_HOTVSNA" vbProcedure="false">'ГВС. Т-транс'!$57:$58</definedName>
    <definedName function="false" hidden="false" name="BLOCK_NOTE_R_TARIFF_B_VOTV" vbProcedure="false">'ВО. Т-транс'!$56:$57</definedName>
    <definedName function="false" hidden="false" name="BLOCK_NOTE_R_TARIFF_C" vbProcedure="false">'ТС. Т-ТН'!$62:$65</definedName>
    <definedName function="false" hidden="false" name="BLOCK_NOTE_R_TARIFF_C_COLDVSNA" vbProcedure="false">'ХВС. Т-транс'!$56:$57</definedName>
    <definedName function="false" hidden="false" name="BLOCK_NOTE_R_TARIFF_C_HOTVSNA" vbProcedure="false">'ГВС. Т-подкл'!$66:$67</definedName>
    <definedName function="false" hidden="false" name="BLOCK_NOTE_R_TARIFF_C_VOTV" vbProcedure="false">'ВО. Т-подкл'!$66:$67</definedName>
    <definedName function="false" hidden="false" name="BLOCK_NOTE_R_TARIFF_D" vbProcedure="false">'ТС. Т-гор.вода'!$69:$71</definedName>
    <definedName function="false" hidden="false" name="BLOCK_NOTE_R_TARIFF_D_COLDVSNA" vbProcedure="false">'ХВС. Т-подвоз'!$56:$57</definedName>
    <definedName function="false" hidden="false" name="BLOCK_NOTE_R_TARIFF_E1" vbProcedure="false">'ТС. Т-передача ТЭ'!$62:$65</definedName>
    <definedName function="false" hidden="false" name="BLOCK_NOTE_R_TARIFF_E2" vbProcedure="false">'ТС. Т-передача ТН'!$62:$65</definedName>
    <definedName function="false" hidden="false" name="BLOCK_NOTE_R_TARIFF_E_COLDVSNA" vbProcedure="false">'ХВС. Т-подкл'!$66:$67</definedName>
    <definedName function="false" hidden="false" name="BLOCK_NOTE_R_TARIFF_F" vbProcedure="false">'ТС. Резерв мощности'!$61:$64</definedName>
    <definedName function="false" hidden="false" name="BLOCK_NOTE_R_TARIFF_G" vbProcedure="false">'ТС. Т-подкл'!$66:$68</definedName>
    <definedName function="false" hidden="false" name="BLOCK_NOTE_R_TARIFF_H" vbProcedure="false">'ТС. Т-подкл(инд)'!$63:$65</definedName>
    <definedName function="false" hidden="false" name="BLOCK_NOTE_R_TARIFF_I" vbProcedure="false">'ТС. Т-ТЭ | предел'!$61:$64</definedName>
    <definedName function="false" hidden="false" name="BLOCK_NOTE_R_TARIFF_I_1" vbProcedure="false">'ТС. Т-ТЭ | индикат'!$61:$64</definedName>
    <definedName function="false" hidden="false" name="BLOCK_NOT_ROIV_INDICATORS_1" vbProcedure="false">Титульный!$37:$37</definedName>
    <definedName function="false" hidden="false" name="BLOCK_NOT_ROIV_INDICATORS_2" vbProcedure="false">Титульный!$38:$39</definedName>
    <definedName function="false" hidden="false" name="BLOCK_NOT_ROIV_INDICATORS_3" vbProcedure="false">Титульный!$63:$65</definedName>
    <definedName function="false" hidden="false" name="BLOCK_PERIOD_DATA" vbProcedure="false">Титульный!$13:$13</definedName>
    <definedName function="false" hidden="false" name="BLOCK_PERIOD_QUARTER" vbProcedure="false">Титульный!$15:$15</definedName>
    <definedName function="false" hidden="false" name="BLOCK_PERIOD_TWO_DATA" vbProcedure="false">Титульный!$11:$12</definedName>
    <definedName function="false" hidden="false" name="BLOCK_PERIOD_YEAR" vbProcedure="false">Титульный!$14:$14</definedName>
    <definedName function="false" hidden="false" name="BLOCK_POK_FHD20_NOT_HEAT" vbProcedure="false">'Показатели ФХД &gt;20%'!$20:$22</definedName>
    <definedName function="false" hidden="false" name="BLOCK_POK_FHD_COLDVSNA_P1" vbProcedure="false">'Показатели ФХД'!$82:$90</definedName>
    <definedName function="false" hidden="false" name="BLOCK_POK_FHD_COLDVSNA_P2" vbProcedure="false">'Показатели ФХД'!$115:$119</definedName>
    <definedName function="false" hidden="false" name="BLOCK_POK_FHD_HEAT_ONLY_REG_ORG_P1" vbProcedure="false">'Показатели ФХД'!$56:$57</definedName>
    <definedName function="false" hidden="false" name="BLOCK_POK_FHD_HEAT_ONLY_REG_ORG_P2" vbProcedure="false">'Показатели ФХД'!$80:$131</definedName>
    <definedName function="false" hidden="false" name="BLOCK_POK_FHD_HEAT_P1" vbProcedure="false">'Показатели ФХД'!$33:$40</definedName>
    <definedName function="false" hidden="false" name="BLOCK_POK_FHD_HEAT_P2" vbProcedure="false">'Показатели ФХД'!$72:$72</definedName>
    <definedName function="false" hidden="false" name="BLOCK_POK_FHD_HEAT_P3" vbProcedure="false">'Показатели ФХД'!$99:$111</definedName>
    <definedName function="false" hidden="false" name="BLOCK_POK_FHD_HEAT_P4" vbProcedure="false">'Показатели ФХД'!$113:$113</definedName>
    <definedName function="false" hidden="false" name="BLOCK_POK_FHD_HEAT_P5" vbProcedure="false">'Показатели ФХД'!$120:$130</definedName>
    <definedName function="false" hidden="false" name="BLOCK_POK_FHD_HEAT_P6" vbProcedure="false">'Показатели ФХД'!$47:$47</definedName>
    <definedName function="false" hidden="false" name="BLOCK_POK_FHD_HOTVSNA_P1" vbProcedure="false">'Показатели ФХД'!$41:$43</definedName>
    <definedName function="false" hidden="false" name="BLOCK_POK_FHD_HOTVSNA_P2" vbProcedure="false">'Показатели ФХД'!$91:$95</definedName>
    <definedName function="false" hidden="false" name="BLOCK_POK_FHD_NOT_HEAT_P1" vbProcedure="false">'Показатели ФХД'!$67:$68</definedName>
    <definedName function="false" hidden="false" name="BLOCK_POK_FHD_NOT_HEAT_P2" vbProcedure="false">'Показатели ФХД'!$80:$80</definedName>
    <definedName function="false" hidden="false" name="BLOCK_POK_FHD_NOT_HOTVSNA" vbProcedure="false">'Показатели ФХД'!$48:$48</definedName>
    <definedName function="false" hidden="false" name="BLOCK_POK_FHD_VOTV_P1" vbProcedure="false">'Показатели ФХД'!$96:$98</definedName>
    <definedName function="false" hidden="false" name="BLOCK_POK_FHD_VSNA" vbProcedure="false">'Показатели ФХД'!$114:$114</definedName>
    <definedName function="false" hidden="false" name="BLOCK_POK_KNE_COLDVSNA" vbProcedure="false">'Показатели КНЭ'!$37:$63</definedName>
    <definedName function="false" hidden="false" name="BLOCK_POK_KNE_HEAT" vbProcedure="false">'Показатели КНЭ'!$13:$35</definedName>
    <definedName function="false" hidden="false" name="BLOCK_POK_KNE_HOTVSNA" vbProcedure="false">'Показатели КНЭ'!$65:$75</definedName>
    <definedName function="false" hidden="false" name="BLOCK_POK_KNE_VOTV" vbProcedure="false">'Показатели КНЭ'!$77:$100</definedName>
    <definedName function="false" hidden="false" name="BLOCK_PRICE_INDICATORS_HEAT" vbProcedure="false">Титульный!$42:$47</definedName>
    <definedName function="false" hidden="false" name="BLOCK_PRICE_INDICATORS_LEVEL" vbProcedure="false">Титульный!$43:$44</definedName>
    <definedName function="false" hidden="false" name="BLOCK_PRICE_IST_TE" vbProcedure="false">'Перечень тарифов'!$S:$V</definedName>
    <definedName function="false" hidden="false" name="BLOCK_PRICE_REQUEST" vbProcedure="false">Титульный!$20:$24</definedName>
    <definedName function="false" hidden="false" name="BLOCK_PT_COLDVSNA" vbProcedure="false">'Перечень тарифов'!$79:$103</definedName>
    <definedName function="false" hidden="false" name="BLOCK_PT_HEAT" vbProcedure="false">'Перечень тарифов'!$13:$77</definedName>
    <definedName function="false" hidden="false" name="BLOCK_PT_HEAT_NOT_R" vbProcedure="false">'Перечень тарифов'!$63:$67</definedName>
    <definedName function="false" hidden="false" name="BLOCK_PT_HEAT_NOT_R_TMP" vbProcedure="false">'Перечень тарифов'!$58:$62</definedName>
    <definedName function="false" hidden="false" name="BLOCK_PT_HEAT_PHEAT" vbProcedure="false">'Перечень тарифов'!$23:$27</definedName>
    <definedName function="false" hidden="false" name="BLOCK_PT_HEAT_PHEAT_HIDDEN_FORMULAS" vbProcedure="false">'Перечень тарифов'!$Z$23:$AQ$23</definedName>
    <definedName function="false" hidden="false" name="BLOCK_PT_HEAT_RHEAT" vbProcedure="false">'Перечень тарифов'!$18:$22</definedName>
    <definedName function="false" hidden="false" name="BLOCK_PT_HEAT_RHEAT_HIDDEN_FORMULAS" vbProcedure="false">'Перечень тарифов'!$Z$18:$AQ$18</definedName>
    <definedName function="false" hidden="false" name="BLOCK_PT_HOTVSNA" vbProcedure="false">'Перечень тарифов'!$105:$119</definedName>
    <definedName function="false" hidden="false" name="BLOCK_PT_VOTV" vbProcedure="false">'Перечень тарифов'!$121:$135</definedName>
    <definedName function="false" hidden="false" name="BLOCK_TABLE_P_TARIFF_A" vbProcedure="false">'ТС. Т-ТЭ | &gt;=25МВт'!$28:$32</definedName>
    <definedName function="false" hidden="false" name="BLOCK_TABLE_P_TARIFF_A_COLDVSNA" vbProcedure="false">'ХВС. Т-пит'!$26:$30</definedName>
    <definedName function="false" hidden="false" name="BLOCK_TABLE_P_TARIFF_A_HOTVSNA" vbProcedure="false">'ГВС. Т-гор.вода'!$26:$30</definedName>
    <definedName function="false" hidden="false" name="BLOCK_TABLE_P_TARIFF_A_VOTV" vbProcedure="false">'ВО. Т-во'!$26:$30</definedName>
    <definedName function="false" hidden="false" name="BLOCK_TABLE_P_TARIFF_B" vbProcedure="false">'ТС. Т-ТЭ | ТСО'!$28:$32</definedName>
    <definedName function="false" hidden="false" name="BLOCK_TABLE_P_TARIFF_B_COLDVSNA" vbProcedure="false">'ХВС. Т-тех'!$26:$30</definedName>
    <definedName function="false" hidden="false" name="BLOCK_TABLE_P_TARIFF_B_HOTVSNA" vbProcedure="false">'ГВС. Т-транс'!$26:$30</definedName>
    <definedName function="false" hidden="false" name="BLOCK_TABLE_P_TARIFF_B_VOTV" vbProcedure="false">'ВО. Т-транс'!$26:$30</definedName>
    <definedName function="false" hidden="false" name="BLOCK_TABLE_P_TARIFF_C" vbProcedure="false">'ТС. Т-ТН'!$28:$32</definedName>
    <definedName function="false" hidden="false" name="BLOCK_TABLE_P_TARIFF_C_COLDVSNA" vbProcedure="false">'ХВС. Т-транс'!$26:$30</definedName>
    <definedName function="false" hidden="false" name="BLOCK_TABLE_P_TARIFF_C_HOTVSNA" vbProcedure="false">'ГВС. Т-подкл'!$30:$34</definedName>
    <definedName function="false" hidden="false" name="BLOCK_TABLE_P_TARIFF_C_VOTV" vbProcedure="false">'ВО. Т-подкл'!$30:$34</definedName>
    <definedName function="false" hidden="false" name="BLOCK_TABLE_P_TARIFF_D" vbProcedure="false">'ТС. Т-гор.вода'!$32:$36</definedName>
    <definedName function="false" hidden="false" name="BLOCK_TABLE_P_TARIFF_D_COLDVSNA" vbProcedure="false">'ХВС. Т-подвоз'!$26:$30</definedName>
    <definedName function="false" hidden="false" name="BLOCK_TABLE_P_TARIFF_E1" vbProcedure="false">'ТС. Т-передача ТЭ'!$28:$32</definedName>
    <definedName function="false" hidden="false" name="BLOCK_TABLE_P_TARIFF_E2" vbProcedure="false">'ТС. Т-передача ТН'!$28:$32</definedName>
    <definedName function="false" hidden="false" name="BLOCK_TABLE_P_TARIFF_E_COLDVSNA" vbProcedure="false">'ХВС. Т-подкл'!$30:$34</definedName>
    <definedName function="false" hidden="false" name="BLOCK_TABLE_P_TARIFF_F" vbProcedure="false">'ТС. Резерв мощности'!$28:$32</definedName>
    <definedName function="false" hidden="false" name="BLOCK_TABLE_P_TARIFF_G" vbProcedure="false">'ТС. Т-подкл'!$29:$33</definedName>
    <definedName function="false" hidden="false" name="BLOCK_TABLE_P_TARIFF_H" vbProcedure="false">'ТС. Т-подкл(инд)'!$26:$30</definedName>
    <definedName function="false" hidden="false" name="BLOCK_TABLE_P_TARIFF_I" vbProcedure="false">'ТС. Т-ТЭ | предел'!$28:$32</definedName>
    <definedName function="false" hidden="false" name="BLOCK_TABLE_P_TARIFF_I_1" vbProcedure="false">'ТС. Т-ТЭ | индикат'!$28:$32</definedName>
    <definedName function="false" hidden="false" name="BLOCK_TABLE_R_TARIFF_A" vbProcedure="false">'ТС. Т-ТЭ | &gt;=25МВт'!$33:$35</definedName>
    <definedName function="false" hidden="false" name="BLOCK_TABLE_R_TARIFF_A_COLDVSNA" vbProcedure="false">'ХВС. Т-пит'!$31:$33</definedName>
    <definedName function="false" hidden="false" name="BLOCK_TABLE_R_TARIFF_A_HOTVSNA" vbProcedure="false">'ГВС. Т-гор.вода'!$31:$33</definedName>
    <definedName function="false" hidden="false" name="BLOCK_TABLE_R_TARIFF_A_VOTV" vbProcedure="false">'ВО. Т-во'!$31:$33</definedName>
    <definedName function="false" hidden="false" name="BLOCK_TABLE_R_TARIFF_B" vbProcedure="false">'ТС. Т-ТЭ | ТСО'!$33:$35</definedName>
    <definedName function="false" hidden="false" name="BLOCK_TABLE_R_TARIFF_B_COLDVSNA" vbProcedure="false">'ХВС. Т-тех'!$31:$33</definedName>
    <definedName function="false" hidden="false" name="BLOCK_TABLE_R_TARIFF_B_HOTVSNA" vbProcedure="false">'ГВС. Т-транс'!$31:$33</definedName>
    <definedName function="false" hidden="false" name="BLOCK_TABLE_R_TARIFF_B_VOTV" vbProcedure="false">'ВО. Т-транс'!$31:$33</definedName>
    <definedName function="false" hidden="false" name="BLOCK_TABLE_R_TARIFF_C" vbProcedure="false">'ТС. Т-ТН'!$33:$35</definedName>
    <definedName function="false" hidden="false" name="BLOCK_TABLE_R_TARIFF_C_COLDVSNA" vbProcedure="false">'ХВС. Т-транс'!$31:$33</definedName>
    <definedName function="false" hidden="false" name="BLOCK_TABLE_R_TARIFF_C_HOTVSNA" vbProcedure="false">'ГВС. Т-подкл'!$35:$37</definedName>
    <definedName function="false" hidden="false" name="BLOCK_TABLE_R_TARIFF_C_VOTV" vbProcedure="false">'ВО. Т-подкл'!$35:$37</definedName>
    <definedName function="false" hidden="false" name="BLOCK_TABLE_R_TARIFF_D" vbProcedure="false">'ТС. Т-гор.вода'!$37:$39</definedName>
    <definedName function="false" hidden="false" name="BLOCK_TABLE_R_TARIFF_D_COLDVSNA" vbProcedure="false">'ХВС. Т-подвоз'!$31:$33</definedName>
    <definedName function="false" hidden="false" name="BLOCK_TABLE_R_TARIFF_E1" vbProcedure="false">'ТС. Т-передача ТЭ'!$33:$35</definedName>
    <definedName function="false" hidden="false" name="BLOCK_TABLE_R_TARIFF_E2" vbProcedure="false">'ТС. Т-передача ТН'!$33:$35</definedName>
    <definedName function="false" hidden="false" name="BLOCK_TABLE_R_TARIFF_E_COLDVSNA" vbProcedure="false">'ХВС. Т-подкл'!$35:$37</definedName>
    <definedName function="false" hidden="false" name="BLOCK_TABLE_R_TARIFF_F" vbProcedure="false">'ТС. Резерв мощности'!$33:$35</definedName>
    <definedName function="false" hidden="false" name="BLOCK_TABLE_R_TARIFF_G" vbProcedure="false">'ТС. Т-подкл'!$34:$36</definedName>
    <definedName function="false" hidden="false" name="BLOCK_TABLE_R_TARIFF_H" vbProcedure="false">'ТС. Т-подкл(инд)'!$31:$33</definedName>
    <definedName function="false" hidden="false" name="BLOCK_TABLE_R_TARIFF_I" vbProcedure="false">'ТС. Т-ТЭ | предел'!$33:$35</definedName>
    <definedName function="false" hidden="false" name="BLOCK_TABLE_R_TARIFF_I_1" vbProcedure="false">'ТС. Т-ТЭ | индикат'!$33:$35</definedName>
    <definedName function="false" hidden="false" name="BLOCK_TEMPLATES_INVEST_TIT" vbProcedure="false">Титульный!$59:$60</definedName>
    <definedName function="false" hidden="false" name="BLOCK_TERMS_HEAT_P1" vbProcedure="false">Договоры!$19:$19</definedName>
    <definedName function="false" hidden="false" name="BLOCK_TERMS_NOT_TKO_P1" vbProcedure="false">Договоры!$16:$18</definedName>
    <definedName function="false" hidden="false" name="BLOCK_TERMS_NOT_TKO_P2" vbProcedure="false">Договоры!$20:$22</definedName>
    <definedName function="false" hidden="false" name="BLOCK_TERMS_TKO_TRANS" vbProcedure="false">Договоры!$23:$26</definedName>
    <definedName function="false" hidden="false" name="BLOCK_TERRITORY_INFO" vbProcedure="false">'Список территорий'!$7:$7</definedName>
    <definedName function="false" hidden="false" name="BLOCK_TITLE_ROIV_INFO" vbProcedure="false">Титульный!$9:$9</definedName>
    <definedName function="false" hidden="false" name="BLOCK_WARM_ORG_TYPE" vbProcedure="false">Титульный!$36:$36</definedName>
    <definedName function="false" hidden="false" name="B_FHD20_ADD_HL_2_COLUMN_MARKER" vbProcedure="false">'Показатели ФХД &gt;20%'!$G$8</definedName>
    <definedName function="false" hidden="false" name="B_FHD20_ADD_HL_3_COLUMN_MARKER" vbProcedure="false">'Показатели ФХД &gt;20%'!$J$8</definedName>
    <definedName function="false" hidden="false" name="B_FHD20_ADD_HL_4_COLUMN_MARKER" vbProcedure="false">'Показатели ФХД &gt;20%'!$N$8</definedName>
    <definedName function="false" hidden="false" name="B_FHD20_ALL_DATA" vbProcedure="false">'Показатели ФХД &gt;20%'!$D$13:$S$23</definedName>
    <definedName function="false" hidden="false" name="B_FHD20_COSTS_OPS_diff_1" vbProcedure="false">'Показатели ФХД &gt;20%'!$Q$17</definedName>
    <definedName function="false" hidden="false" name="B_FHD20_COSTS_PH_diff_1" vbProcedure="false">'Показатели ФХД &gt;20%'!$Q$20</definedName>
    <definedName function="false" hidden="false" name="B_FHD20_DEL_HL_2_COLUMN_MARKER" vbProcedure="false">'Показатели ФХД &gt;20%'!$E$8</definedName>
    <definedName function="false" hidden="false" name="B_FHD20_DEL_HL_3_COLUMN_MARKER" vbProcedure="false">'Показатели ФХД &gt;20%'!$H$8</definedName>
    <definedName function="false" hidden="false" name="B_FHD20_DEL_HL_4_COLUMN_MARKER" vbProcedure="false">'Показатели ФХД &gt;20%'!$L$8</definedName>
    <definedName function="false" hidden="false" name="B_FHD20_diff_1" vbProcedure="false">'Показатели ФХД &gt;20%'!$H$14:$R$16</definedName>
    <definedName function="false" hidden="false" name="B_FHD20_FLAG_FHD" vbProcedure="false">'Показатели ФХД &gt;20%'!$V$11:$V$23</definedName>
    <definedName function="false" hidden="false" name="B_FHD20_NUMBER_COLUMN_MARKER" vbProcedure="false">'Показатели ФХД &gt;20%'!$D$8</definedName>
    <definedName function="false" hidden="false" name="B_FHD20_PART_COLUMN_MARKER" vbProcedure="false">'Показатели ФХД &gt;20%'!$R$8</definedName>
    <definedName function="false" hidden="false" name="B_FHD_CHECK_INDEX_1" vbProcedure="false">'Показатели ФХД'!$L$66</definedName>
    <definedName function="false" hidden="false" name="B_FHD_CHECK_INDEX_2" vbProcedure="false">'Показатели ФХД'!$L$68</definedName>
    <definedName function="false" hidden="false" name="B_FHD_COSTS_INDEX_1" vbProcedure="false">'Показатели ФХД'!$H$65:$J$65</definedName>
    <definedName function="false" hidden="false" name="B_FHD_COSTS_INDEX_2" vbProcedure="false">'Показатели ФХД'!$H$67:$J$67</definedName>
    <definedName function="false" hidden="false" name="B_FHD_DATA_TOP80_ACTIVITY" vbProcedure="false">'Показатели ФХД'!$H$81:$J$81</definedName>
    <definedName function="false" hidden="false" name="B_FHD_diff_1" vbProcedure="false">'Показатели ФХД'!$I$25:$I$27</definedName>
    <definedName function="false" hidden="false" name="B_FHD_FLAG_DIFFERENTIATION" vbProcedure="false">'Показатели ФХД'!$H$24:$J$24</definedName>
    <definedName function="false" hidden="false" name="B_FHD_FLAG_INDEX_1" vbProcedure="false">'Показатели ФХД'!$H$66:$J$66</definedName>
    <definedName function="false" hidden="false" name="B_FHD_FLAG_INDEX_2" vbProcedure="false">'Показатели ФХД'!$H$68:$J$68</definedName>
    <definedName function="false" hidden="false" name="B_FHD_TKO_DATA_TOP80_ACTIVITY" vbProcedure="false">'ТКО. Показатели ФХД'!$H$43:$J$43</definedName>
    <definedName function="false" hidden="false" name="B_FHD_TKO_diff_1" vbProcedure="false">'ТКО. Показатели ФХД'!$I$10:$I$12</definedName>
    <definedName function="false" hidden="false" name="B_FHD_TKO_FLAG_DIFFERENTIATION" vbProcedure="false">'ТКО. Показатели ФХД'!$H$9:$J$9</definedName>
    <definedName function="false" hidden="false" name="B_FHD_TKO_TRANS_DATA_TOP80_ACTIVITY" vbProcedure="false">'ТКО. Транс. Показатели ФХД'!$H$35:$J$35</definedName>
    <definedName function="false" hidden="false" name="B_FHD_TKO_TRANS_diff_1" vbProcedure="false">'ТКО. Транс. Показатели ФХД'!$I$10:$I$12</definedName>
    <definedName function="false" hidden="false" name="B_FHD_TKO_TRANS_FLAG_DIFFERENTIATION" vbProcedure="false">'ТКО. Транс. Показатели ФХД'!$H$9:$J$9</definedName>
    <definedName function="false" hidden="false" name="B_KNE_diff_1" vbProcedure="false">'Показатели КНЭ'!$I$7:$J$9</definedName>
    <definedName function="false" hidden="false" name="B_OTEP_diff_1" vbProcedure="false">'Показатели ОТЭП'!$L$10:$L$12</definedName>
    <definedName function="false" hidden="false" name="B_OTEP_FLAG_DIFFERENTIATION" vbProcedure="false">'Показатели ОТЭП'!$L$9:$O$9</definedName>
    <definedName function="false" hidden="false" name="B_OTEP_HEAT_DATA_TOP80_ACTIVITY" vbProcedure="false">'Показатели ОТЭП'!$L$15:$O$15</definedName>
    <definedName function="false" hidden="false" name="checkCell_List01" vbProcedure="false">'Список территорий'!$E$17:$I$17</definedName>
    <definedName function="false" hidden="false" name="checkCell_List07" vbProcedure="false">'Сведения об изменении'!$D$11:$E$13</definedName>
    <definedName function="false" hidden="false" name="CLASS_TKO_LIST" vbProcedure="false">TEHSHEET!$AZ$90:$AZ$94</definedName>
    <definedName function="false" hidden="false" name="code" vbProcedure="false">Инструкция!$B$2</definedName>
    <definedName function="false" hidden="false" name="CodeTemplateList" vbProcedure="false">TEHSHEET!$F$46:$F$53</definedName>
    <definedName function="false" hidden="false" name="COLDVSNA_FIN_SRC_LIST" vbProcedure="false">TEHSHEET!$BJ$4:$BJ$34</definedName>
    <definedName function="false" hidden="false" name="COLDVSNA_FIN_SRC_VLD_LIST" vbProcedure="false">TEHSHEET!$BJ$39:$BJ$60</definedName>
    <definedName function="false" hidden="false" name="COLDVSNA_IP_EVENT_CI_STAGE_LIST" vbProcedure="false">TEHSHEET!$BJ$97:$BJ$100</definedName>
    <definedName function="false" hidden="false" name="COLDVSNA_IP_EVENT_GROUP_LIST" vbProcedure="false">TEHSHEET!$BJ$69:$BJ$76</definedName>
    <definedName function="false" hidden="false" name="COLDVSNA_IP_EVENT_SUBGROUP_1_LIST" vbProcedure="false">TEHSHEET!$BJ$80:$BJ$83</definedName>
    <definedName function="false" hidden="false" name="COLDVSNA_IP_EVENT_SUBGROUP_3_LIST" vbProcedure="false">TEHSHEET!$BJ$87:$BJ$88</definedName>
    <definedName function="false" hidden="false" name="COLDVSNA_IP_EVENT_SUBGROUP_5_LIST" vbProcedure="false">TEHSHEET!$BJ$92:$BJ$93</definedName>
    <definedName function="false" hidden="false" name="COLDVSNA_IP_EVENT_TYPE_LIST" vbProcedure="false">TEHSHEET!$BJ$108</definedName>
    <definedName function="false" hidden="false" name="COLDVSNA_PT_VED_ID" vbProcedure="false">TEHSHEET!$BT$19:$BT$25</definedName>
    <definedName function="false" hidden="false" name="COLDVSNA_PT_VED_NAME" vbProcedure="false">TEHSHEET!$BU$19:$BU$25</definedName>
    <definedName function="false" hidden="false" name="COLDVSNA_PT_VED_NAME_LIST" vbProcedure="false">TEHSHEET!$BT$19:$BU$25</definedName>
    <definedName function="false" hidden="false" name="COLDVSNA_TARIFF_A_COLDVSNA_ADD_HL_COLUMN_MARKER" vbProcedure="false">'ХВС. Т-пит'!$T$34</definedName>
    <definedName function="false" hidden="false" name="COLDVSNA_TARIFF_A_COLDVSNA_DELETE_PERIOD_ROW_MARKER" vbProcedure="false">'ХВС. Т-пит'!$O$35</definedName>
    <definedName function="false" hidden="false" name="COLDVSNA_TARIFF_A_COLDVSNA_DEL_HL_DATA_DIFF_COLUMN_MARKER" vbProcedure="false">'ХВС. Т-пит'!$R$34</definedName>
    <definedName function="false" hidden="false" name="COLDVSNA_TARIFF_A_COLDVSNA_DEL_HL_FLAG_DIFF_COLUMN_MARKER" vbProcedure="false">'ХВС. Т-пит'!$P$34</definedName>
    <definedName function="false" hidden="false" name="COLDVSNA_TARIFF_A_COLDVSNA_DEL_HL_GC_COLUMN_MARKER" vbProcedure="false">'ХВС. Т-пит'!$Q$34</definedName>
    <definedName function="false" hidden="false" name="COLDVSNA_TARIFF_A_COLDVSNA_FLAG_BLOCK_COLUMN_MARKER" vbProcedure="false">'ХВС. Т-пит'!$L$36</definedName>
    <definedName function="false" hidden="false" name="COLDVSNA_TARIFF_A_COLDVSNA_FLAG_BLOCK_ROW_MARKER" vbProcedure="false">'ХВС. Т-пит'!$O$20</definedName>
    <definedName function="false" hidden="false" name="COLDVSNA_TARIFF_A_COLDVSNA_NUM_CS_COLUMN_MARKER" vbProcedure="false">'ХВС. Т-пит'!$G$36</definedName>
    <definedName function="false" hidden="false" name="COLDVSNA_TARIFF_A_COLDVSNA_NUM_DATA_DIFF_COLUMN_MARKER" vbProcedure="false">'ХВС. Т-пит'!$K$36</definedName>
    <definedName function="false" hidden="false" name="COLDVSNA_TARIFF_A_COLDVSNA_NUM_FLAG_DIFF_COLUMN_MARKER" vbProcedure="false">'ХВС. Т-пит'!$I$36</definedName>
    <definedName function="false" hidden="false" name="COLDVSNA_TARIFF_A_COLDVSNA_NUM_GC_COLUMN_MARKER" vbProcedure="false">'ХВС. Т-пит'!$J$36</definedName>
    <definedName function="false" hidden="false" name="COLDVSNA_TARIFF_A_COLDVSNA_NUM_NTAR_COLUMN_MARKER" vbProcedure="false">'ХВС. Т-пит'!$E$36</definedName>
    <definedName function="false" hidden="false" name="COLDVSNA_TARIFF_A_COLDVSNA_NUM_TER_COLUMN_MARKER" vbProcedure="false">'ХВС. Т-пит'!$F$36</definedName>
    <definedName function="false" hidden="false" name="COLDVSNA_TARIFF_B_COLDVSNA_ADD_HL_COLUMN_MARKER" vbProcedure="false">'ХВС. Т-тех'!$T$34</definedName>
    <definedName function="false" hidden="false" name="COLDVSNA_TARIFF_B_COLDVSNA_DELETE_PERIOD_ROW_MARKER" vbProcedure="false">'ХВС. Т-тех'!$O$35</definedName>
    <definedName function="false" hidden="false" name="COLDVSNA_TARIFF_B_COLDVSNA_DEL_HL_DATA_DIFF_COLUMN_MARKER" vbProcedure="false">'ХВС. Т-тех'!$R$34</definedName>
    <definedName function="false" hidden="false" name="COLDVSNA_TARIFF_B_COLDVSNA_DEL_HL_FLAG_DIFF_COLUMN_MARKER" vbProcedure="false">'ХВС. Т-тех'!$P$34</definedName>
    <definedName function="false" hidden="false" name="COLDVSNA_TARIFF_B_COLDVSNA_DEL_HL_GC_COLUMN_MARKER" vbProcedure="false">'ХВС. Т-тех'!$Q$34</definedName>
    <definedName function="false" hidden="false" name="COLDVSNA_TARIFF_B_COLDVSNA_FLAG_BLOCK_COLUMN_MARKER" vbProcedure="false">'ХВС. Т-тех'!$L$36</definedName>
    <definedName function="false" hidden="false" name="COLDVSNA_TARIFF_B_COLDVSNA_FLAG_BLOCK_ROW_MARKER" vbProcedure="false">'ХВС. Т-тех'!$O$20</definedName>
    <definedName function="false" hidden="false" name="COLDVSNA_TARIFF_B_COLDVSNA_NUM_CS_COLUMN_MARKER" vbProcedure="false">'ХВС. Т-тех'!$G$36</definedName>
    <definedName function="false" hidden="false" name="COLDVSNA_TARIFF_B_COLDVSNA_NUM_DATA_DIFF_COLUMN_MARKER" vbProcedure="false">'ХВС. Т-тех'!$K$36</definedName>
    <definedName function="false" hidden="false" name="COLDVSNA_TARIFF_B_COLDVSNA_NUM_FLAG_DIFF_COLUMN_MARKER" vbProcedure="false">'ХВС. Т-тех'!$I$36</definedName>
    <definedName function="false" hidden="false" name="COLDVSNA_TARIFF_B_COLDVSNA_NUM_GC_COLUMN_MARKER" vbProcedure="false">'ХВС. Т-тех'!$J$36</definedName>
    <definedName function="false" hidden="false" name="COLDVSNA_TARIFF_B_COLDVSNA_NUM_NTAR_COLUMN_MARKER" vbProcedure="false">'ХВС. Т-тех'!$E$36</definedName>
    <definedName function="false" hidden="false" name="COLDVSNA_TARIFF_B_COLDVSNA_NUM_TER_COLUMN_MARKER" vbProcedure="false">'ХВС. Т-тех'!$F$36</definedName>
    <definedName function="false" hidden="false" name="COLDVSNA_TARIFF_C_COLDVSNA_ADD_HL_COLUMN_MARKER" vbProcedure="false">'ХВС. Т-транс'!$T$34</definedName>
    <definedName function="false" hidden="false" name="COLDVSNA_TARIFF_C_COLDVSNA_DELETE_PERIOD_ROW_MARKER" vbProcedure="false">'ХВС. Т-транс'!$O$35</definedName>
    <definedName function="false" hidden="false" name="COLDVSNA_TARIFF_C_COLDVSNA_DEL_HL_DATA_DIFF_COLUMN_MARKER" vbProcedure="false">'ХВС. Т-транс'!$R$34</definedName>
    <definedName function="false" hidden="false" name="COLDVSNA_TARIFF_C_COLDVSNA_DEL_HL_FLAG_DIFF_COLUMN_MARKER" vbProcedure="false">'ХВС. Т-транс'!$P$34</definedName>
    <definedName function="false" hidden="false" name="COLDVSNA_TARIFF_C_COLDVSNA_DEL_HL_GC_COLUMN_MARKER" vbProcedure="false">'ХВС. Т-транс'!$Q$34</definedName>
    <definedName function="false" hidden="false" name="COLDVSNA_TARIFF_C_COLDVSNA_FLAG_BLOCK_COLUMN_MARKER" vbProcedure="false">'ХВС. Т-транс'!$L$36</definedName>
    <definedName function="false" hidden="false" name="COLDVSNA_TARIFF_C_COLDVSNA_FLAG_BLOCK_ROW_MARKER" vbProcedure="false">'ХВС. Т-транс'!$O$20</definedName>
    <definedName function="false" hidden="false" name="COLDVSNA_TARIFF_C_COLDVSNA_NUM_CS_COLUMN_MARKER" vbProcedure="false">'ХВС. Т-транс'!$G$36</definedName>
    <definedName function="false" hidden="false" name="COLDVSNA_TARIFF_C_COLDVSNA_NUM_DATA_DIFF_COLUMN_MARKER" vbProcedure="false">'ХВС. Т-транс'!$K$36</definedName>
    <definedName function="false" hidden="false" name="COLDVSNA_TARIFF_C_COLDVSNA_NUM_FLAG_DIFF_COLUMN_MARKER" vbProcedure="false">'ХВС. Т-транс'!$I$36</definedName>
    <definedName function="false" hidden="false" name="COLDVSNA_TARIFF_C_COLDVSNA_NUM_GC_COLUMN_MARKER" vbProcedure="false">'ХВС. Т-транс'!$J$36</definedName>
    <definedName function="false" hidden="false" name="COLDVSNA_TARIFF_C_COLDVSNA_NUM_NTAR_COLUMN_MARKER" vbProcedure="false">'ХВС. Т-транс'!$E$36</definedName>
    <definedName function="false" hidden="false" name="COLDVSNA_TARIFF_C_COLDVSNA_NUM_TER_COLUMN_MARKER" vbProcedure="false">'ХВС. Т-транс'!$F$36</definedName>
    <definedName function="false" hidden="false" name="COLDVSNA_TARIFF_D_COLDVSNA_ADD_HL_COLUMN_MARKER" vbProcedure="false">'ХВС. Т-подвоз'!$T$34</definedName>
    <definedName function="false" hidden="false" name="COLDVSNA_TARIFF_D_COLDVSNA_DELETE_PERIOD_ROW_MARKER" vbProcedure="false">'ХВС. Т-подвоз'!$O$35</definedName>
    <definedName function="false" hidden="false" name="COLDVSNA_TARIFF_D_COLDVSNA_DEL_HL_DATA_DIFF_COLUMN_MARKER" vbProcedure="false">'ХВС. Т-подвоз'!$R$34</definedName>
    <definedName function="false" hidden="false" name="COLDVSNA_TARIFF_D_COLDVSNA_DEL_HL_FLAG_DIFF_COLUMN_MARKER" vbProcedure="false">'ХВС. Т-подвоз'!$P$34</definedName>
    <definedName function="false" hidden="false" name="COLDVSNA_TARIFF_D_COLDVSNA_DEL_HL_GC_COLUMN_MARKER" vbProcedure="false">'ХВС. Т-подвоз'!$Q$34</definedName>
    <definedName function="false" hidden="false" name="COLDVSNA_TARIFF_D_COLDVSNA_FLAG_BLOCK_COLUMN_MARKER" vbProcedure="false">'ХВС. Т-подвоз'!$L$36</definedName>
    <definedName function="false" hidden="false" name="COLDVSNA_TARIFF_D_COLDVSNA_FLAG_BLOCK_ROW_MARKER" vbProcedure="false">'ХВС. Т-подвоз'!$O$20</definedName>
    <definedName function="false" hidden="false" name="COLDVSNA_TARIFF_D_COLDVSNA_NUM_CS_COLUMN_MARKER" vbProcedure="false">'ХВС. Т-подвоз'!$G$36</definedName>
    <definedName function="false" hidden="false" name="COLDVSNA_TARIFF_D_COLDVSNA_NUM_DATA_DIFF_COLUMN_MARKER" vbProcedure="false">'ХВС. Т-подвоз'!$K$36</definedName>
    <definedName function="false" hidden="false" name="COLDVSNA_TARIFF_D_COLDVSNA_NUM_FLAG_DIFF_COLUMN_MARKER" vbProcedure="false">'ХВС. Т-подвоз'!$I$36</definedName>
    <definedName function="false" hidden="false" name="COLDVSNA_TARIFF_D_COLDVSNA_NUM_GC_COLUMN_MARKER" vbProcedure="false">'ХВС. Т-подвоз'!$J$36</definedName>
    <definedName function="false" hidden="false" name="COLDVSNA_TARIFF_D_COLDVSNA_NUM_NTAR_COLUMN_MARKER" vbProcedure="false">'ХВС. Т-подвоз'!$E$36</definedName>
    <definedName function="false" hidden="false" name="COLDVSNA_TARIFF_D_COLDVSNA_NUM_TER_COLUMN_MARKER" vbProcedure="false">'ХВС. Т-подвоз'!$F$36</definedName>
    <definedName function="false" hidden="false" name="COLDVSNA_TARIFF_E_COLDVSNA_ADD_HL_COLUMN_MARKER" vbProcedure="false">'ХВС. Т-подкл'!$T$38</definedName>
    <definedName function="false" hidden="false" name="COLDVSNA_TARIFF_E_COLDVSNA_ADD_HL_DIAMETERS_COLUMN_MARKER" vbProcedure="false">'ХВС. Т-подкл'!$AK$38</definedName>
    <definedName function="false" hidden="false" name="COLDVSNA_TARIFF_E_COLDVSNA_ADD_HL_LEN_COLUMN_MARKER" vbProcedure="false">'ХВС. Т-подкл'!$AO$38</definedName>
    <definedName function="false" hidden="false" name="COLDVSNA_TARIFF_E_COLDVSNA_ADD_HL_LOAD_COLUMN_MARKER" vbProcedure="false">'ХВС. Т-подкл'!$AG$38</definedName>
    <definedName function="false" hidden="false" name="COLDVSNA_TARIFF_E_COLDVSNA_ADD_HL_NETS_COLUMN_MARKER" vbProcedure="false">'ХВС. Т-подкл'!$AS$38</definedName>
    <definedName function="false" hidden="false" name="COLDVSNA_TARIFF_E_COLDVSNA_DELETE_PERIOD_ROW_MARKER" vbProcedure="false">'ХВС. Т-подкл'!$O$39</definedName>
    <definedName function="false" hidden="false" name="COLDVSNA_TARIFF_E_COLDVSNA_DEL_HL_DATA_DIFF_COLUMN_MARKER" vbProcedure="false">'ХВС. Т-подкл'!$R$38</definedName>
    <definedName function="false" hidden="false" name="COLDVSNA_TARIFF_E_COLDVSNA_DEL_HL_DIAMETERS_COLUMN_MARKER" vbProcedure="false">'ХВС. Т-подкл'!$AI$38</definedName>
    <definedName function="false" hidden="false" name="COLDVSNA_TARIFF_E_COLDVSNA_DEL_HL_FLAG_DIFF_COLUMN_MARKER" vbProcedure="false">'ХВС. Т-подкл'!$P$38</definedName>
    <definedName function="false" hidden="false" name="COLDVSNA_TARIFF_E_COLDVSNA_DEL_HL_GC_COLUMN_MARKER" vbProcedure="false">'ХВС. Т-подкл'!$Q$38</definedName>
    <definedName function="false" hidden="false" name="COLDVSNA_TARIFF_E_COLDVSNA_DEL_HL_LEN_COLUMN_MARKER" vbProcedure="false">'ХВС. Т-подкл'!$AM$38</definedName>
    <definedName function="false" hidden="false" name="COLDVSNA_TARIFF_E_COLDVSNA_DEL_HL_LOAD_COLUMN_MARKER" vbProcedure="false">'ХВС. Т-подкл'!$AE$38</definedName>
    <definedName function="false" hidden="false" name="COLDVSNA_TARIFF_E_COLDVSNA_DEL_HL_NETS_COLUMN_MARKER" vbProcedure="false">'ХВС. Т-подкл'!$AQ$38</definedName>
    <definedName function="false" hidden="false" name="COLDVSNA_TARIFF_E_COLDVSNA_FLAG_BLOCK_COLUMN_MARKER" vbProcedure="false">'ХВС. Т-подкл'!$L$44</definedName>
    <definedName function="false" hidden="false" name="COLDVSNA_TARIFF_E_COLDVSNA_FLAG_BLOCK_ROW_MARKER" vbProcedure="false">'ХВС. Т-подкл'!$O$24</definedName>
    <definedName function="false" hidden="false" name="COLDVSNA_TARIFF_E_COLDVSNA_NUM_CS_COLUMN_MARKER" vbProcedure="false">'ХВС. Т-подкл'!$G$44</definedName>
    <definedName function="false" hidden="false" name="COLDVSNA_TARIFF_E_COLDVSNA_NUM_DATA_DIFF_COLUMN_MARKER" vbProcedure="false">'ХВС. Т-подкл'!$K$44</definedName>
    <definedName function="false" hidden="false" name="COLDVSNA_TARIFF_E_COLDVSNA_NUM_DIAMETERS_COLUMN_MARKER" vbProcedure="false">'ХВС. Т-подкл'!$AJ$38</definedName>
    <definedName function="false" hidden="false" name="COLDVSNA_TARIFF_E_COLDVSNA_NUM_FLAG_DIFF_COLUMN_MARKER" vbProcedure="false">'ХВС. Т-подкл'!$I$44</definedName>
    <definedName function="false" hidden="false" name="COLDVSNA_TARIFF_E_COLDVSNA_NUM_GC_COLUMN_MARKER" vbProcedure="false">'ХВС. Т-подкл'!$J$44</definedName>
    <definedName function="false" hidden="false" name="COLDVSNA_TARIFF_E_COLDVSNA_NUM_LEN_COLUMN_MARKER" vbProcedure="false">'ХВС. Т-подкл'!$AN$38</definedName>
    <definedName function="false" hidden="false" name="COLDVSNA_TARIFF_E_COLDVSNA_NUM_LOAD_COLUMN_MARKER" vbProcedure="false">'ХВС. Т-подкл'!$AF$38</definedName>
    <definedName function="false" hidden="false" name="COLDVSNA_TARIFF_E_COLDVSNA_NUM_NETS_COLUMN_MARKER" vbProcedure="false">'ХВС. Т-подкл'!$AR$38</definedName>
    <definedName function="false" hidden="false" name="COLDVSNA_TARIFF_E_COLDVSNA_NUM_NTAR_COLUMN_MARKER" vbProcedure="false">'ХВС. Т-подкл'!$E$44</definedName>
    <definedName function="false" hidden="false" name="COLDVSNA_TARIFF_E_COLDVSNA_NUM_TER_COLUMN_MARKER" vbProcedure="false">'ХВС. Т-подкл'!$F$44</definedName>
    <definedName function="false" hidden="false" name="cross_without_borders" vbProcedure="false">TEHSHEET!$J$27</definedName>
    <definedName function="false" hidden="false" name="CS_ID" vbProcedure="false">TEHSHEET!$E$63</definedName>
    <definedName function="false" hidden="false" name="CURRENT_DATE" vbProcedure="false">TEHSHEET!$H$29</definedName>
    <definedName function="false" hidden="false" name="CURRENT_YEAR" vbProcedure="false">TEHSHEET!$G$44</definedName>
    <definedName function="false" hidden="false" name="DATA_URL" vbProcedure="false">TEHSHEET!$H$32</definedName>
    <definedName function="false" hidden="false" name="DESCRIPTION_TERRITORY" vbProcedure="false">REESTR_DS!$B$2</definedName>
    <definedName function="false" hidden="false" name="DIFFERENTIATION_AREA" vbProcedure="false">Дифференциация!$I$12:$I$16</definedName>
    <definedName function="false" hidden="false" name="DIFFERENTIATION_AREA_ID" vbProcedure="false">Дифференциация!$U$11:$U$17</definedName>
    <definedName function="false" hidden="false" name="DIFFERENTIATION_CheckC" vbProcedure="false">Дифференциация!$D$12:$M$16</definedName>
    <definedName function="false" hidden="false" name="DIFFERENTIATION_fieldMarker" vbProcedure="false">Дифференциация!$W$12:$W$16</definedName>
    <definedName function="false" hidden="false" name="DIFFERENTIATION_ID" vbProcedure="false">TEHSHEET!$E$57</definedName>
    <definedName function="false" hidden="false" name="DIFFERENTIATION_ID_DIFF" vbProcedure="false">Дифференциация!$O$12:$O$16</definedName>
    <definedName function="false" hidden="false" name="DIFFERENTIATION_SYSTEM" vbProcedure="false">Дифференциация!$M$12:$M$16</definedName>
    <definedName function="false" hidden="false" name="DIFFERENTIATION_TARIFF_AREA_ID" vbProcedure="false">'Перечень тарифов'!$Z$12:$Z$137</definedName>
    <definedName function="false" hidden="false" name="DIFFERENTIATION_TARIFF_VD_ID" vbProcedure="false">'Перечень тарифов'!$AB$12:$AB$137</definedName>
    <definedName function="false" hidden="false" name="DIFFERENTIATION_TARIFF_VTAR_ID" vbProcedure="false">'Перечень тарифов'!$AA$12:$AA$137</definedName>
    <definedName function="false" hidden="false" name="DIFFERENTIATION_TKO_ADD_HL_CLASS_TKO_COLUMN_MARKER" vbProcedure="false">'Дифференциация тариф показатель'!$AH$7</definedName>
    <definedName function="false" hidden="false" name="DIFFERENTIATION_TKO_ADD_HL_NTAR_COLUMN_MARKER" vbProcedure="false">'Дифференциация тариф показатель'!$J$7</definedName>
    <definedName function="false" hidden="false" name="DIFFERENTIATION_TKO_ADD_HL_TER_COLUMN_MARKER" vbProcedure="false">'Дифференциация тариф показатель'!$V$7</definedName>
    <definedName function="false" hidden="false" name="DIFFERENTIATION_TKO_ADD_HL_TO_COLUMN_MARKER" vbProcedure="false">'Дифференциация тариф показатель'!$P$7</definedName>
    <definedName function="false" hidden="false" name="DIFFERENTIATION_TKO_ADD_HL_TYPE_TKO_COLUMN_MARKER" vbProcedure="false">'Дифференциация тариф показатель'!$AB$7</definedName>
    <definedName function="false" hidden="false" name="DIFFERENTIATION_TKO_ADD_HL_VTAR_COLUMN_MARKER" vbProcedure="false">'Дифференциация тариф показатель'!$F$7</definedName>
    <definedName function="false" hidden="false" name="DIFFERENTIATION_TKO_AREA_ID" vbProcedure="false">'Дифференциация тариф показатель'!$AK$11:$AK$41</definedName>
    <definedName function="false" hidden="false" name="DIFFERENTIATION_TKO_DEL_HL_CLASS_TKO_COLUMN_MARKER" vbProcedure="false">'Дифференциация тариф показатель'!$AF$7</definedName>
    <definedName function="false" hidden="false" name="DIFFERENTIATION_TKO_DEL_HL_NTAR_COLUMN_MARKER" vbProcedure="false">'Дифференциация тариф показатель'!$H$7</definedName>
    <definedName function="false" hidden="false" name="DIFFERENTIATION_TKO_DEL_HL_TER_COLUMN_MARKER" vbProcedure="false">'Дифференциация тариф показатель'!$T$7</definedName>
    <definedName function="false" hidden="false" name="DIFFERENTIATION_TKO_DEL_HL_TO_COLUMN_MARKER" vbProcedure="false">'Дифференциация тариф показатель'!$N$7</definedName>
    <definedName function="false" hidden="false" name="DIFFERENTIATION_TKO_DEL_HL_TYPE_TKO_COLUMN_MARKER" vbProcedure="false">'Дифференциация тариф показатель'!$Z$7</definedName>
    <definedName function="false" hidden="false" name="DIFFERENTIATION_TKO_FLAG_DIFF_CLASS_TKO_ETC_COLUMN_MARKER" vbProcedure="false">'Дифференциация тариф показатель'!$AE$7</definedName>
    <definedName function="false" hidden="false" name="DIFFERENTIATION_TKO_FLAG_DIFF_CLASS_TKO_TARIFF_COLUMN_MARKER" vbProcedure="false">'Дифференциация тариф показатель'!$AD$7</definedName>
    <definedName function="false" hidden="false" name="DIFFERENTIATION_TKO_FLAG_DIFF_TER_ETC_COLUMN_MARKER" vbProcedure="false">'Дифференциация тариф показатель'!$S$7</definedName>
    <definedName function="false" hidden="false" name="DIFFERENTIATION_TKO_FLAG_DIFF_TER_TARIFF_COLUMN_MARKER" vbProcedure="false">'Дифференциация тариф показатель'!$R$7</definedName>
    <definedName function="false" hidden="false" name="DIFFERENTIATION_TKO_FLAG_DIFF_TO_ETC_COLUMN_MARKER" vbProcedure="false">'Дифференциация тариф показатель'!$M$7</definedName>
    <definedName function="false" hidden="false" name="DIFFERENTIATION_TKO_FLAG_DIFF_TO_TARIFF_COLUMN_MARKER" vbProcedure="false">'Дифференциация тариф показатель'!$L$7</definedName>
    <definedName function="false" hidden="false" name="DIFFERENTIATION_TKO_FLAG_DIFF_TYPE_TKO_ETC_COLUMN_MARKER" vbProcedure="false">'Дифференциация тариф показатель'!$Y$7</definedName>
    <definedName function="false" hidden="false" name="DIFFERENTIATION_TKO_FLAG_DIFF_TYPE_TKO_TARIFF_COLUMN_MARKER" vbProcedure="false">'Дифференциация тариф показатель'!$X$7</definedName>
    <definedName function="false" hidden="false" name="DIFFERENTIATION_TKO_FLAG_VTAR_COLUMN_MARKER" vbProcedure="false">'Дифференциация тариф показатель'!$G$7</definedName>
    <definedName function="false" hidden="false" name="DIFFERENTIATION_TKO_TER_ID" vbProcedure="false">'Дифференциация тариф показатель'!$AL$11:$AL$41</definedName>
    <definedName function="false" hidden="false" name="DIFFERENTIATION_UNMERGE_AREA" vbProcedure="false">Дифференциация!$Q$12:$Q$16</definedName>
    <definedName function="false" hidden="false" name="DIFFERENTIATION_UNMERGE_SYSTEM" vbProcedure="false">Дифференциация!$R$12:$R$16</definedName>
    <definedName function="false" hidden="false" name="DIFFERENTIATION_UNMERGE_VD" vbProcedure="false">Дифференциация!$P$12:$P$16</definedName>
    <definedName function="false" hidden="false" name="DIFFERENTIATION_VD" vbProcedure="false">Дифференциация!$E$12:$E$16</definedName>
    <definedName function="false" hidden="false" name="DIFFERENTIATION_VD_ID" vbProcedure="false">Дифференциация!$V$11:$V$17</definedName>
    <definedName function="false" hidden="false" name="ED_DATE" vbProcedure="false">ЭД!$G$12:$G$13</definedName>
    <definedName function="false" hidden="false" name="ED_DATE_PARKING" vbProcedure="false">ЭД!$I$5</definedName>
    <definedName function="false" hidden="false" name="ED_LINK" vbProcedure="false">ЭД!$H$12:$H$13</definedName>
    <definedName function="false" hidden="false" name="EndDateList" vbProcedure="false">TEHSHEET!$H$46:$H$53</definedName>
    <definedName function="false" hidden="false" name="et_B_FHD20_1" vbProcedure="false">et_union_hor!$127:$135</definedName>
    <definedName function="false" hidden="false" name="et_B_FHD20_1_HEAT" vbProcedure="false">et_union_hor!$127:$135</definedName>
    <definedName function="false" hidden="false" name="et_B_FHD20_1_NOT_HEAT" vbProcedure="false">et_union_hor!$115:$123</definedName>
    <definedName function="false" hidden="false" name="et_B_FHD20_2" vbProcedure="false">et_union_hor!$139:$142</definedName>
    <definedName function="false" hidden="false" name="et_B_FHD20_3" vbProcedure="false">et_union_hor!$147:$148</definedName>
    <definedName function="false" hidden="false" name="et_B_FHD20_4" vbProcedure="false">et_union_hor!$150:$150</definedName>
    <definedName function="false" hidden="false" name="et_B_STANDARTS" vbProcedure="false">'Стандарты качества'!$2:$2</definedName>
    <definedName function="false" hidden="false" name="et_CHANGE_INFO" vbProcedure="false">et_union_hor!$4:$4</definedName>
    <definedName function="false" hidden="false" name="et_COLDVSNA_TARIFF_A_COLDVSNA_CS" vbProcedure="false">'ХВС. Т-пит'!$4:$11</definedName>
    <definedName function="false" hidden="false" name="et_COLDVSNA_TARIFF_A_COLDVSNA_DATA_DIFF" vbProcedure="false">'ХВС. Т-пит'!$7:$8</definedName>
    <definedName function="false" hidden="false" name="et_COLDVSNA_TARIFF_A_COLDVSNA_FLAG_DIFF" vbProcedure="false">'ХВС. Т-пит'!$5:$10</definedName>
    <definedName function="false" hidden="false" name="et_COLDVSNA_TARIFF_A_COLDVSNA_GC" vbProcedure="false">'ХВС. Т-пит'!$6:$9</definedName>
    <definedName function="false" hidden="false" name="et_COLDVSNA_TARIFF_A_COLDVSNA_NTAR" vbProcedure="false">'ХВС. Т-пит'!$2:$13</definedName>
    <definedName function="false" hidden="false" name="et_COLDVSNA_TARIFF_A_COLDVSNA_PERIOD_COLOR" vbProcedure="false">'ХВС. Т-пит'!$AC$7:$AI$8</definedName>
    <definedName function="false" hidden="false" name="et_COLDVSNA_TARIFF_A_COLDVSNA_PERIOD_NOT_COLOR" vbProcedure="false">'ХВС. Т-пит'!$AC$15:$AI$16</definedName>
    <definedName function="false" hidden="false" name="et_COLDVSNA_TARIFF_A_COLDVSNA_TER" vbProcedure="false">'ХВС. Т-пит'!$3:$12</definedName>
    <definedName function="false" hidden="false" name="et_COLDVSNA_TARIFF_A_COLDVSNA_TN" vbProcedure="false">'ХВС. Т-пит'!$7:$8</definedName>
    <definedName function="false" hidden="false" name="et_COLDVSNA_TARIFF_B_COLDVSNA_CS" vbProcedure="false">'ХВС. Т-тех'!$4:$11</definedName>
    <definedName function="false" hidden="false" name="et_COLDVSNA_TARIFF_B_COLDVSNA_DATA_DIFF" vbProcedure="false">'ХВС. Т-тех'!$7:$8</definedName>
    <definedName function="false" hidden="false" name="et_COLDVSNA_TARIFF_B_COLDVSNA_FLAG_DIFF" vbProcedure="false">'ХВС. Т-тех'!$5:$10</definedName>
    <definedName function="false" hidden="false" name="et_COLDVSNA_TARIFF_B_COLDVSNA_GC" vbProcedure="false">'ХВС. Т-тех'!$6:$9</definedName>
    <definedName function="false" hidden="false" name="et_COLDVSNA_TARIFF_B_COLDVSNA_NTAR" vbProcedure="false">'ХВС. Т-тех'!$2:$13</definedName>
    <definedName function="false" hidden="false" name="et_COLDVSNA_TARIFF_B_COLDVSNA_PERIOD_COLOR" vbProcedure="false">'ХВС. Т-тех'!$AC$7:$AI$8</definedName>
    <definedName function="false" hidden="false" name="et_COLDVSNA_TARIFF_B_COLDVSNA_PERIOD_NOT_COLOR" vbProcedure="false">'ХВС. Т-тех'!$AC$15:$AI$16</definedName>
    <definedName function="false" hidden="false" name="et_COLDVSNA_TARIFF_B_COLDVSNA_TER" vbProcedure="false">'ХВС. Т-тех'!$3:$12</definedName>
    <definedName function="false" hidden="false" name="et_COLDVSNA_TARIFF_C_COLDVSNA_CS" vbProcedure="false">'ХВС. Т-транс'!$4:$11</definedName>
    <definedName function="false" hidden="false" name="et_COLDVSNA_TARIFF_C_COLDVSNA_DATA_DIFF" vbProcedure="false">'ХВС. Т-транс'!$7:$8</definedName>
    <definedName function="false" hidden="false" name="et_COLDVSNA_TARIFF_C_COLDVSNA_FLAG_DIFF" vbProcedure="false">'ХВС. Т-транс'!$5:$10</definedName>
    <definedName function="false" hidden="false" name="et_COLDVSNA_TARIFF_C_COLDVSNA_GC" vbProcedure="false">'ХВС. Т-транс'!$6:$9</definedName>
    <definedName function="false" hidden="false" name="et_COLDVSNA_TARIFF_C_COLDVSNA_NTAR" vbProcedure="false">'ХВС. Т-транс'!$2:$13</definedName>
    <definedName function="false" hidden="false" name="et_COLDVSNA_TARIFF_C_COLDVSNA_PERIOD_COLOR" vbProcedure="false">'ХВС. Т-транс'!$AC$7:$AI$8</definedName>
    <definedName function="false" hidden="false" name="et_COLDVSNA_TARIFF_C_COLDVSNA_PERIOD_NOT_COLOR" vbProcedure="false">'ХВС. Т-транс'!$AC$15:$AI$16</definedName>
    <definedName function="false" hidden="false" name="et_COLDVSNA_TARIFF_C_COLDVSNA_TER" vbProcedure="false">'ХВС. Т-транс'!$3:$12</definedName>
    <definedName function="false" hidden="false" name="et_COLDVSNA_TARIFF_D_COLDVSNA_CS" vbProcedure="false">'ХВС. Т-подвоз'!$4:$11</definedName>
    <definedName function="false" hidden="false" name="et_COLDVSNA_TARIFF_D_COLDVSNA_DATA_DIFF" vbProcedure="false">'ХВС. Т-подвоз'!$7:$8</definedName>
    <definedName function="false" hidden="false" name="et_COLDVSNA_TARIFF_D_COLDVSNA_FLAG_DIFF" vbProcedure="false">'ХВС. Т-подвоз'!$5:$10</definedName>
    <definedName function="false" hidden="false" name="et_COLDVSNA_TARIFF_D_COLDVSNA_GC" vbProcedure="false">'ХВС. Т-подвоз'!$6:$9</definedName>
    <definedName function="false" hidden="false" name="et_COLDVSNA_TARIFF_D_COLDVSNA_NTAR" vbProcedure="false">'ХВС. Т-подвоз'!$2:$13</definedName>
    <definedName function="false" hidden="false" name="et_COLDVSNA_TARIFF_D_COLDVSNA_PERIOD_COLOR" vbProcedure="false">'ХВС. Т-подвоз'!$AC$7:$AI$8</definedName>
    <definedName function="false" hidden="false" name="et_COLDVSNA_TARIFF_D_COLDVSNA_PERIOD_NOT_COLOR" vbProcedure="false">'ХВС. Т-подвоз'!$AC$15:$AI$16</definedName>
    <definedName function="false" hidden="false" name="et_COLDVSNA_TARIFF_D_COLDVSNA_TER" vbProcedure="false">'ХВС. Т-подвоз'!$3:$12</definedName>
    <definedName function="false" hidden="false" name="et_COLDVSNA_TARIFF_E_COLDVSNA_CS" vbProcedure="false">'ХВС. Т-подкл'!$4:$16</definedName>
    <definedName function="false" hidden="false" name="et_COLDVSNA_TARIFF_E_COLDVSNA_DATA_DIFF" vbProcedure="false">'ХВС. Т-подкл'!$8:$12</definedName>
    <definedName function="false" hidden="false" name="et_COLDVSNA_TARIFF_E_COLDVSNA_DIAMETERS" vbProcedure="false">'ХВС. Т-подкл'!$8:$10</definedName>
    <definedName function="false" hidden="false" name="et_COLDVSNA_TARIFF_E_COLDVSNA_FLAG_DIFF" vbProcedure="false">'ХВС. Т-подкл'!$6:$14</definedName>
    <definedName function="false" hidden="false" name="et_COLDVSNA_TARIFF_E_COLDVSNA_GC" vbProcedure="false">'ХВС. Т-подкл'!$7:$13</definedName>
    <definedName function="false" hidden="false" name="et_COLDVSNA_TARIFF_E_COLDVSNA_LEN" vbProcedure="false">'ХВС. Т-подкл'!$8:$9</definedName>
    <definedName function="false" hidden="false" name="et_COLDVSNA_TARIFF_E_COLDVSNA_LOAD" vbProcedure="false">'ХВС. Т-подкл'!$8:$11</definedName>
    <definedName function="false" hidden="false" name="et_COLDVSNA_TARIFF_E_COLDVSNA_NETS" vbProcedure="false">'ХВС. Т-подкл'!$8:$8</definedName>
    <definedName function="false" hidden="false" name="et_COLDVSNA_TARIFF_E_COLDVSNA_NTAR" vbProcedure="false">'ХВС. Т-подкл'!$2:$18</definedName>
    <definedName function="false" hidden="false" name="et_COLDVSNA_TARIFF_E_COLDVSNA_PERIOD_COLOR" vbProcedure="false">'ХВС. Т-подкл'!$AT$8:$BA$8</definedName>
    <definedName function="false" hidden="false" name="et_COLDVSNA_TARIFF_E_COLDVSNA_PERIOD_NOT_COLOR" vbProcedure="false">'ХВС. Т-подкл'!$AT$20:$BA$20</definedName>
    <definedName function="false" hidden="false" name="et_COLDVSNA_TARIFF_E_COLDVSNA_TER" vbProcedure="false">'ХВС. Т-подкл'!$3:$17</definedName>
    <definedName function="false" hidden="false" name="et_Comm" vbProcedure="false">et_union_hor!$8:$8</definedName>
    <definedName function="false" hidden="false" name="et_DIFFERENTIATION_AREA" vbProcedure="false">et_union_hor!$29:$30</definedName>
    <definedName function="false" hidden="false" name="et_DIFFERENTIATION_SYSTEM" vbProcedure="false">et_union_hor!$34:$34</definedName>
    <definedName function="false" hidden="false" name="et_DIFFERENTIATION_TARIFF_COLOR" vbProcedure="false">et_union_hor!$H$154:$W$158</definedName>
    <definedName function="false" hidden="false" name="et_DIFFERENTIATION_TARIFF_CS" vbProcedure="false">et_union_hor!$169:$170</definedName>
    <definedName function="false" hidden="false" name="et_DIFFERENTIATION_TARIFF_IST_TE" vbProcedure="false">et_union_hor!$172:$172</definedName>
    <definedName function="false" hidden="false" name="et_DIFFERENTIATION_TARIFF_NOT_COLOR" vbProcedure="false">et_union_hor!$H$194:$W$198</definedName>
    <definedName function="false" hidden="false" name="et_DIFFERENTIATION_TARIFF_NOT_HEAT_COLOR" vbProcedure="false">et_union_hor!$H$176:$W$180</definedName>
    <definedName function="false" hidden="false" name="et_DIFFERENTIATION_TARIFF_NOT_HEAT_CS" vbProcedure="false">et_union_hor!$191:$192</definedName>
    <definedName function="false" hidden="false" name="et_DIFFERENTIATION_TARIFF_NOT_HEAT_NTAR" vbProcedure="false">et_union_hor!$182:$185</definedName>
    <definedName function="false" hidden="false" name="et_DIFFERENTIATION_TARIFF_NOT_HEAT_TER" vbProcedure="false">et_union_hor!$187:$189</definedName>
    <definedName function="false" hidden="false" name="et_DIFFERENTIATION_TARIFF_NOT_HEAT_VTAR" vbProcedure="false">et_union_hor!$176:$180</definedName>
    <definedName function="false" hidden="false" name="et_DIFFERENTIATION_TARIFF_NTAR" vbProcedure="false">et_union_hor!$160:$163</definedName>
    <definedName function="false" hidden="false" name="et_DIFFERENTIATION_TARIFF_TER" vbProcedure="false">et_union_hor!$165:$167</definedName>
    <definedName function="false" hidden="false" name="et_DIFFERENTIATION_TARIFF_VTAR" vbProcedure="false">et_union_hor!$154:$158</definedName>
    <definedName function="false" hidden="false" name="et_DIFFERENTIATION_TKO_CLASS_TKO" vbProcedure="false">et_union_hor!$202:$202</definedName>
    <definedName function="false" hidden="false" name="et_DIFFERENTIATION_TKO_COLOR" vbProcedure="false">et_union_hor!$H$202:$AI$207</definedName>
    <definedName function="false" hidden="false" name="et_DIFFERENTIATION_TKO_NOT_COLOR" vbProcedure="false">et_union_hor!$H$209:$AI$214</definedName>
    <definedName function="false" hidden="false" name="et_DIFFERENTIATION_TKO_NTAR" vbProcedure="false">et_union_hor!$202:$206</definedName>
    <definedName function="false" hidden="false" name="et_DIFFERENTIATION_TKO_TER" vbProcedure="false">et_union_hor!$202:$204</definedName>
    <definedName function="false" hidden="false" name="et_DIFFERENTIATION_TKO_TO" vbProcedure="false">et_union_hor!$202:$205</definedName>
    <definedName function="false" hidden="false" name="et_DIFFERENTIATION_TKO_TYPE_TKO" vbProcedure="false">et_union_hor!$202:$203</definedName>
    <definedName function="false" hidden="false" name="et_DIFFERENTIATION_TKO_VTAR" vbProcedure="false">et_union_hor!$202:$207</definedName>
    <definedName function="false" hidden="false" name="et_DIFFERENTIATION_VD" vbProcedure="false">et_union_hor!$23:$25</definedName>
    <definedName function="false" hidden="false" name="et_ED" vbProcedure="false">et_union_hor!$64:$64</definedName>
    <definedName function="false" hidden="false" name="et_HEAT_TARIFF_A_CS" vbProcedure="false">'ТС. Т-ТЭ | &gt;=25МВт'!$4:$13</definedName>
    <definedName function="false" hidden="false" name="et_HEAT_TARIFF_A_GC" vbProcedure="false">'ТС. Т-ТЭ | &gt;=25МВт'!$7:$10</definedName>
    <definedName function="false" hidden="false" name="et_HEAT_TARIFF_A_IST_TE" vbProcedure="false">'ТС. Т-ТЭ | &gt;=25МВт'!$5:$12</definedName>
    <definedName function="false" hidden="false" name="et_HEAT_TARIFF_A_NTAR" vbProcedure="false">'ТС. Т-ТЭ | &gt;=25МВт'!$2:$15</definedName>
    <definedName function="false" hidden="false" name="et_HEAT_TARIFF_A_PERIOD_COLOR" vbProcedure="false">'ТС. Т-ТЭ | &gt;=25МВт'!$AD$8:$AK$9</definedName>
    <definedName function="false" hidden="false" name="et_HEAT_TARIFF_A_PERIOD_NOT_COLOR" vbProcedure="false">'ТС. Т-ТЭ | &gt;=25МВт'!$AD$17:$AK$18</definedName>
    <definedName function="false" hidden="false" name="et_HEAT_TARIFF_A_SCHEME" vbProcedure="false">'ТС. Т-ТЭ | &gt;=25МВт'!$6:$11</definedName>
    <definedName function="false" hidden="false" name="et_HEAT_TARIFF_A_TER" vbProcedure="false">'ТС. Т-ТЭ | &gt;=25МВт'!$3:$14</definedName>
    <definedName function="false" hidden="false" name="et_HEAT_TARIFF_A_TN" vbProcedure="false">'ТС. Т-ТЭ | &gt;=25МВт'!$8:$9</definedName>
    <definedName function="false" hidden="false" name="et_HEAT_TARIFF_B_CS" vbProcedure="false">'ТС. Т-ТЭ | ТСО'!$4:$13</definedName>
    <definedName function="false" hidden="false" name="et_HEAT_TARIFF_B_GC" vbProcedure="false">'ТС. Т-ТЭ | ТСО'!$7:$10</definedName>
    <definedName function="false" hidden="false" name="et_HEAT_TARIFF_B_IST_TE" vbProcedure="false">'ТС. Т-ТЭ | ТСО'!$5:$12</definedName>
    <definedName function="false" hidden="false" name="et_HEAT_TARIFF_B_NTAR" vbProcedure="false">'ТС. Т-ТЭ | ТСО'!$2:$15</definedName>
    <definedName function="false" hidden="false" name="et_HEAT_TARIFF_B_PERIOD_COLOR" vbProcedure="false">'ТС. Т-ТЭ | ТСО'!$AD$8:$AK$9</definedName>
    <definedName function="false" hidden="false" name="et_HEAT_TARIFF_B_PERIOD_NOT_COLOR" vbProcedure="false">'ТС. Т-ТЭ | ТСО'!$AD$17:$AK$18</definedName>
    <definedName function="false" hidden="false" name="et_HEAT_TARIFF_B_SCHEME" vbProcedure="false">'ТС. Т-ТЭ | ТСО'!$6:$11</definedName>
    <definedName function="false" hidden="false" name="et_HEAT_TARIFF_B_TER" vbProcedure="false">'ТС. Т-ТЭ | ТСО'!$3:$14</definedName>
    <definedName function="false" hidden="false" name="et_HEAT_TARIFF_B_TN" vbProcedure="false">'ТС. Т-ТЭ | ТСО'!$8:$9</definedName>
    <definedName function="false" hidden="false" name="et_HEAT_TARIFF_C_CS" vbProcedure="false">'ТС. Т-ТН'!$4:$13</definedName>
    <definedName function="false" hidden="false" name="et_HEAT_TARIFF_C_GC" vbProcedure="false">'ТС. Т-ТН'!$7:$10</definedName>
    <definedName function="false" hidden="false" name="et_HEAT_TARIFF_C_IST_TE" vbProcedure="false">'ТС. Т-ТН'!$5:$12</definedName>
    <definedName function="false" hidden="false" name="et_HEAT_TARIFF_C_NTAR" vbProcedure="false">'ТС. Т-ТН'!$2:$15</definedName>
    <definedName function="false" hidden="false" name="et_HEAT_TARIFF_C_PERIOD_COLOR" vbProcedure="false">'ТС. Т-ТН'!$AD$8:$AK$9</definedName>
    <definedName function="false" hidden="false" name="et_HEAT_TARIFF_C_PERIOD_NOT_COLOR" vbProcedure="false">'ТС. Т-ТН'!$AD$17:$AK$18</definedName>
    <definedName function="false" hidden="false" name="et_HEAT_TARIFF_C_SCHEME" vbProcedure="false">'ТС. Т-ТН'!$6:$11</definedName>
    <definedName function="false" hidden="false" name="et_HEAT_TARIFF_C_TER" vbProcedure="false">'ТС. Т-ТН'!$3:$14</definedName>
    <definedName function="false" hidden="false" name="et_HEAT_TARIFF_C_TN" vbProcedure="false">'ТС. Т-ТН'!$8:$9</definedName>
    <definedName function="false" hidden="false" name="et_HEAT_TARIFF_D_CONS" vbProcedure="false">'ТС. Т-гор.вода'!$9:$10</definedName>
    <definedName function="false" hidden="false" name="et_HEAT_TARIFF_D_CS" vbProcedure="false">'ТС. Т-гор.вода'!$4:$15</definedName>
    <definedName function="false" hidden="false" name="et_HEAT_TARIFF_D_GC" vbProcedure="false">'ТС. Т-гор.вода'!$7:$12</definedName>
    <definedName function="false" hidden="false" name="et_HEAT_TARIFF_D_IST_TE" vbProcedure="false">'ТС. Т-гор.вода'!$5:$14</definedName>
    <definedName function="false" hidden="false" name="et_HEAT_TARIFF_D_NTAR" vbProcedure="false">'ТС. Т-гор.вода'!$2:$17</definedName>
    <definedName function="false" hidden="false" name="et_HEAT_TARIFF_D_PERIOD_COLOR" vbProcedure="false">'ТС. Т-гор.вода'!$AG$8:$AO$10</definedName>
    <definedName function="false" hidden="false" name="et_HEAT_TARIFF_D_PERIOD_NOT_COLOR" vbProcedure="false">'ТС. Т-гор.вода'!$AG$19:$AO$22</definedName>
    <definedName function="false" hidden="false" name="et_HEAT_TARIFF_D_SCHEME" vbProcedure="false">'ТС. Т-гор.вода'!$6:$13</definedName>
    <definedName function="false" hidden="false" name="et_HEAT_TARIFF_D_TER" vbProcedure="false">'ТС. Т-гор.вода'!$3:$16</definedName>
    <definedName function="false" hidden="false" name="et_HEAT_TARIFF_D_TN" vbProcedure="false">'ТС. Т-гор.вода'!$8:$11</definedName>
    <definedName function="false" hidden="false" name="et_HEAT_TARIFF_E1_CS" vbProcedure="false">'ТС. Т-передача ТЭ'!$4:$13</definedName>
    <definedName function="false" hidden="false" name="et_HEAT_TARIFF_E1_GC" vbProcedure="false">'ТС. Т-передача ТЭ'!$7:$10</definedName>
    <definedName function="false" hidden="false" name="et_HEAT_TARIFF_E1_IST_TE" vbProcedure="false">'ТС. Т-передача ТЭ'!$5:$12</definedName>
    <definedName function="false" hidden="false" name="et_HEAT_TARIFF_E1_NTAR" vbProcedure="false">'ТС. Т-передача ТЭ'!$2:$15</definedName>
    <definedName function="false" hidden="false" name="et_HEAT_TARIFF_E1_PERIOD_COLOR" vbProcedure="false">'ТС. Т-передача ТЭ'!$AD$8:$AK$9</definedName>
    <definedName function="false" hidden="false" name="et_HEAT_TARIFF_E1_PERIOD_NOT_COLOR" vbProcedure="false">'ТС. Т-передача ТЭ'!$AD$17:$AK$18</definedName>
    <definedName function="false" hidden="false" name="et_HEAT_TARIFF_E1_SCHEME" vbProcedure="false">'ТС. Т-передача ТЭ'!$6:$11</definedName>
    <definedName function="false" hidden="false" name="et_HEAT_TARIFF_E1_TER" vbProcedure="false">'ТС. Т-передача ТЭ'!$3:$14</definedName>
    <definedName function="false" hidden="false" name="et_HEAT_TARIFF_E1_TN" vbProcedure="false">'ТС. Т-передача ТЭ'!$8:$9</definedName>
    <definedName function="false" hidden="false" name="et_HEAT_TARIFF_E2_CS" vbProcedure="false">'ТС. Т-передача ТН'!$4:$13</definedName>
    <definedName function="false" hidden="false" name="et_HEAT_TARIFF_E2_GC" vbProcedure="false">'ТС. Т-передача ТН'!$7:$10</definedName>
    <definedName function="false" hidden="false" name="et_HEAT_TARIFF_E2_IST_TE" vbProcedure="false">'ТС. Т-передача ТН'!$5:$12</definedName>
    <definedName function="false" hidden="false" name="et_HEAT_TARIFF_E2_NTAR" vbProcedure="false">'ТС. Т-передача ТН'!$2:$15</definedName>
    <definedName function="false" hidden="false" name="et_HEAT_TARIFF_E2_PERIOD_COLOR" vbProcedure="false">'ТС. Т-передача ТН'!$AD$8:$AK$9</definedName>
    <definedName function="false" hidden="false" name="et_HEAT_TARIFF_E2_PERIOD_NOT_COLOR" vbProcedure="false">'ТС. Т-передача ТН'!$AD$17:$AK$18</definedName>
    <definedName function="false" hidden="false" name="et_HEAT_TARIFF_E2_SCHEME" vbProcedure="false">'ТС. Т-передача ТН'!$6:$11</definedName>
    <definedName function="false" hidden="false" name="et_HEAT_TARIFF_E2_TER" vbProcedure="false">'ТС. Т-передача ТН'!$3:$14</definedName>
    <definedName function="false" hidden="false" name="et_HEAT_TARIFF_E2_TN" vbProcedure="false">'ТС. Т-передача ТН'!$8:$9</definedName>
    <definedName function="false" hidden="false" name="et_HEAT_TARIFF_F_CS" vbProcedure="false">'ТС. Резерв мощности'!$4:$13</definedName>
    <definedName function="false" hidden="false" name="et_HEAT_TARIFF_F_GC" vbProcedure="false">'ТС. Резерв мощности'!$7:$10</definedName>
    <definedName function="false" hidden="false" name="et_HEAT_TARIFF_F_IST_TE" vbProcedure="false">'ТС. Резерв мощности'!$5:$12</definedName>
    <definedName function="false" hidden="false" name="et_HEAT_TARIFF_F_NTAR" vbProcedure="false">'ТС. Резерв мощности'!$2:$15</definedName>
    <definedName function="false" hidden="false" name="et_HEAT_TARIFF_F_PERIOD_COLOR" vbProcedure="false">'ТС. Резерв мощности'!$AD$8:$AK$9</definedName>
    <definedName function="false" hidden="false" name="et_HEAT_TARIFF_F_PERIOD_NOT_COLOR" vbProcedure="false">'ТС. Резерв мощности'!$AD$17:$AK$18</definedName>
    <definedName function="false" hidden="false" name="et_HEAT_TARIFF_F_SCHEME" vbProcedure="false">'ТС. Резерв мощности'!$6:$11</definedName>
    <definedName function="false" hidden="false" name="et_HEAT_TARIFF_F_TER" vbProcedure="false">'ТС. Резерв мощности'!$3:$14</definedName>
    <definedName function="false" hidden="false" name="et_HEAT_TARIFF_F_TN" vbProcedure="false">'ТС. Резерв мощности'!$8:$9</definedName>
    <definedName function="false" hidden="false" name="et_HEAT_TARIFF_G_CS" vbProcedure="false">'ТС. Т-подкл'!$4:$15</definedName>
    <definedName function="false" hidden="false" name="et_HEAT_TARIFF_G_DIAMETERS" vbProcedure="false">'ТС. Т-подкл'!$8:$8</definedName>
    <definedName function="false" hidden="false" name="et_HEAT_TARIFF_G_GC" vbProcedure="false">'ТС. Т-подкл'!$7:$12</definedName>
    <definedName function="false" hidden="false" name="et_HEAT_TARIFF_G_IST_TE" vbProcedure="false">'ТС. Т-подкл'!$5:$14</definedName>
    <definedName function="false" hidden="false" name="et_HEAT_TARIFF_G_LOAD" vbProcedure="false">'ТС. Т-подкл'!$8:$10</definedName>
    <definedName function="false" hidden="false" name="et_HEAT_TARIFF_G_NETS" vbProcedure="false">'ТС. Т-подкл'!$8:$9</definedName>
    <definedName function="false" hidden="false" name="et_HEAT_TARIFF_G_NTAR" vbProcedure="false">'ТС. Т-подкл'!$2:$17</definedName>
    <definedName function="false" hidden="false" name="et_HEAT_TARIFF_G_PERIOD_COLOR" vbProcedure="false">'ТС. Т-подкл'!$AN$8:$AS$8</definedName>
    <definedName function="false" hidden="false" name="et_HEAT_TARIFF_G_PERIOD_NOT_COLOR" vbProcedure="false">'ТС. Т-подкл'!$AN$19:$AS$19</definedName>
    <definedName function="false" hidden="false" name="et_HEAT_TARIFF_G_SCHEME" vbProcedure="false">'ТС. Т-подкл'!$6:$13</definedName>
    <definedName function="false" hidden="false" name="et_HEAT_TARIFF_G_TER" vbProcedure="false">'ТС. Т-подкл'!$3:$16</definedName>
    <definedName function="false" hidden="false" name="et_HEAT_TARIFF_G_TN" vbProcedure="false">'ТС. Т-подкл'!$8:$11</definedName>
    <definedName function="false" hidden="false" name="et_HEAT_TARIFF_H_CS" vbProcedure="false">'ТС. Т-подкл(инд)'!$4:$12</definedName>
    <definedName function="false" hidden="false" name="et_HEAT_TARIFF_H_DIAMETERS" vbProcedure="false">'ТС. Т-подкл(инд)'!$8:$8</definedName>
    <definedName function="false" hidden="false" name="et_HEAT_TARIFF_H_GC" vbProcedure="false">'ТС. Т-подкл(инд)'!$7:$9</definedName>
    <definedName function="false" hidden="false" name="et_HEAT_TARIFF_H_IST_TE" vbProcedure="false">'ТС. Т-подкл(инд)'!$5:$11</definedName>
    <definedName function="false" hidden="false" name="et_HEAT_TARIFF_H_LOAD" vbProcedure="false">'ТС. Т-подкл(инд)'!$8:$8</definedName>
    <definedName function="false" hidden="false" name="et_HEAT_TARIFF_H_NETS" vbProcedure="false">'ТС. Т-подкл(инд)'!$8:$8</definedName>
    <definedName function="false" hidden="false" name="et_HEAT_TARIFF_H_NTAR" vbProcedure="false">'ТС. Т-подкл(инд)'!$2:$14</definedName>
    <definedName function="false" hidden="false" name="et_HEAT_TARIFF_H_PERIOD_COLOR" vbProcedure="false">'ТС. Т-подкл(инд)'!$AD$8:$AI$8</definedName>
    <definedName function="false" hidden="false" name="et_HEAT_TARIFF_H_PERIOD_NOT_COLOR" vbProcedure="false">'ТС. Т-подкл(инд)'!$AD$16:$AI$16</definedName>
    <definedName function="false" hidden="false" name="et_HEAT_TARIFF_H_SCHEME" vbProcedure="false">'ТС. Т-подкл(инд)'!$6:$10</definedName>
    <definedName function="false" hidden="false" name="et_HEAT_TARIFF_H_TER" vbProcedure="false">'ТС. Т-подкл(инд)'!$3:$13</definedName>
    <definedName function="false" hidden="false" name="et_HEAT_TARIFF_H_TN" vbProcedure="false">'ТС. Т-подкл(инд)'!$8:$8</definedName>
    <definedName function="false" hidden="false" name="et_HEAT_TARIFF_I_1_CS" vbProcedure="false">'ТС. Т-ТЭ | индикат'!$4:$13</definedName>
    <definedName function="false" hidden="false" name="et_HEAT_TARIFF_I_1_GC" vbProcedure="false">'ТС. Т-ТЭ | индикат'!$7:$10</definedName>
    <definedName function="false" hidden="false" name="et_HEAT_TARIFF_I_1_IST_TE" vbProcedure="false">'ТС. Т-ТЭ | индикат'!$5:$12</definedName>
    <definedName function="false" hidden="false" name="et_HEAT_TARIFF_I_1_NTAR" vbProcedure="false">'ТС. Т-ТЭ | индикат'!$2:$15</definedName>
    <definedName function="false" hidden="false" name="et_HEAT_TARIFF_I_1_PERIOD_COLOR" vbProcedure="false">'ТС. Т-ТЭ | индикат'!$AD$8:$AK$9</definedName>
    <definedName function="false" hidden="false" name="et_HEAT_TARIFF_I_1_PERIOD_NOT_COLOR" vbProcedure="false">'ТС. Т-ТЭ | индикат'!$AD$17:$AK$18</definedName>
    <definedName function="false" hidden="false" name="et_HEAT_TARIFF_I_1_SCHEME" vbProcedure="false">'ТС. Т-ТЭ | индикат'!$6:$11</definedName>
    <definedName function="false" hidden="false" name="et_HEAT_TARIFF_I_1_TER" vbProcedure="false">'ТС. Т-ТЭ | индикат'!$3:$14</definedName>
    <definedName function="false" hidden="false" name="et_HEAT_TARIFF_I_1_TN" vbProcedure="false">'ТС. Т-ТЭ | индикат'!$8:$9</definedName>
    <definedName function="false" hidden="false" name="et_HEAT_TARIFF_I_CS" vbProcedure="false">'ТС. Т-ТЭ | предел'!$4:$13</definedName>
    <definedName function="false" hidden="false" name="et_HEAT_TARIFF_I_GC" vbProcedure="false">'ТС. Т-ТЭ | предел'!$7:$10</definedName>
    <definedName function="false" hidden="false" name="et_HEAT_TARIFF_I_IST_TE" vbProcedure="false">'ТС. Т-ТЭ | предел'!$5:$12</definedName>
    <definedName function="false" hidden="false" name="et_HEAT_TARIFF_I_NTAR" vbProcedure="false">'ТС. Т-ТЭ | предел'!$2:$15</definedName>
    <definedName function="false" hidden="false" name="et_HEAT_TARIFF_I_PERIOD_COLOR" vbProcedure="false">'ТС. Т-ТЭ | предел'!$AD$8:$AK$9</definedName>
    <definedName function="false" hidden="false" name="et_HEAT_TARIFF_I_PERIOD_NOT_COLOR" vbProcedure="false">'ТС. Т-ТЭ | предел'!$AD$17:$AK$18</definedName>
    <definedName function="false" hidden="false" name="et_HEAT_TARIFF_I_SCHEME" vbProcedure="false">'ТС. Т-ТЭ | предел'!$6:$11</definedName>
    <definedName function="false" hidden="false" name="et_HEAT_TARIFF_I_TER" vbProcedure="false">'ТС. Т-ТЭ | предел'!$3:$14</definedName>
    <definedName function="false" hidden="false" name="et_HEAT_TARIFF_I_TN" vbProcedure="false">'ТС. Т-ТЭ | предел'!$8:$9</definedName>
    <definedName function="false" hidden="false" name="et_hor_B_FHD_1" vbProcedure="false">'Показатели ФХД'!$2:$7</definedName>
    <definedName function="false" hidden="false" name="et_hor_B_FHD_2" vbProcedure="false">'Показатели ФХД'!$9:$9</definedName>
    <definedName function="false" hidden="false" name="et_hor_B_FHD_3" vbProcedure="false">'Показатели ФХД'!$11:$11</definedName>
    <definedName function="false" hidden="false" name="et_hor_B_FHD_4" vbProcedure="false">'Показатели ФХД'!$13:$13</definedName>
    <definedName function="false" hidden="false" name="et_hor_B_FHD_5" vbProcedure="false">'Показатели ФХД'!$15:$15</definedName>
    <definedName function="false" hidden="false" name="et_hor_B_FHD_6" vbProcedure="false">'Показатели ФХД'!$17:$17</definedName>
    <definedName function="false" hidden="false" name="et_hor_B_FHD_TKO_2" vbProcedure="false">'ТКО. Показатели ФХД'!$2:$2</definedName>
    <definedName function="false" hidden="false" name="et_hor_B_FHD_TKO_TRANS_2" vbProcedure="false">'ТКО. Транс. Показатели ФХД'!$2:$2</definedName>
    <definedName function="false" hidden="false" name="et_hor_B_OTEP_2" vbProcedure="false">'Показатели ОТЭП'!$2:$2</definedName>
    <definedName function="false" hidden="false" name="et_hor_Q_LIMIT_1" vbProcedure="false">Ограничения!$3:$4</definedName>
    <definedName function="false" hidden="false" name="et_hor_Q_LIMIT_2" vbProcedure="false">Ограничения!$6:$7</definedName>
    <definedName function="false" hidden="false" name="et_hor_Q_LIMIT_3" vbProcedure="false">Ограничения!$9:$11</definedName>
    <definedName function="false" hidden="false" name="et_hor_Q_LIMIT_4" vbProcedure="false">Ограничения!$13:$14</definedName>
    <definedName function="false" hidden="false" name="et_hor_Q_TP_1" vbProcedure="false">ТП!$2:$2</definedName>
    <definedName function="false" hidden="false" name="et_HOTVSNA_TARIFF_A_HOTVSNA_CS" vbProcedure="false">'ГВС. Т-гор.вода'!$4:$11</definedName>
    <definedName function="false" hidden="false" name="et_HOTVSNA_TARIFF_A_HOTVSNA_DATA_DIFF" vbProcedure="false">'ГВС. Т-гор.вода'!$7:$8</definedName>
    <definedName function="false" hidden="false" name="et_HOTVSNA_TARIFF_A_HOTVSNA_FLAG_DIFF" vbProcedure="false">'ГВС. Т-гор.вода'!$5:$10</definedName>
    <definedName function="false" hidden="false" name="et_HOTVSNA_TARIFF_A_HOTVSNA_GC" vbProcedure="false">'ГВС. Т-гор.вода'!$6:$9</definedName>
    <definedName function="false" hidden="false" name="et_HOTVSNA_TARIFF_A_HOTVSNA_NTAR" vbProcedure="false">'ГВС. Т-гор.вода'!$2:$13</definedName>
    <definedName function="false" hidden="false" name="et_HOTVSNA_TARIFF_A_HOTVSNA_PERIOD_COLOR" vbProcedure="false">'ГВС. Т-гор.вода'!$AG$7:$AQ$8</definedName>
    <definedName function="false" hidden="false" name="et_HOTVSNA_TARIFF_A_HOTVSNA_PERIOD_NOT_COLOR" vbProcedure="false">'ГВС. Т-гор.вода'!$AG$15:$AQ$16</definedName>
    <definedName function="false" hidden="false" name="et_HOTVSNA_TARIFF_A_HOTVSNA_TER" vbProcedure="false">'ГВС. Т-гор.вода'!$3:$12</definedName>
    <definedName function="false" hidden="false" name="et_HOTVSNA_TARIFF_A_HOTVSNA_TN" vbProcedure="false">'ГВС. Т-гор.вода'!$7:$8</definedName>
    <definedName function="false" hidden="false" name="et_HOTVSNA_TARIFF_B_HOTVSNA_CS" vbProcedure="false">'ГВС. Т-транс'!$4:$11</definedName>
    <definedName function="false" hidden="false" name="et_HOTVSNA_TARIFF_B_HOTVSNA_DATA_DIFF" vbProcedure="false">'ГВС. Т-транс'!$7:$8</definedName>
    <definedName function="false" hidden="false" name="et_HOTVSNA_TARIFF_B_HOTVSNA_FLAG_DIFF" vbProcedure="false">'ГВС. Т-транс'!$5:$10</definedName>
    <definedName function="false" hidden="false" name="et_HOTVSNA_TARIFF_B_HOTVSNA_GC" vbProcedure="false">'ГВС. Т-транс'!$6:$9</definedName>
    <definedName function="false" hidden="false" name="et_HOTVSNA_TARIFF_B_HOTVSNA_NTAR" vbProcedure="false">'ГВС. Т-транс'!$2:$13</definedName>
    <definedName function="false" hidden="false" name="et_HOTVSNA_TARIFF_B_HOTVSNA_PERIOD_COLOR" vbProcedure="false">'ГВС. Т-транс'!$AG$7:$AQ$8</definedName>
    <definedName function="false" hidden="false" name="et_HOTVSNA_TARIFF_B_HOTVSNA_PERIOD_NOT_COLOR" vbProcedure="false">'ГВС. Т-транс'!$AG$15:$AQ$16</definedName>
    <definedName function="false" hidden="false" name="et_HOTVSNA_TARIFF_B_HOTVSNA_TER" vbProcedure="false">'ГВС. Т-транс'!$3:$12</definedName>
    <definedName function="false" hidden="false" name="et_HOTVSNA_TARIFF_B_HOTVSNA_TN" vbProcedure="false">'ГВС. Т-транс'!$7:$8</definedName>
    <definedName function="false" hidden="false" name="et_HOTVSNA_TARIFF_C_HOTVSNA_CS" vbProcedure="false">'ГВС. Т-подкл'!$4:$16</definedName>
    <definedName function="false" hidden="false" name="et_HOTVSNA_TARIFF_C_HOTVSNA_DATA_DIFF" vbProcedure="false">'ГВС. Т-подкл'!$8:$12</definedName>
    <definedName function="false" hidden="false" name="et_HOTVSNA_TARIFF_C_HOTVSNA_DIAMETERS" vbProcedure="false">'ГВС. Т-подкл'!$8:$10</definedName>
    <definedName function="false" hidden="false" name="et_HOTVSNA_TARIFF_C_HOTVSNA_FLAG_DIFF" vbProcedure="false">'ГВС. Т-подкл'!$6:$14</definedName>
    <definedName function="false" hidden="false" name="et_HOTVSNA_TARIFF_C_HOTVSNA_GC" vbProcedure="false">'ГВС. Т-подкл'!$7:$13</definedName>
    <definedName function="false" hidden="false" name="et_HOTVSNA_TARIFF_C_HOTVSNA_LEN" vbProcedure="false">'ГВС. Т-подкл'!$8:$9</definedName>
    <definedName function="false" hidden="false" name="et_HOTVSNA_TARIFF_C_HOTVSNA_LOAD" vbProcedure="false">'ГВС. Т-подкл'!$8:$11</definedName>
    <definedName function="false" hidden="false" name="et_HOTVSNA_TARIFF_C_HOTVSNA_NETS" vbProcedure="false">'ГВС. Т-подкл'!$8:$8</definedName>
    <definedName function="false" hidden="false" name="et_HOTVSNA_TARIFF_C_HOTVSNA_NTAR" vbProcedure="false">'ГВС. Т-подкл'!$2:$18</definedName>
    <definedName function="false" hidden="false" name="et_HOTVSNA_TARIFF_C_HOTVSNA_PERIOD_COLOR" vbProcedure="false">'ГВС. Т-подкл'!$AT$8:$BA$8</definedName>
    <definedName function="false" hidden="false" name="et_HOTVSNA_TARIFF_C_HOTVSNA_PERIOD_NOT_COLOR" vbProcedure="false">'ГВС. Т-подкл'!$AT$20:$BA$20</definedName>
    <definedName function="false" hidden="false" name="et_HOTVSNA_TARIFF_C_HOTVSNA_TER" vbProcedure="false">'ГВС. Т-подкл'!$3:$17</definedName>
    <definedName function="false" hidden="false" name="et_IP_DETAILED" vbProcedure="false">et_union_hor!$81:$87</definedName>
    <definedName function="false" hidden="false" name="et_IP_DETAILED_EVENT" vbProcedure="false">et_union_hor!$101:$105</definedName>
    <definedName function="false" hidden="false" name="et_IP_DETAILED_IST_FIN" vbProcedure="false">et_union_hor!$97:$97</definedName>
    <definedName function="false" hidden="false" name="et_IP_DETAILED_OBJECT" vbProcedure="false">et_union_hor!$91:$93</definedName>
    <definedName function="false" hidden="false" name="et_IP_DETAILED_YEAR" vbProcedure="false">et_union_hor!$82:$87</definedName>
    <definedName function="false" hidden="false" name="et_IP_MAIN" vbProcedure="false">et_union_hor!$72:$73</definedName>
    <definedName function="false" hidden="false" name="et_IP_MAIN_PROPERTY" vbProcedure="false">et_union_hor!$77:$77</definedName>
    <definedName function="false" hidden="false" name="et_IP_QRE" vbProcedure="false">et_union_hor!$109:$111</definedName>
    <definedName function="false" hidden="false" name="et_IP_QRE_CLAIM" vbProcedure="false">et_union_hor!$110:$110</definedName>
    <definedName function="false" hidden="false" name="et_List02" vbProcedure="false">et_union_hor!$154:$158</definedName>
    <definedName function="false" hidden="false" name="et_List02_1_wd" vbProcedure="false">et_union_hor!$194:$197</definedName>
    <definedName function="false" hidden="false" name="et_List02_2_wd" vbProcedure="false">et_union_hor!$194:$196</definedName>
    <definedName function="false" hidden="false" name="et_List02_3_wd" vbProcedure="false">et_union_hor!$194:$195</definedName>
    <definedName function="false" hidden="false" name="et_List02_4_wd" vbProcedure="false">et_union_hor!$194:$194</definedName>
    <definedName function="false" hidden="false" name="et_List02_changeColor_1" vbProcedure="false">et_union_hor!$J$154:$J$157</definedName>
    <definedName function="false" hidden="false" name="et_List02_changeColor_1_wd" vbProcedure="false">et_union_hor!$J$194:$J$197</definedName>
    <definedName function="false" hidden="false" name="et_List02_changeColor_2" vbProcedure="false">et_union_hor!$N$154:$N$156</definedName>
    <definedName function="false" hidden="false" name="et_List02_changeColor_2_wd" vbProcedure="false">et_union_hor!$N$194:$N$196</definedName>
    <definedName function="false" hidden="false" name="et_List02_changeColor_3" vbProcedure="false">et_union_hor!$R$154:$R$155</definedName>
    <definedName function="false" hidden="false" name="et_List02_changeColor_3_wd" vbProcedure="false">et_union_hor!$R$194:$R$195</definedName>
    <definedName function="false" hidden="false" name="et_List02_changeColor_4" vbProcedure="false">et_union_hor!$V$154</definedName>
    <definedName function="false" hidden="false" name="et_List02_changeColor_4_wd" vbProcedure="false">et_union_hor!$V$194</definedName>
    <definedName function="false" hidden="false" name="et_List02_wd" vbProcedure="false">et_union_hor!$194:$198</definedName>
    <definedName function="false" hidden="false" name="et_OFFER_p1" vbProcedure="false">Предложение!$8:$8</definedName>
    <definedName function="false" hidden="false" name="et_OFFER_p1_0" vbProcedure="false">Предложение!$2:$3</definedName>
    <definedName function="false" hidden="false" name="et_OFFER_p2" vbProcedure="false">Предложение!$10:$10</definedName>
    <definedName function="false" hidden="false" name="et_OFFER_p2_0" vbProcedure="false">Предложение!$5:$6</definedName>
    <definedName function="false" hidden="false" name="et_ORG_INFO_1" vbProcedure="false">et_union_hor!$39:$39</definedName>
    <definedName function="false" hidden="false" name="et_ORG_INFO_2" vbProcedure="false">et_union_hor!$43:$43</definedName>
    <definedName function="false" hidden="false" name="et_ORG_INFO_3" vbProcedure="false">et_union_hor!$47:$51</definedName>
    <definedName function="false" hidden="false" name="et_ORG_TERRITORY_MO" vbProcedure="false">et_union_hor!$56:$56</definedName>
    <definedName function="false" hidden="false" name="et_ORG_TERRITORY_MO_FLAG_INTERNET" vbProcedure="false">et_union_hor!$J$56</definedName>
    <definedName function="false" hidden="false" name="et_ORG_TERRITORY_MO_LINK" vbProcedure="false">et_union_hor!$K$56</definedName>
    <definedName function="false" hidden="false" name="et_ORG_VD" vbProcedure="false">et_union_hor!$60:$60</definedName>
    <definedName function="false" hidden="false" name="et_ORG_VD_COLDVSNA" vbProcedure="false">et_union_hor!$X$60:$Z$60</definedName>
    <definedName function="false" hidden="false" name="et_ORG_VD_FIRST_SYSTEM" vbProcedure="false">et_union_hor!$E$60</definedName>
    <definedName function="false" hidden="false" name="et_ORG_VD_HEAT" vbProcedure="false">et_union_hor!$H$60:$R$60</definedName>
    <definedName function="false" hidden="false" name="et_ORG_VD_HOTVSNA" vbProcedure="false">et_union_hor!$AB$60:$AC$60</definedName>
    <definedName function="false" hidden="false" name="et_ORG_VD_TKO_ACTIVITY" vbProcedure="false">'Виды объектов'!$2:$3</definedName>
    <definedName function="false" hidden="false" name="et_ORG_VD_TKO_TYPE_OBJECT" vbProcedure="false">'Виды объектов'!$2:$2</definedName>
    <definedName function="false" hidden="false" name="et_ORG_VD_VOTV" vbProcedure="false">et_union_hor!$T$60:$V$60</definedName>
    <definedName function="false" hidden="false" name="et_P_PROCEDURE_TC_1" vbProcedure="false">'Порядок ТП'!$2:$2</definedName>
    <definedName function="false" hidden="false" name="et_P_PROCEDURE_TC_2" vbProcedure="false">'Порядок ТП'!$4:$4</definedName>
    <definedName function="false" hidden="false" name="et_P_PROCEDURE_TC_3" vbProcedure="false">'Порядок ТП'!$6:$6</definedName>
    <definedName function="false" hidden="false" name="et_P_PROCEDURE_TC_4" vbProcedure="false">'Порядок ТП'!$8:$8</definedName>
    <definedName function="false" hidden="false" name="et_P_PROCEDURE_TC_5" vbProcedure="false">'Порядок ТП'!$10:$10</definedName>
    <definedName function="false" hidden="false" name="et_P_T_TERMS" vbProcedure="false">et_union_hor!$68:$68</definedName>
    <definedName function="false" hidden="false" name="et_QRE" vbProcedure="false">et_union_hor!$109:$111</definedName>
    <definedName function="false" hidden="false" name="et_QRE_CLAIM" vbProcedure="false">et_union_hor!$110:$110</definedName>
    <definedName function="false" hidden="false" name="et_Q_TP_DIFFERENTIATION" vbProcedure="false">ТП!$G:$G</definedName>
    <definedName function="false" hidden="false" name="et_ROIV_CASE_case" vbProcedure="false">'Дела об установлении тарифов'!$2:$2</definedName>
    <definedName function="false" hidden="false" name="et_ROIV_CASE_PUC_case" vbProcedure="false">'Дела об утверждении ПУЦ'!$2:$2</definedName>
    <definedName function="false" hidden="false" name="et_ROIV_INFO_phone" vbProcedure="false">'Орган регулирования'!$2:$2</definedName>
    <definedName function="false" hidden="false" name="et_ROIV_ORG_org" vbProcedure="false">'Перечень организаций'!$2:$2</definedName>
    <definedName function="false" hidden="false" name="et_ROIV_OTV_DL" vbProcedure="false">'Привлечение к ответственности'!$5:$5</definedName>
    <definedName function="false" hidden="false" name="et_ROIV_OTV_org" vbProcedure="false">'Привлечение к ответственности'!$2:$3</definedName>
    <definedName function="false" hidden="false" name="et_R_B_Purch" vbProcedure="false">'Сведения о закупках'!$2:$2</definedName>
    <definedName function="false" hidden="false" name="et_TERMS" vbProcedure="false">et_union_hor!$68:$68</definedName>
    <definedName function="false" hidden="false" name="et_TERRITORY_AREA" vbProcedure="false">et_union_hor!$13:$15</definedName>
    <definedName function="false" hidden="false" name="et_TERRITORY_MO" vbProcedure="false">et_union_hor!$19:$19</definedName>
    <definedName function="false" hidden="false" name="et_ver_B_FHD_DIFFERENTIATION" vbProcedure="false">'Показатели ФХД'!$H:$H</definedName>
    <definedName function="false" hidden="false" name="et_ver_B_FHD_TKO_DIFFERENTIATION" vbProcedure="false">'ТКО. Показатели ФХД'!$H:$H</definedName>
    <definedName function="false" hidden="false" name="et_ver_B_FHD_TKO_TRANS_DIFFERENTIATION" vbProcedure="false">'ТКО. Транс. Показатели ФХД'!$H:$H</definedName>
    <definedName function="false" hidden="false" name="et_ver_B_KNE_DIFFERENTIATION" vbProcedure="false">'Показатели КНЭ'!$G:$H</definedName>
    <definedName function="false" hidden="false" name="et_ver_B_OTEP_DIFFERENTIATION" vbProcedure="false">'Показатели ОТЭП'!$L:$L</definedName>
    <definedName function="false" hidden="false" name="et_ver_COLDVSNA_TARIFF_A_COLDVSNA" vbProcedure="false">'ХВС. Т-пит'!$V:$AB</definedName>
    <definedName function="false" hidden="false" name="et_ver_COLDVSNA_TARIFF_B_COLDVSNA" vbProcedure="false">'ХВС. Т-тех'!$V:$AB</definedName>
    <definedName function="false" hidden="false" name="et_ver_COLDVSNA_TARIFF_C_COLDVSNA" vbProcedure="false">'ХВС. Т-транс'!$V:$AB</definedName>
    <definedName function="false" hidden="false" name="et_ver_COLDVSNA_TARIFF_D_COLDVSNA" vbProcedure="false">'ХВС. Т-подвоз'!$V:$AB</definedName>
    <definedName function="false" hidden="false" name="et_ver_COLDVSNA_TARIFF_E_COLDVSNA" vbProcedure="false">'ХВС. Т-подкл'!$V:$AC</definedName>
    <definedName function="false" hidden="false" name="et_ver_HEAT_TARIFF_A" vbProcedure="false">'ТС. Т-ТЭ | &gt;=25МВт'!$V:$AC</definedName>
    <definedName function="false" hidden="false" name="et_ver_HEAT_TARIFF_B" vbProcedure="false">'ТС. Т-ТЭ | ТСО'!$V:$AC</definedName>
    <definedName function="false" hidden="false" name="et_ver_HEAT_TARIFF_C" vbProcedure="false">'ТС. Т-ТН'!$V:$AC</definedName>
    <definedName function="false" hidden="false" name="et_ver_HEAT_TARIFF_D" vbProcedure="false">'ТС. Т-гор.вода'!$X:$AF</definedName>
    <definedName function="false" hidden="false" name="et_ver_HEAT_TARIFF_E1" vbProcedure="false">'ТС. Т-передача ТЭ'!$V:$AC</definedName>
    <definedName function="false" hidden="false" name="et_ver_HEAT_TARIFF_E2" vbProcedure="false">'ТС. Т-передача ТН'!$V:$AC</definedName>
    <definedName function="false" hidden="false" name="et_ver_HEAT_TARIFF_F" vbProcedure="false">'ТС. Резерв мощности'!$V:$AC</definedName>
    <definedName function="false" hidden="false" name="et_ver_HEAT_TARIFF_G" vbProcedure="false">'ТС. Т-подкл'!$V:$AA</definedName>
    <definedName function="false" hidden="false" name="et_ver_HEAT_TARIFF_H" vbProcedure="false">'ТС. Т-подкл(инд)'!$V:$AA</definedName>
    <definedName function="false" hidden="false" name="et_ver_HEAT_TARIFF_I" vbProcedure="false">'ТС. Т-ТЭ | предел'!$V:$AC</definedName>
    <definedName function="false" hidden="false" name="et_ver_HEAT_TARIFF_I_1" vbProcedure="false">'ТС. Т-ТЭ | индикат'!$V:$AC</definedName>
    <definedName function="false" hidden="false" name="et_ver_HOTVSNA_TARIFF_A_HOTVSNA" vbProcedure="false">'ГВС. Т-гор.вода'!$V:$AF</definedName>
    <definedName function="false" hidden="false" name="et_ver_HOTVSNA_TARIFF_B_HOTVSNA" vbProcedure="false">'ГВС. Т-транс'!$V:$AF</definedName>
    <definedName function="false" hidden="false" name="et_ver_HOTVSNA_TARIFF_C_HOTVSNA" vbProcedure="false">'ГВС. Т-подкл'!$V:$AC</definedName>
    <definedName function="false" hidden="false" name="et_ver_IP_FIN_PLAN" vbProcedure="false">'ИП. Финансовый план'!$H:$J</definedName>
    <definedName function="false" hidden="false" name="et_ver_IP_FIN_PLAN_YEAR" vbProcedure="false">'ИП. Финансовый план'!$I:$I</definedName>
    <definedName function="false" hidden="false" name="et_ver_Q_LIMIT_DIFFERENTIATION" vbProcedure="false">Ограничения!$G:$H</definedName>
    <definedName function="false" hidden="false" name="et_ver_Q_PH_DIFFERENTIATION" vbProcedure="false">'Потребительские характеристики'!$G:$H</definedName>
    <definedName function="false" hidden="false" name="et_ver_Q_TP_DIFFERENTIATION" vbProcedure="false">ТП!$G:$G</definedName>
    <definedName function="false" hidden="false" name="et_ver_VOTV_TARIFF_A_VOTV" vbProcedure="false">'ВО. Т-во'!$V:$AB</definedName>
    <definedName function="false" hidden="false" name="et_ver_VOTV_TARIFF_B_VOTV" vbProcedure="false">'ВО. Т-транс'!$V:$AB</definedName>
    <definedName function="false" hidden="false" name="et_ver_VOTV_TARIFF_C_VOTV" vbProcedure="false">'ВО. Т-подкл'!$V:$AC</definedName>
    <definedName function="false" hidden="false" name="et_VOTV_TARIFF_A_VOTV_CS" vbProcedure="false">'ВО. Т-во'!$4:$11</definedName>
    <definedName function="false" hidden="false" name="et_VOTV_TARIFF_A_VOTV_DATA_DIFF" vbProcedure="false">'ВО. Т-во'!$7:$8</definedName>
    <definedName function="false" hidden="false" name="et_VOTV_TARIFF_A_VOTV_FLAG_DIFF" vbProcedure="false">'ВО. Т-во'!$5:$10</definedName>
    <definedName function="false" hidden="false" name="et_VOTV_TARIFF_A_VOTV_GC" vbProcedure="false">'ВО. Т-во'!$6:$9</definedName>
    <definedName function="false" hidden="false" name="et_VOTV_TARIFF_A_VOTV_NTAR" vbProcedure="false">'ВО. Т-во'!$2:$13</definedName>
    <definedName function="false" hidden="false" name="et_VOTV_TARIFF_A_VOTV_PERIOD_COLOR" vbProcedure="false">'ВО. Т-во'!$AC$7:$AI$8</definedName>
    <definedName function="false" hidden="false" name="et_VOTV_TARIFF_A_VOTV_PERIOD_NOT_COLOR" vbProcedure="false">'ВО. Т-во'!$AC$15:$AI$16</definedName>
    <definedName function="false" hidden="false" name="et_VOTV_TARIFF_A_VOTV_TER" vbProcedure="false">'ВО. Т-во'!$3:$12</definedName>
    <definedName function="false" hidden="false" name="et_VOTV_TARIFF_A_VOTV_TN" vbProcedure="false">'ВО. Т-во'!$7:$8</definedName>
    <definedName function="false" hidden="false" name="et_VOTV_TARIFF_B_VOTV_CS" vbProcedure="false">'ВО. Т-транс'!$4:$11</definedName>
    <definedName function="false" hidden="false" name="et_VOTV_TARIFF_B_VOTV_DATA_DIFF" vbProcedure="false">'ВО. Т-транс'!$7:$8</definedName>
    <definedName function="false" hidden="false" name="et_VOTV_TARIFF_B_VOTV_FLAG_DIFF" vbProcedure="false">'ВО. Т-транс'!$5:$10</definedName>
    <definedName function="false" hidden="false" name="et_VOTV_TARIFF_B_VOTV_GC" vbProcedure="false">'ВО. Т-транс'!$6:$9</definedName>
    <definedName function="false" hidden="false" name="et_VOTV_TARIFF_B_VOTV_NTAR" vbProcedure="false">'ВО. Т-транс'!$2:$13</definedName>
    <definedName function="false" hidden="false" name="et_VOTV_TARIFF_B_VOTV_PERIOD_COLOR" vbProcedure="false">'ВО. Т-транс'!$AC$7:$AI$8</definedName>
    <definedName function="false" hidden="false" name="et_VOTV_TARIFF_B_VOTV_PERIOD_NOT_COLOR" vbProcedure="false">'ВО. Т-транс'!$AC$15:$AI$16</definedName>
    <definedName function="false" hidden="false" name="et_VOTV_TARIFF_B_VOTV_TER" vbProcedure="false">'ВО. Т-транс'!$3:$12</definedName>
    <definedName function="false" hidden="false" name="et_VOTV_TARIFF_B_VOTV_TN" vbProcedure="false">'ВО. Т-транс'!$7:$8</definedName>
    <definedName function="false" hidden="false" name="et_VOTV_TARIFF_C_VOTV_CS" vbProcedure="false">'ВО. Т-подкл'!$4:$16</definedName>
    <definedName function="false" hidden="false" name="et_VOTV_TARIFF_C_VOTV_DATA_DIFF" vbProcedure="false">'ВО. Т-подкл'!$8:$12</definedName>
    <definedName function="false" hidden="false" name="et_VOTV_TARIFF_C_VOTV_DIAMETERS" vbProcedure="false">'ВО. Т-подкл'!$8:$10</definedName>
    <definedName function="false" hidden="false" name="et_VOTV_TARIFF_C_VOTV_FLAG_DIFF" vbProcedure="false">'ВО. Т-подкл'!$6:$14</definedName>
    <definedName function="false" hidden="false" name="et_VOTV_TARIFF_C_VOTV_GC" vbProcedure="false">'ВО. Т-подкл'!$7:$13</definedName>
    <definedName function="false" hidden="false" name="et_VOTV_TARIFF_C_VOTV_LEN" vbProcedure="false">'ВО. Т-подкл'!$8:$9</definedName>
    <definedName function="false" hidden="false" name="et_VOTV_TARIFF_C_VOTV_LOAD" vbProcedure="false">'ВО. Т-подкл'!$8:$11</definedName>
    <definedName function="false" hidden="false" name="et_VOTV_TARIFF_C_VOTV_NETS" vbProcedure="false">'ВО. Т-подкл'!$8:$8</definedName>
    <definedName function="false" hidden="false" name="et_VOTV_TARIFF_C_VOTV_NTAR" vbProcedure="false">'ВО. Т-подкл'!$2:$18</definedName>
    <definedName function="false" hidden="false" name="et_VOTV_TARIFF_C_VOTV_PERIOD_COLOR" vbProcedure="false">'ВО. Т-подкл'!$AT$8:$BA$8</definedName>
    <definedName function="false" hidden="false" name="et_VOTV_TARIFF_C_VOTV_PERIOD_NOT_COLOR" vbProcedure="false">'ВО. Т-подкл'!$AT$20:$BA$20</definedName>
    <definedName function="false" hidden="false" name="et_VOTV_TARIFF_C_VOTV_TER" vbProcedure="false">'ВО. Т-подкл'!$3:$17</definedName>
    <definedName function="false" hidden="false" name="FHD20_NAME_FORM" vbProcedure="false">DATA_FORMS!$C$7</definedName>
    <definedName function="false" hidden="false" name="FHD_NAME_FORM" vbProcedure="false">DATA_FORMS!$C$6</definedName>
    <definedName function="false" hidden="false" name="FHD_NOTE_P_1" vbProcedure="false">DATA_NPA!$N$18</definedName>
    <definedName function="false" hidden="false" name="FHD_NOTE_P_10" vbProcedure="false">DATA_NPA!$N$27</definedName>
    <definedName function="false" hidden="false" name="FHD_NOTE_P_11" vbProcedure="false">DATA_NPA!$N$28</definedName>
    <definedName function="false" hidden="false" name="FHD_NOTE_P_12" vbProcedure="false">DATA_NPA!$N$29</definedName>
    <definedName function="false" hidden="false" name="FHD_NOTE_P_13" vbProcedure="false">DATA_NPA!$N$30</definedName>
    <definedName function="false" hidden="false" name="FHD_NOTE_P_14" vbProcedure="false">DATA_NPA!$N$31</definedName>
    <definedName function="false" hidden="false" name="FHD_NOTE_P_15" vbProcedure="false">DATA_NPA!$N$32</definedName>
    <definedName function="false" hidden="false" name="FHD_NOTE_P_16" vbProcedure="false">DATA_NPA!$N$33</definedName>
    <definedName function="false" hidden="false" name="FHD_NOTE_P_17" vbProcedure="false">DATA_NPA!$N$34</definedName>
    <definedName function="false" hidden="false" name="FHD_NOTE_P_18" vbProcedure="false">DATA_NPA!$N$35</definedName>
    <definedName function="false" hidden="false" name="FHD_NOTE_P_19" vbProcedure="false">DATA_NPA!$N$36</definedName>
    <definedName function="false" hidden="false" name="FHD_NOTE_P_2" vbProcedure="false">DATA_NPA!$N$19</definedName>
    <definedName function="false" hidden="false" name="FHD_NOTE_P_20" vbProcedure="false">DATA_NPA!$N$37</definedName>
    <definedName function="false" hidden="false" name="FHD_NOTE_P_21" vbProcedure="false">DATA_NPA!$N$38</definedName>
    <definedName function="false" hidden="false" name="FHD_NOTE_P_22" vbProcedure="false">DATA_NPA!$N$39</definedName>
    <definedName function="false" hidden="false" name="FHD_NOTE_P_23" vbProcedure="false">DATA_NPA!$N$40</definedName>
    <definedName function="false" hidden="false" name="FHD_NOTE_P_24" vbProcedure="false">DATA_NPA!$N$41</definedName>
    <definedName function="false" hidden="false" name="FHD_NOTE_P_25" vbProcedure="false">DATA_NPA!$N$42</definedName>
    <definedName function="false" hidden="false" name="FHD_NOTE_P_26" vbProcedure="false">DATA_NPA!$N$43</definedName>
    <definedName function="false" hidden="false" name="FHD_NOTE_P_27" vbProcedure="false">DATA_NPA!$N$44</definedName>
    <definedName function="false" hidden="false" name="FHD_NOTE_P_28" vbProcedure="false">DATA_NPA!$N$45</definedName>
    <definedName function="false" hidden="false" name="FHD_NOTE_P_29" vbProcedure="false">DATA_NPA!$N$46</definedName>
    <definedName function="false" hidden="false" name="FHD_NOTE_P_3" vbProcedure="false">DATA_NPA!$N$20</definedName>
    <definedName function="false" hidden="false" name="FHD_NOTE_P_30" vbProcedure="false">DATA_NPA!$N$47</definedName>
    <definedName function="false" hidden="false" name="FHD_NOTE_P_31" vbProcedure="false">DATA_NPA!$N$48</definedName>
    <definedName function="false" hidden="false" name="FHD_NOTE_P_32" vbProcedure="false">DATA_NPA!$N$49</definedName>
    <definedName function="false" hidden="false" name="FHD_NOTE_P_33" vbProcedure="false">DATA_NPA!$N$50</definedName>
    <definedName function="false" hidden="false" name="FHD_NOTE_P_34" vbProcedure="false">DATA_NPA!$N$51</definedName>
    <definedName function="false" hidden="false" name="FHD_NOTE_P_35" vbProcedure="false">DATA_NPA!$N$52</definedName>
    <definedName function="false" hidden="false" name="FHD_NOTE_P_36" vbProcedure="false">DATA_NPA!$N$53</definedName>
    <definedName function="false" hidden="false" name="FHD_NOTE_P_37" vbProcedure="false">DATA_NPA!$N$54</definedName>
    <definedName function="false" hidden="false" name="FHD_NOTE_P_38" vbProcedure="false">DATA_NPA!$N$55</definedName>
    <definedName function="false" hidden="false" name="FHD_NOTE_P_39" vbProcedure="false">DATA_NPA!$N$56</definedName>
    <definedName function="false" hidden="false" name="FHD_NOTE_P_4" vbProcedure="false">DATA_NPA!$N$21</definedName>
    <definedName function="false" hidden="false" name="FHD_NOTE_P_40" vbProcedure="false">DATA_NPA!$N$57</definedName>
    <definedName function="false" hidden="false" name="FHD_NOTE_P_41" vbProcedure="false">DATA_NPA!$N$58</definedName>
    <definedName function="false" hidden="false" name="FHD_NOTE_P_42" vbProcedure="false">DATA_NPA!$N$59</definedName>
    <definedName function="false" hidden="false" name="FHD_NOTE_P_43" vbProcedure="false">DATA_NPA!$N$60</definedName>
    <definedName function="false" hidden="false" name="FHD_NOTE_P_44" vbProcedure="false">DATA_NPA!$N$61</definedName>
    <definedName function="false" hidden="false" name="FHD_NOTE_P_45" vbProcedure="false">DATA_NPA!$N$62</definedName>
    <definedName function="false" hidden="false" name="FHD_NOTE_P_46" vbProcedure="false">DATA_NPA!$N$63</definedName>
    <definedName function="false" hidden="false" name="FHD_NOTE_P_47" vbProcedure="false">DATA_NPA!$N$64</definedName>
    <definedName function="false" hidden="false" name="FHD_NOTE_P_48" vbProcedure="false">DATA_NPA!$N$65</definedName>
    <definedName function="false" hidden="false" name="FHD_NOTE_P_49" vbProcedure="false">DATA_NPA!$N$66</definedName>
    <definedName function="false" hidden="false" name="FHD_NOTE_P_5" vbProcedure="false">DATA_NPA!$N$22</definedName>
    <definedName function="false" hidden="false" name="FHD_NOTE_P_50" vbProcedure="false">DATA_NPA!$N$67</definedName>
    <definedName function="false" hidden="false" name="FHD_NOTE_P_51" vbProcedure="false">DATA_NPA!$N$68</definedName>
    <definedName function="false" hidden="false" name="FHD_NOTE_P_52" vbProcedure="false">DATA_NPA!$N$69</definedName>
    <definedName function="false" hidden="false" name="FHD_NOTE_P_53" vbProcedure="false">DATA_NPA!$N$70</definedName>
    <definedName function="false" hidden="false" name="FHD_NOTE_P_54" vbProcedure="false">DATA_NPA!$N$71</definedName>
    <definedName function="false" hidden="false" name="FHD_NOTE_P_55" vbProcedure="false">DATA_NPA!$N$72</definedName>
    <definedName function="false" hidden="false" name="FHD_NOTE_P_56" vbProcedure="false">DATA_NPA!$N$73</definedName>
    <definedName function="false" hidden="false" name="FHD_NOTE_P_57" vbProcedure="false">DATA_NPA!$N$74</definedName>
    <definedName function="false" hidden="false" name="FHD_NOTE_P_58" vbProcedure="false">DATA_NPA!$N$75</definedName>
    <definedName function="false" hidden="false" name="FHD_NOTE_P_59" vbProcedure="false">DATA_NPA!$N$76</definedName>
    <definedName function="false" hidden="false" name="FHD_NOTE_P_6" vbProcedure="false">DATA_NPA!$N$23</definedName>
    <definedName function="false" hidden="false" name="FHD_NOTE_P_60" vbProcedure="false">DATA_NPA!$N$77</definedName>
    <definedName function="false" hidden="false" name="FHD_NOTE_P_61" vbProcedure="false">DATA_NPA!$N$78</definedName>
    <definedName function="false" hidden="false" name="FHD_NOTE_P_62" vbProcedure="false">DATA_NPA!$N$79</definedName>
    <definedName function="false" hidden="false" name="FHD_NOTE_P_63" vbProcedure="false">DATA_NPA!$N$80</definedName>
    <definedName function="false" hidden="false" name="FHD_NOTE_P_64" vbProcedure="false">DATA_NPA!$N$81</definedName>
    <definedName function="false" hidden="false" name="FHD_NOTE_P_65" vbProcedure="false">DATA_NPA!$N$82</definedName>
    <definedName function="false" hidden="false" name="FHD_NOTE_P_66" vbProcedure="false">DATA_NPA!$N$83</definedName>
    <definedName function="false" hidden="false" name="FHD_NOTE_P_67" vbProcedure="false">DATA_NPA!$N$84</definedName>
    <definedName function="false" hidden="false" name="FHD_NOTE_P_68" vbProcedure="false">DATA_NPA!$N$85</definedName>
    <definedName function="false" hidden="false" name="FHD_NOTE_P_69" vbProcedure="false">DATA_NPA!$N$86</definedName>
    <definedName function="false" hidden="false" name="FHD_NOTE_P_7" vbProcedure="false">DATA_NPA!$N$24</definedName>
    <definedName function="false" hidden="false" name="FHD_NOTE_P_70" vbProcedure="false">DATA_NPA!$N$87</definedName>
    <definedName function="false" hidden="false" name="FHD_NOTE_P_71" vbProcedure="false">DATA_NPA!$N$88</definedName>
    <definedName function="false" hidden="false" name="FHD_NOTE_P_72" vbProcedure="false">DATA_NPA!$N$89</definedName>
    <definedName function="false" hidden="false" name="FHD_NOTE_P_73" vbProcedure="false">DATA_NPA!$N$90</definedName>
    <definedName function="false" hidden="false" name="FHD_NOTE_P_74" vbProcedure="false">DATA_NPA!$N$91</definedName>
    <definedName function="false" hidden="false" name="FHD_NOTE_P_75" vbProcedure="false">DATA_NPA!$N$92</definedName>
    <definedName function="false" hidden="false" name="FHD_NOTE_P_76" vbProcedure="false">DATA_NPA!$N$93</definedName>
    <definedName function="false" hidden="false" name="FHD_NOTE_P_77" vbProcedure="false">DATA_NPA!$N$94</definedName>
    <definedName function="false" hidden="false" name="FHD_NOTE_P_78" vbProcedure="false">DATA_NPA!$N$95</definedName>
    <definedName function="false" hidden="false" name="FHD_NOTE_P_79" vbProcedure="false">DATA_NPA!$N$96</definedName>
    <definedName function="false" hidden="false" name="FHD_NOTE_P_8" vbProcedure="false">DATA_NPA!$N$25</definedName>
    <definedName function="false" hidden="false" name="FHD_NOTE_P_80" vbProcedure="false">DATA_NPA!$N$97</definedName>
    <definedName function="false" hidden="false" name="FHD_NOTE_P_81" vbProcedure="false">DATA_NPA!$N$98</definedName>
    <definedName function="false" hidden="false" name="FHD_NOTE_P_82" vbProcedure="false">DATA_NPA!$N$99</definedName>
    <definedName function="false" hidden="false" name="FHD_NOTE_P_83" vbProcedure="false">DATA_NPA!$N$100</definedName>
    <definedName function="false" hidden="false" name="FHD_NOTE_P_84" vbProcedure="false">DATA_NPA!$N$101</definedName>
    <definedName function="false" hidden="false" name="FHD_NOTE_P_9" vbProcedure="false">DATA_NPA!$N$26</definedName>
    <definedName function="false" hidden="false" name="FHD_NUM_P_1" vbProcedure="false">DATA_NPA!$L$18</definedName>
    <definedName function="false" hidden="false" name="FHD_NUM_P_10" vbProcedure="false">DATA_NPA!$L$27</definedName>
    <definedName function="false" hidden="false" name="FHD_NUM_P_11" vbProcedure="false">DATA_NPA!$L$28</definedName>
    <definedName function="false" hidden="false" name="FHD_NUM_P_12" vbProcedure="false">DATA_NPA!$L$29</definedName>
    <definedName function="false" hidden="false" name="FHD_NUM_P_13" vbProcedure="false">DATA_NPA!$L$30</definedName>
    <definedName function="false" hidden="false" name="FHD_NUM_P_14" vbProcedure="false">DATA_NPA!$L$31</definedName>
    <definedName function="false" hidden="false" name="FHD_NUM_P_15" vbProcedure="false">DATA_NPA!$L$32</definedName>
    <definedName function="false" hidden="false" name="FHD_NUM_P_16" vbProcedure="false">DATA_NPA!$L$33</definedName>
    <definedName function="false" hidden="false" name="FHD_NUM_P_17" vbProcedure="false">DATA_NPA!$L$34</definedName>
    <definedName function="false" hidden="false" name="FHD_NUM_P_18" vbProcedure="false">DATA_NPA!$L$35</definedName>
    <definedName function="false" hidden="false" name="FHD_NUM_P_19" vbProcedure="false">DATA_NPA!$L$36</definedName>
    <definedName function="false" hidden="false" name="FHD_NUM_P_2" vbProcedure="false">DATA_NPA!$L$19</definedName>
    <definedName function="false" hidden="false" name="FHD_NUM_P_20" vbProcedure="false">DATA_NPA!$L$37</definedName>
    <definedName function="false" hidden="false" name="FHD_NUM_P_21" vbProcedure="false">DATA_NPA!$L$38</definedName>
    <definedName function="false" hidden="false" name="FHD_NUM_P_22" vbProcedure="false">DATA_NPA!$L$39</definedName>
    <definedName function="false" hidden="false" name="FHD_NUM_P_23" vbProcedure="false">DATA_NPA!$L$40</definedName>
    <definedName function="false" hidden="false" name="FHD_NUM_P_24" vbProcedure="false">DATA_NPA!$L$41</definedName>
    <definedName function="false" hidden="false" name="FHD_NUM_P_25" vbProcedure="false">DATA_NPA!$L$42</definedName>
    <definedName function="false" hidden="false" name="FHD_NUM_P_26" vbProcedure="false">DATA_NPA!$L$43</definedName>
    <definedName function="false" hidden="false" name="FHD_NUM_P_27" vbProcedure="false">DATA_NPA!$L$44</definedName>
    <definedName function="false" hidden="false" name="FHD_NUM_P_28" vbProcedure="false">DATA_NPA!$L$45</definedName>
    <definedName function="false" hidden="false" name="FHD_NUM_P_29" vbProcedure="false">DATA_NPA!$L$46</definedName>
    <definedName function="false" hidden="false" name="FHD_NUM_P_3" vbProcedure="false">DATA_NPA!$L$20</definedName>
    <definedName function="false" hidden="false" name="FHD_NUM_P_30" vbProcedure="false">DATA_NPA!$L$47</definedName>
    <definedName function="false" hidden="false" name="FHD_NUM_P_31" vbProcedure="false">DATA_NPA!$L$48</definedName>
    <definedName function="false" hidden="false" name="FHD_NUM_P_32" vbProcedure="false">DATA_NPA!$L$49</definedName>
    <definedName function="false" hidden="false" name="FHD_NUM_P_33" vbProcedure="false">DATA_NPA!$L$50</definedName>
    <definedName function="false" hidden="false" name="FHD_NUM_P_34" vbProcedure="false">DATA_NPA!$L$51</definedName>
    <definedName function="false" hidden="false" name="FHD_NUM_P_35" vbProcedure="false">DATA_NPA!$L$52</definedName>
    <definedName function="false" hidden="false" name="FHD_NUM_P_36" vbProcedure="false">DATA_NPA!$L$53</definedName>
    <definedName function="false" hidden="false" name="FHD_NUM_P_37" vbProcedure="false">DATA_NPA!$L$54</definedName>
    <definedName function="false" hidden="false" name="FHD_NUM_P_38" vbProcedure="false">DATA_NPA!$L$55</definedName>
    <definedName function="false" hidden="false" name="FHD_NUM_P_39" vbProcedure="false">DATA_NPA!$L$56</definedName>
    <definedName function="false" hidden="false" name="FHD_NUM_P_4" vbProcedure="false">DATA_NPA!$L$21</definedName>
    <definedName function="false" hidden="false" name="FHD_NUM_P_40" vbProcedure="false">DATA_NPA!$L$57</definedName>
    <definedName function="false" hidden="false" name="FHD_NUM_P_41" vbProcedure="false">DATA_NPA!$L$58</definedName>
    <definedName function="false" hidden="false" name="FHD_NUM_P_42" vbProcedure="false">DATA_NPA!$L$59</definedName>
    <definedName function="false" hidden="false" name="FHD_NUM_P_43" vbProcedure="false">DATA_NPA!$L$60</definedName>
    <definedName function="false" hidden="false" name="FHD_NUM_P_44" vbProcedure="false">DATA_NPA!$L$61</definedName>
    <definedName function="false" hidden="false" name="FHD_NUM_P_45" vbProcedure="false">DATA_NPA!$L$62</definedName>
    <definedName function="false" hidden="false" name="FHD_NUM_P_46" vbProcedure="false">DATA_NPA!$L$63</definedName>
    <definedName function="false" hidden="false" name="FHD_NUM_P_47" vbProcedure="false">DATA_NPA!$L$64</definedName>
    <definedName function="false" hidden="false" name="FHD_NUM_P_48" vbProcedure="false">DATA_NPA!$L$65</definedName>
    <definedName function="false" hidden="false" name="FHD_NUM_P_49" vbProcedure="false">DATA_NPA!$L$66</definedName>
    <definedName function="false" hidden="false" name="FHD_NUM_P_5" vbProcedure="false">DATA_NPA!$L$22</definedName>
    <definedName function="false" hidden="false" name="FHD_NUM_P_50" vbProcedure="false">DATA_NPA!$L$67</definedName>
    <definedName function="false" hidden="false" name="FHD_NUM_P_51" vbProcedure="false">DATA_NPA!$L$68</definedName>
    <definedName function="false" hidden="false" name="FHD_NUM_P_52" vbProcedure="false">DATA_NPA!$L$69</definedName>
    <definedName function="false" hidden="false" name="FHD_NUM_P_53" vbProcedure="false">DATA_NPA!$L$70</definedName>
    <definedName function="false" hidden="false" name="FHD_NUM_P_54" vbProcedure="false">DATA_NPA!$L$71</definedName>
    <definedName function="false" hidden="false" name="FHD_NUM_P_55" vbProcedure="false">DATA_NPA!$L$72</definedName>
    <definedName function="false" hidden="false" name="FHD_NUM_P_56" vbProcedure="false">DATA_NPA!$L$73</definedName>
    <definedName function="false" hidden="false" name="FHD_NUM_P_57" vbProcedure="false">DATA_NPA!$L$74</definedName>
    <definedName function="false" hidden="false" name="FHD_NUM_P_58" vbProcedure="false">DATA_NPA!$L$75</definedName>
    <definedName function="false" hidden="false" name="FHD_NUM_P_59" vbProcedure="false">DATA_NPA!$L$76</definedName>
    <definedName function="false" hidden="false" name="FHD_NUM_P_6" vbProcedure="false">DATA_NPA!$L$23</definedName>
    <definedName function="false" hidden="false" name="FHD_NUM_P_60" vbProcedure="false">DATA_NPA!$L$77</definedName>
    <definedName function="false" hidden="false" name="FHD_NUM_P_61" vbProcedure="false">DATA_NPA!$L$78</definedName>
    <definedName function="false" hidden="false" name="FHD_NUM_P_62" vbProcedure="false">DATA_NPA!$L$79</definedName>
    <definedName function="false" hidden="false" name="FHD_NUM_P_63" vbProcedure="false">DATA_NPA!$L$80</definedName>
    <definedName function="false" hidden="false" name="FHD_NUM_P_64" vbProcedure="false">DATA_NPA!$L$81</definedName>
    <definedName function="false" hidden="false" name="FHD_NUM_P_65" vbProcedure="false">DATA_NPA!$L$82</definedName>
    <definedName function="false" hidden="false" name="FHD_NUM_P_66" vbProcedure="false">DATA_NPA!$L$83</definedName>
    <definedName function="false" hidden="false" name="FHD_NUM_P_67" vbProcedure="false">DATA_NPA!$L$84</definedName>
    <definedName function="false" hidden="false" name="FHD_NUM_P_68" vbProcedure="false">DATA_NPA!$L$85</definedName>
    <definedName function="false" hidden="false" name="FHD_NUM_P_69" vbProcedure="false">DATA_NPA!$L$86</definedName>
    <definedName function="false" hidden="false" name="FHD_NUM_P_7" vbProcedure="false">DATA_NPA!$L$24</definedName>
    <definedName function="false" hidden="false" name="FHD_NUM_P_70" vbProcedure="false">DATA_NPA!$L$87</definedName>
    <definedName function="false" hidden="false" name="FHD_NUM_P_71" vbProcedure="false">DATA_NPA!$L$88</definedName>
    <definedName function="false" hidden="false" name="FHD_NUM_P_72" vbProcedure="false">DATA_NPA!$L$89</definedName>
    <definedName function="false" hidden="false" name="FHD_NUM_P_73" vbProcedure="false">DATA_NPA!$L$90</definedName>
    <definedName function="false" hidden="false" name="FHD_NUM_P_74" vbProcedure="false">DATA_NPA!$L$91</definedName>
    <definedName function="false" hidden="false" name="FHD_NUM_P_75" vbProcedure="false">DATA_NPA!$L$92</definedName>
    <definedName function="false" hidden="false" name="FHD_NUM_P_76" vbProcedure="false">DATA_NPA!$L$93</definedName>
    <definedName function="false" hidden="false" name="FHD_NUM_P_77" vbProcedure="false">DATA_NPA!$L$94</definedName>
    <definedName function="false" hidden="false" name="FHD_NUM_P_78" vbProcedure="false">DATA_NPA!$L$95</definedName>
    <definedName function="false" hidden="false" name="FHD_NUM_P_79" vbProcedure="false">DATA_NPA!$L$96</definedName>
    <definedName function="false" hidden="false" name="FHD_NUM_P_8" vbProcedure="false">DATA_NPA!$L$25</definedName>
    <definedName function="false" hidden="false" name="FHD_NUM_P_80" vbProcedure="false">DATA_NPA!$L$97</definedName>
    <definedName function="false" hidden="false" name="FHD_NUM_P_81" vbProcedure="false">DATA_NPA!$L$98</definedName>
    <definedName function="false" hidden="false" name="FHD_NUM_P_82" vbProcedure="false">DATA_NPA!$L$99</definedName>
    <definedName function="false" hidden="false" name="FHD_NUM_P_83" vbProcedure="false">DATA_NPA!$L$100</definedName>
    <definedName function="false" hidden="false" name="FHD_NUM_P_84" vbProcedure="false">DATA_NPA!$L$101</definedName>
    <definedName function="false" hidden="false" name="FHD_NUM_P_9" vbProcedure="false">DATA_NPA!$L$26</definedName>
    <definedName function="false" hidden="false" name="FHD_NUM_P_A" vbProcedure="false">DATA_NPA!$L$18</definedName>
    <definedName function="false" hidden="false" name="FHD_P_1" vbProcedure="false">DATA_NPA!$M$18</definedName>
    <definedName function="false" hidden="false" name="FHD_P_10" vbProcedure="false">DATA_NPA!$M$27</definedName>
    <definedName function="false" hidden="false" name="FHD_P_11" vbProcedure="false">DATA_NPA!$M$28</definedName>
    <definedName function="false" hidden="false" name="FHD_P_12" vbProcedure="false">DATA_NPA!$M$29</definedName>
    <definedName function="false" hidden="false" name="FHD_P_13" vbProcedure="false">DATA_NPA!$M$30</definedName>
    <definedName function="false" hidden="false" name="FHD_P_14" vbProcedure="false">DATA_NPA!$M$31</definedName>
    <definedName function="false" hidden="false" name="FHD_P_15" vbProcedure="false">DATA_NPA!$M$32</definedName>
    <definedName function="false" hidden="false" name="FHD_P_16" vbProcedure="false">DATA_NPA!$M$33</definedName>
    <definedName function="false" hidden="false" name="FHD_P_17" vbProcedure="false">DATA_NPA!$M$34</definedName>
    <definedName function="false" hidden="false" name="FHD_P_18" vbProcedure="false">DATA_NPA!$M$35</definedName>
    <definedName function="false" hidden="false" name="FHD_P_19" vbProcedure="false">DATA_NPA!$M$36</definedName>
    <definedName function="false" hidden="false" name="FHD_P_2" vbProcedure="false">DATA_NPA!$M$19</definedName>
    <definedName function="false" hidden="false" name="FHD_P_20" vbProcedure="false">DATA_NPA!$M$37</definedName>
    <definedName function="false" hidden="false" name="FHD_P_21" vbProcedure="false">DATA_NPA!$M$38</definedName>
    <definedName function="false" hidden="false" name="FHD_P_22" vbProcedure="false">DATA_NPA!$M$39</definedName>
    <definedName function="false" hidden="false" name="FHD_P_23" vbProcedure="false">DATA_NPA!$M$40</definedName>
    <definedName function="false" hidden="false" name="FHD_P_24" vbProcedure="false">DATA_NPA!$M$41</definedName>
    <definedName function="false" hidden="false" name="FHD_P_25" vbProcedure="false">DATA_NPA!$M$42</definedName>
    <definedName function="false" hidden="false" name="FHD_P_26" vbProcedure="false">DATA_NPA!$M$43</definedName>
    <definedName function="false" hidden="false" name="FHD_P_27" vbProcedure="false">DATA_NPA!$M$44</definedName>
    <definedName function="false" hidden="false" name="FHD_P_28" vbProcedure="false">DATA_NPA!$M$45</definedName>
    <definedName function="false" hidden="false" name="FHD_P_29" vbProcedure="false">DATA_NPA!$M$46</definedName>
    <definedName function="false" hidden="false" name="FHD_P_3" vbProcedure="false">DATA_NPA!$M$20</definedName>
    <definedName function="false" hidden="false" name="FHD_P_30" vbProcedure="false">DATA_NPA!$M$47</definedName>
    <definedName function="false" hidden="false" name="FHD_P_31" vbProcedure="false">DATA_NPA!$M$48</definedName>
    <definedName function="false" hidden="false" name="FHD_P_32" vbProcedure="false">DATA_NPA!$M$49</definedName>
    <definedName function="false" hidden="false" name="FHD_P_33" vbProcedure="false">DATA_NPA!$M$50</definedName>
    <definedName function="false" hidden="false" name="FHD_P_34" vbProcedure="false">DATA_NPA!$M$51</definedName>
    <definedName function="false" hidden="false" name="FHD_P_35" vbProcedure="false">DATA_NPA!$M$52</definedName>
    <definedName function="false" hidden="false" name="FHD_P_36" vbProcedure="false">DATA_NPA!$M$53</definedName>
    <definedName function="false" hidden="false" name="FHD_P_37" vbProcedure="false">DATA_NPA!$M$54</definedName>
    <definedName function="false" hidden="false" name="FHD_P_38" vbProcedure="false">DATA_NPA!$M$55</definedName>
    <definedName function="false" hidden="false" name="FHD_P_39" vbProcedure="false">DATA_NPA!$M$56</definedName>
    <definedName function="false" hidden="false" name="FHD_P_4" vbProcedure="false">DATA_NPA!$M$21</definedName>
    <definedName function="false" hidden="false" name="FHD_P_40" vbProcedure="false">DATA_NPA!$M$57</definedName>
    <definedName function="false" hidden="false" name="FHD_P_41" vbProcedure="false">DATA_NPA!$M$58</definedName>
    <definedName function="false" hidden="false" name="FHD_P_42" vbProcedure="false">DATA_NPA!$M$59</definedName>
    <definedName function="false" hidden="false" name="FHD_P_43" vbProcedure="false">DATA_NPA!$M$60</definedName>
    <definedName function="false" hidden="false" name="FHD_P_44" vbProcedure="false">DATA_NPA!$M$61</definedName>
    <definedName function="false" hidden="false" name="FHD_P_45" vbProcedure="false">DATA_NPA!$M$62</definedName>
    <definedName function="false" hidden="false" name="FHD_P_46" vbProcedure="false">DATA_NPA!$M$63</definedName>
    <definedName function="false" hidden="false" name="FHD_P_47" vbProcedure="false">DATA_NPA!$M$64</definedName>
    <definedName function="false" hidden="false" name="FHD_P_48" vbProcedure="false">DATA_NPA!$M$65</definedName>
    <definedName function="false" hidden="false" name="FHD_P_49" vbProcedure="false">DATA_NPA!$M$66</definedName>
    <definedName function="false" hidden="false" name="FHD_P_5" vbProcedure="false">DATA_NPA!$M$22</definedName>
    <definedName function="false" hidden="false" name="FHD_P_50" vbProcedure="false">DATA_NPA!$M$67</definedName>
    <definedName function="false" hidden="false" name="FHD_P_51" vbProcedure="false">DATA_NPA!$M$68</definedName>
    <definedName function="false" hidden="false" name="FHD_P_52" vbProcedure="false">DATA_NPA!$M$69</definedName>
    <definedName function="false" hidden="false" name="FHD_P_53" vbProcedure="false">DATA_NPA!$M$70</definedName>
    <definedName function="false" hidden="false" name="FHD_P_54" vbProcedure="false">DATA_NPA!$M$71</definedName>
    <definedName function="false" hidden="false" name="FHD_P_55" vbProcedure="false">DATA_NPA!$M$72</definedName>
    <definedName function="false" hidden="false" name="FHD_P_56" vbProcedure="false">DATA_NPA!$M$73</definedName>
    <definedName function="false" hidden="false" name="FHD_P_57" vbProcedure="false">DATA_NPA!$M$74</definedName>
    <definedName function="false" hidden="false" name="FHD_P_58" vbProcedure="false">DATA_NPA!$M$75</definedName>
    <definedName function="false" hidden="false" name="FHD_P_59" vbProcedure="false">DATA_NPA!$M$76</definedName>
    <definedName function="false" hidden="false" name="FHD_P_6" vbProcedure="false">DATA_NPA!$M$23</definedName>
    <definedName function="false" hidden="false" name="FHD_P_60" vbProcedure="false">DATA_NPA!$M$77</definedName>
    <definedName function="false" hidden="false" name="FHD_P_61" vbProcedure="false">DATA_NPA!$M$78</definedName>
    <definedName function="false" hidden="false" name="FHD_P_62" vbProcedure="false">DATA_NPA!$M$79</definedName>
    <definedName function="false" hidden="false" name="FHD_P_63" vbProcedure="false">DATA_NPA!$M$80</definedName>
    <definedName function="false" hidden="false" name="FHD_P_64" vbProcedure="false">DATA_NPA!$M$81</definedName>
    <definedName function="false" hidden="false" name="FHD_P_65" vbProcedure="false">DATA_NPA!$M$82</definedName>
    <definedName function="false" hidden="false" name="FHD_P_66" vbProcedure="false">DATA_NPA!$M$83</definedName>
    <definedName function="false" hidden="false" name="FHD_P_67" vbProcedure="false">DATA_NPA!$M$84</definedName>
    <definedName function="false" hidden="false" name="FHD_P_68" vbProcedure="false">DATA_NPA!$M$85</definedName>
    <definedName function="false" hidden="false" name="FHD_P_69" vbProcedure="false">DATA_NPA!$M$86</definedName>
    <definedName function="false" hidden="false" name="FHD_P_7" vbProcedure="false">DATA_NPA!$M$24</definedName>
    <definedName function="false" hidden="false" name="FHD_P_70" vbProcedure="false">DATA_NPA!$M$87</definedName>
    <definedName function="false" hidden="false" name="FHD_P_71" vbProcedure="false">DATA_NPA!$M$88</definedName>
    <definedName function="false" hidden="false" name="FHD_P_72" vbProcedure="false">DATA_NPA!$M$89</definedName>
    <definedName function="false" hidden="false" name="FHD_P_73" vbProcedure="false">DATA_NPA!$M$90</definedName>
    <definedName function="false" hidden="false" name="FHD_P_74" vbProcedure="false">DATA_NPA!$M$91</definedName>
    <definedName function="false" hidden="false" name="FHD_P_75" vbProcedure="false">DATA_NPA!$M$92</definedName>
    <definedName function="false" hidden="false" name="FHD_P_76" vbProcedure="false">DATA_NPA!$M$93</definedName>
    <definedName function="false" hidden="false" name="FHD_P_77" vbProcedure="false">DATA_NPA!$M$94</definedName>
    <definedName function="false" hidden="false" name="FHD_P_78" vbProcedure="false">DATA_NPA!$M$95</definedName>
    <definedName function="false" hidden="false" name="FHD_P_79" vbProcedure="false">DATA_NPA!$M$96</definedName>
    <definedName function="false" hidden="false" name="FHD_P_8" vbProcedure="false">DATA_NPA!$M$25</definedName>
    <definedName function="false" hidden="false" name="FHD_P_80" vbProcedure="false">DATA_NPA!$M$97</definedName>
    <definedName function="false" hidden="false" name="FHD_P_81" vbProcedure="false">DATA_NPA!$M$98</definedName>
    <definedName function="false" hidden="false" name="FHD_P_82" vbProcedure="false">DATA_NPA!$M$99</definedName>
    <definedName function="false" hidden="false" name="FHD_P_83" vbProcedure="false">DATA_NPA!$M$100</definedName>
    <definedName function="false" hidden="false" name="FHD_P_84" vbProcedure="false">DATA_NPA!$M$101</definedName>
    <definedName function="false" hidden="false" name="FHD_P_9" vbProcedure="false">DATA_NPA!$M$26</definedName>
    <definedName function="false" hidden="false" name="FHD_P_A" vbProcedure="false">DATA_NPA!$M$18</definedName>
    <definedName function="false" hidden="false" name="fil" vbProcedure="false">Титульный!$F$32</definedName>
    <definedName function="false" hidden="false" name="flag_Q_LIMIT_p3" vbProcedure="false">Ограничения!$F$36:$K$36</definedName>
    <definedName function="false" hidden="false" name="flag_Q_LIMIT_p4" vbProcedure="false">Ограничения!$F$38:$K$38</definedName>
    <definedName function="false" hidden="false" name="f_quart" vbProcedure="false">Титульный!$F$15</definedName>
    <definedName function="false" hidden="false" name="f_year" vbProcedure="false">Титульный!$F$14</definedName>
    <definedName function="false" hidden="false" name="HEAT_FIN_SRC_LIST" vbProcedure="false">TEHSHEET!$BH$4:$BH$26</definedName>
    <definedName function="false" hidden="false" name="HEAT_FIN_SRC_VLD_LIST" vbProcedure="false">TEHSHEET!$BH$39:$BH$54</definedName>
    <definedName function="false" hidden="false" name="HEAT_IP_EVENT_CI_STAGE_LIST" vbProcedure="false">TEHSHEET!$BH$97:$BH$99</definedName>
    <definedName function="false" hidden="false" name="HEAT_IP_EVENT_GROUP_LIST" vbProcedure="false">TEHSHEET!$BH$69:$BH$76</definedName>
    <definedName function="false" hidden="false" name="HEAT_IP_EVENT_SUBGROUP_1_LIST" vbProcedure="false">TEHSHEET!$BH$80:$BH$83</definedName>
    <definedName function="false" hidden="false" name="HEAT_IP_EVENT_SUBGROUP_3_LIST" vbProcedure="false">TEHSHEET!$BH$87:$BH$88</definedName>
    <definedName function="false" hidden="false" name="HEAT_IP_EVENT_SUBGROUP_5_LIST" vbProcedure="false">TEHSHEET!$BH$92:$BH$93</definedName>
    <definedName function="false" hidden="false" name="HEAT_IP_EVENT_TYPE_LIST" vbProcedure="false">TEHSHEET!$BH$108:$BH$110</definedName>
    <definedName function="false" hidden="false" name="HEAT_PT_SCHEME" vbProcedure="false">TEHSHEET!$BH$115:$BH$118</definedName>
    <definedName function="false" hidden="false" name="HEAT_PT_TARIFF_ID" vbProcedure="false">TEHSHEET!$BQ$5:$BQ$14</definedName>
    <definedName function="false" hidden="false" name="HEAT_PT_TARIFF_NAME" vbProcedure="false">TEHSHEET!$BR$5:$BR$14</definedName>
    <definedName function="false" hidden="false" name="HEAT_PT_TARIFF_NAME_LIST" vbProcedure="false">TEHSHEET!$BQ$5:$BR$14</definedName>
    <definedName function="false" hidden="false" name="HEAT_PT_VED_ID" vbProcedure="false">TEHSHEET!$BQ$19:$BQ$28</definedName>
    <definedName function="false" hidden="false" name="HEAT_PT_VED_NAME" vbProcedure="false">TEHSHEET!$BR$19:$BR$28</definedName>
    <definedName function="false" hidden="false" name="HEAT_PT_VED_NAME_LIST" vbProcedure="false">TEHSHEET!$BQ$19:$BR$28</definedName>
    <definedName function="false" hidden="false" name="HEAT_TARIFF_A_ADD_HL_COLUMN_MARKER" vbProcedure="false">'ТС. Т-ТЭ | &gt;=25МВт'!$T$36</definedName>
    <definedName function="false" hidden="false" name="HEAT_TARIFF_A_DELETE_PERIOD_ROW_MARKER" vbProcedure="false">'ТС. Т-ТЭ | &gt;=25МВт'!$O$37</definedName>
    <definedName function="false" hidden="false" name="HEAT_TARIFF_A_DEL_HL_GC_COLUMN_MARKER" vbProcedure="false">'ТС. Т-ТЭ | &gt;=25МВт'!$Q$36</definedName>
    <definedName function="false" hidden="false" name="HEAT_TARIFF_A_DEL_HL_SCHEME_COLUMN_MARKER" vbProcedure="false">'ТС. Т-ТЭ | &gt;=25МВт'!$P$36</definedName>
    <definedName function="false" hidden="false" name="HEAT_TARIFF_A_DEL_HL_TN_COLUMN_MARKER" vbProcedure="false">'ТС. Т-ТЭ | &gt;=25МВт'!$R$36</definedName>
    <definedName function="false" hidden="false" name="HEAT_TARIFF_A_FLAG_BLOCK_COLUMN_MARKER" vbProcedure="false">'ТС. Т-ТЭ | &gt;=25МВт'!$L$41</definedName>
    <definedName function="false" hidden="false" name="HEAT_TARIFF_A_FLAG_BLOCK_ROW_MARKER" vbProcedure="false">'ТС. Т-ТЭ | &gt;=25МВт'!$O$22</definedName>
    <definedName function="false" hidden="false" name="HEAT_TARIFF_A_NUM_CS_COLUMN_MARKER" vbProcedure="false">'ТС. Т-ТЭ | &gt;=25МВт'!$G$41</definedName>
    <definedName function="false" hidden="false" name="HEAT_TARIFF_A_NUM_GC_COLUMN_MARKER" vbProcedure="false">'ТС. Т-ТЭ | &gt;=25МВт'!$J$41</definedName>
    <definedName function="false" hidden="false" name="HEAT_TARIFF_A_NUM_IST_TE_COLUMN_MARKER" vbProcedure="false">'ТС. Т-ТЭ | &gt;=25МВт'!$H$41</definedName>
    <definedName function="false" hidden="false" name="HEAT_TARIFF_A_NUM_NTAR_COLUMN_MARKER" vbProcedure="false">'ТС. Т-ТЭ | &gt;=25МВт'!$E$41</definedName>
    <definedName function="false" hidden="false" name="HEAT_TARIFF_A_NUM_SCHEME_COLUMN_MARKER" vbProcedure="false">'ТС. Т-ТЭ | &gt;=25МВт'!$I$41</definedName>
    <definedName function="false" hidden="false" name="HEAT_TARIFF_A_NUM_TER_COLUMN_MARKER" vbProcedure="false">'ТС. Т-ТЭ | &gt;=25МВт'!$F$41</definedName>
    <definedName function="false" hidden="false" name="HEAT_TARIFF_A_NUM_TN_COLUMN_MARKER" vbProcedure="false">'ТС. Т-ТЭ | &gt;=25МВт'!$K$41</definedName>
    <definedName function="false" hidden="false" name="HEAT_TARIFF_B_ADD_HL_COLUMN_MARKER" vbProcedure="false">'ТС. Т-ТЭ | ТСО'!$T$36</definedName>
    <definedName function="false" hidden="false" name="HEAT_TARIFF_B_DELETE_PERIOD_ROW_MARKER" vbProcedure="false">'ТС. Т-ТЭ | ТСО'!$O$37</definedName>
    <definedName function="false" hidden="false" name="HEAT_TARIFF_B_DEL_HL_GC_COLUMN_MARKER" vbProcedure="false">'ТС. Т-ТЭ | ТСО'!$Q$36</definedName>
    <definedName function="false" hidden="false" name="HEAT_TARIFF_B_DEL_HL_SCHEME_COLUMN_MARKER" vbProcedure="false">'ТС. Т-ТЭ | ТСО'!$P$36</definedName>
    <definedName function="false" hidden="false" name="HEAT_TARIFF_B_DEL_HL_TN_COLUMN_MARKER" vbProcedure="false">'ТС. Т-ТЭ | ТСО'!$R$36</definedName>
    <definedName function="false" hidden="false" name="HEAT_TARIFF_B_FLAG_BLOCK_COLUMN_MARKER" vbProcedure="false">'ТС. Т-ТЭ | ТСО'!$L$41</definedName>
    <definedName function="false" hidden="false" name="HEAT_TARIFF_B_FLAG_BLOCK_ROW_MARKER" vbProcedure="false">'ТС. Т-ТЭ | ТСО'!$O$22</definedName>
    <definedName function="false" hidden="false" name="HEAT_TARIFF_B_NUM_CS_COLUMN_MARKER" vbProcedure="false">'ТС. Т-ТЭ | ТСО'!$G$41</definedName>
    <definedName function="false" hidden="false" name="HEAT_TARIFF_B_NUM_GC_COLUMN_MARKER" vbProcedure="false">'ТС. Т-ТЭ | ТСО'!$J$41</definedName>
    <definedName function="false" hidden="false" name="HEAT_TARIFF_B_NUM_IST_TE_COLUMN_MARKER" vbProcedure="false">'ТС. Т-ТЭ | ТСО'!$H$41</definedName>
    <definedName function="false" hidden="false" name="HEAT_TARIFF_B_NUM_NTAR_COLUMN_MARKER" vbProcedure="false">'ТС. Т-ТЭ | ТСО'!$E$41</definedName>
    <definedName function="false" hidden="false" name="HEAT_TARIFF_B_NUM_SCHEME_COLUMN_MARKER" vbProcedure="false">'ТС. Т-ТЭ | ТСО'!$I$41</definedName>
    <definedName function="false" hidden="false" name="HEAT_TARIFF_B_NUM_TER_COLUMN_MARKER" vbProcedure="false">'ТС. Т-ТЭ | ТСО'!$F$41</definedName>
    <definedName function="false" hidden="false" name="HEAT_TARIFF_B_NUM_TN_COLUMN_MARKER" vbProcedure="false">'ТС. Т-ТЭ | ТСО'!$K$41</definedName>
    <definedName function="false" hidden="false" name="HEAT_TARIFF_C_ADD_HL_COLUMN_MARKER" vbProcedure="false">'ТС. Т-ТН'!$T$36</definedName>
    <definedName function="false" hidden="false" name="HEAT_TARIFF_C_DELETE_PERIOD_ROW_MARKER" vbProcedure="false">'ТС. Т-ТН'!$O$37</definedName>
    <definedName function="false" hidden="false" name="HEAT_TARIFF_C_DEL_HL_GC_COLUMN_MARKER" vbProcedure="false">'ТС. Т-ТН'!$Q$36</definedName>
    <definedName function="false" hidden="false" name="HEAT_TARIFF_C_DEL_HL_SCHEME_COLUMN_MARKER" vbProcedure="false">'ТС. Т-ТН'!$P$36</definedName>
    <definedName function="false" hidden="false" name="HEAT_TARIFF_C_DEL_HL_TN_COLUMN_MARKER" vbProcedure="false">'ТС. Т-ТН'!$R$36</definedName>
    <definedName function="false" hidden="false" name="HEAT_TARIFF_C_FLAG_BLOCK_COLUMN_MARKER" vbProcedure="false">'ТС. Т-ТН'!$L$41</definedName>
    <definedName function="false" hidden="false" name="HEAT_TARIFF_C_FLAG_BLOCK_ROW_MARKER" vbProcedure="false">'ТС. Т-ТН'!$O$22</definedName>
    <definedName function="false" hidden="false" name="HEAT_TARIFF_C_NUM_CS_COLUMN_MARKER" vbProcedure="false">'ТС. Т-ТН'!$G$41</definedName>
    <definedName function="false" hidden="false" name="HEAT_TARIFF_C_NUM_GC_COLUMN_MARKER" vbProcedure="false">'ТС. Т-ТН'!$J$41</definedName>
    <definedName function="false" hidden="false" name="HEAT_TARIFF_C_NUM_IST_TE_COLUMN_MARKER" vbProcedure="false">'ТС. Т-ТН'!$H$41</definedName>
    <definedName function="false" hidden="false" name="HEAT_TARIFF_C_NUM_NTAR_COLUMN_MARKER" vbProcedure="false">'ТС. Т-ТН'!$E$41</definedName>
    <definedName function="false" hidden="false" name="HEAT_TARIFF_C_NUM_SCHEME_COLUMN_MARKER" vbProcedure="false">'ТС. Т-ТН'!$I$41</definedName>
    <definedName function="false" hidden="false" name="HEAT_TARIFF_C_NUM_TER_COLUMN_MARKER" vbProcedure="false">'ТС. Т-ТН'!$F$41</definedName>
    <definedName function="false" hidden="false" name="HEAT_TARIFF_C_NUM_TN_COLUMN_MARKER" vbProcedure="false">'ТС. Т-ТН'!$K$41</definedName>
    <definedName function="false" hidden="false" name="HEAT_TARIFF_D_ADD_HL_COLUMN_MARKER" vbProcedure="false">'ТС. Т-гор.вода'!$V$40</definedName>
    <definedName function="false" hidden="false" name="HEAT_TARIFF_D_DELETE_PERIOD_ROW_MARKER" vbProcedure="false">'ТС. Т-гор.вода'!$P$41</definedName>
    <definedName function="false" hidden="false" name="HEAT_TARIFF_D_DEL_HL_CONS_COLUMN_MARKER" vbProcedure="false">'ТС. Т-гор.вода'!$T$40</definedName>
    <definedName function="false" hidden="false" name="HEAT_TARIFF_D_DEL_HL_GC_COLUMN_MARKER" vbProcedure="false">'ТС. Т-гор.вода'!$R$40</definedName>
    <definedName function="false" hidden="false" name="HEAT_TARIFF_D_DEL_HL_SCHEME_COLUMN_MARKER" vbProcedure="false">'ТС. Т-гор.вода'!$Q$40</definedName>
    <definedName function="false" hidden="false" name="HEAT_TARIFF_D_DEL_HL_TN_COLUMN_MARKER" vbProcedure="false">'ТС. Т-гор.вода'!$S$40</definedName>
    <definedName function="false" hidden="false" name="HEAT_TARIFF_D_FLAG_BLOCK_COLUMN_MARKER" vbProcedure="false">'ТС. Т-гор.вода'!$M$47</definedName>
    <definedName function="false" hidden="false" name="HEAT_TARIFF_D_FLAG_BLOCK_ROW_MARKER" vbProcedure="false">'ТС. Т-гор.вода'!$P$26</definedName>
    <definedName function="false" hidden="false" name="HEAT_TARIFF_D_NUM_CONS_COLUMN_MARKER" vbProcedure="false">'ТС. Т-гор.вода'!$L$47</definedName>
    <definedName function="false" hidden="false" name="HEAT_TARIFF_D_NUM_CS_COLUMN_MARKER" vbProcedure="false">'ТС. Т-гор.вода'!$G$47</definedName>
    <definedName function="false" hidden="false" name="HEAT_TARIFF_D_NUM_GC_COLUMN_MARKER" vbProcedure="false">'ТС. Т-гор.вода'!$J$47</definedName>
    <definedName function="false" hidden="false" name="HEAT_TARIFF_D_NUM_IST_TE_COLUMN_MARKER" vbProcedure="false">'ТС. Т-гор.вода'!$H$47</definedName>
    <definedName function="false" hidden="false" name="HEAT_TARIFF_D_NUM_NTAR_COLUMN_MARKER" vbProcedure="false">'ТС. Т-гор.вода'!$E$47</definedName>
    <definedName function="false" hidden="false" name="HEAT_TARIFF_D_NUM_SCHEME_COLUMN_MARKER" vbProcedure="false">'ТС. Т-гор.вода'!$I$47</definedName>
    <definedName function="false" hidden="false" name="HEAT_TARIFF_D_NUM_TER_COLUMN_MARKER" vbProcedure="false">'ТС. Т-гор.вода'!$F$47</definedName>
    <definedName function="false" hidden="false" name="HEAT_TARIFF_D_NUM_TN_COLUMN_MARKER" vbProcedure="false">'ТС. Т-гор.вода'!$K$47</definedName>
    <definedName function="false" hidden="false" name="HEAT_TARIFF_E1_ADD_HL_COLUMN_MARKER" vbProcedure="false">'ТС. Т-передача ТЭ'!$T$36</definedName>
    <definedName function="false" hidden="false" name="HEAT_TARIFF_E1_DELETE_PERIOD_ROW_MARKER" vbProcedure="false">'ТС. Т-передача ТЭ'!$O$37</definedName>
    <definedName function="false" hidden="false" name="HEAT_TARIFF_E1_DEL_HL_GC_COLUMN_MARKER" vbProcedure="false">'ТС. Т-передача ТЭ'!$Q$36</definedName>
    <definedName function="false" hidden="false" name="HEAT_TARIFF_E1_DEL_HL_SCHEME_COLUMN_MARKER" vbProcedure="false">'ТС. Т-передача ТЭ'!$P$36</definedName>
    <definedName function="false" hidden="false" name="HEAT_TARIFF_E1_DEL_HL_TN_COLUMN_MARKER" vbProcedure="false">'ТС. Т-передача ТЭ'!$R$36</definedName>
    <definedName function="false" hidden="false" name="HEAT_TARIFF_E1_FLAG_BLOCK_COLUMN_MARKER" vbProcedure="false">'ТС. Т-передача ТЭ'!$L$41</definedName>
    <definedName function="false" hidden="false" name="HEAT_TARIFF_E1_FLAG_BLOCK_ROW_MARKER" vbProcedure="false">'ТС. Т-передача ТЭ'!$O$22</definedName>
    <definedName function="false" hidden="false" name="HEAT_TARIFF_E1_NUM_CS_COLUMN_MARKER" vbProcedure="false">'ТС. Т-передача ТЭ'!$G$41</definedName>
    <definedName function="false" hidden="false" name="HEAT_TARIFF_E1_NUM_GC_COLUMN_MARKER" vbProcedure="false">'ТС. Т-передача ТЭ'!$J$41</definedName>
    <definedName function="false" hidden="false" name="HEAT_TARIFF_E1_NUM_IST_TE_COLUMN_MARKER" vbProcedure="false">'ТС. Т-передача ТЭ'!$H$41</definedName>
    <definedName function="false" hidden="false" name="HEAT_TARIFF_E1_NUM_NTAR_COLUMN_MARKER" vbProcedure="false">'ТС. Т-передача ТЭ'!$E$41</definedName>
    <definedName function="false" hidden="false" name="HEAT_TARIFF_E1_NUM_SCHEME_COLUMN_MARKER" vbProcedure="false">'ТС. Т-передача ТЭ'!$I$41</definedName>
    <definedName function="false" hidden="false" name="HEAT_TARIFF_E1_NUM_TER_COLUMN_MARKER" vbProcedure="false">'ТС. Т-передача ТЭ'!$F$41</definedName>
    <definedName function="false" hidden="false" name="HEAT_TARIFF_E1_NUM_TN_COLUMN_MARKER" vbProcedure="false">'ТС. Т-передача ТЭ'!$K$41</definedName>
    <definedName function="false" hidden="false" name="HEAT_TARIFF_E2_ADD_HL_COLUMN_MARKER" vbProcedure="false">'ТС. Т-передача ТН'!$T$36</definedName>
    <definedName function="false" hidden="false" name="HEAT_TARIFF_E2_DELETE_PERIOD_ROW_MARKER" vbProcedure="false">'ТС. Т-передача ТН'!$O$37</definedName>
    <definedName function="false" hidden="false" name="HEAT_TARIFF_E2_DEL_HL_GC_COLUMN_MARKER" vbProcedure="false">'ТС. Т-передача ТН'!$Q$36</definedName>
    <definedName function="false" hidden="false" name="HEAT_TARIFF_E2_DEL_HL_SCHEME_COLUMN_MARKER" vbProcedure="false">'ТС. Т-передача ТН'!$P$36</definedName>
    <definedName function="false" hidden="false" name="HEAT_TARIFF_E2_DEL_HL_TN_COLUMN_MARKER" vbProcedure="false">'ТС. Т-передача ТН'!$R$36</definedName>
    <definedName function="false" hidden="false" name="HEAT_TARIFF_E2_FLAG_BLOCK_COLUMN_MARKER" vbProcedure="false">'ТС. Т-передача ТН'!$L$41</definedName>
    <definedName function="false" hidden="false" name="HEAT_TARIFF_E2_FLAG_BLOCK_ROW_MARKER" vbProcedure="false">'ТС. Т-передача ТН'!$O$22</definedName>
    <definedName function="false" hidden="false" name="HEAT_TARIFF_E2_NUM_CS_COLUMN_MARKER" vbProcedure="false">'ТС. Т-передача ТН'!$G$41</definedName>
    <definedName function="false" hidden="false" name="HEAT_TARIFF_E2_NUM_GC_COLUMN_MARKER" vbProcedure="false">'ТС. Т-передача ТН'!$J$41</definedName>
    <definedName function="false" hidden="false" name="HEAT_TARIFF_E2_NUM_IST_TE_COLUMN_MARKER" vbProcedure="false">'ТС. Т-передача ТН'!$H$41</definedName>
    <definedName function="false" hidden="false" name="HEAT_TARIFF_E2_NUM_NTAR_COLUMN_MARKER" vbProcedure="false">'ТС. Т-передача ТН'!$E$41</definedName>
    <definedName function="false" hidden="false" name="HEAT_TARIFF_E2_NUM_SCHEME_COLUMN_MARKER" vbProcedure="false">'ТС. Т-передача ТН'!$I$41</definedName>
    <definedName function="false" hidden="false" name="HEAT_TARIFF_E2_NUM_TER_COLUMN_MARKER" vbProcedure="false">'ТС. Т-передача ТН'!$F$41</definedName>
    <definedName function="false" hidden="false" name="HEAT_TARIFF_E2_NUM_TN_COLUMN_MARKER" vbProcedure="false">'ТС. Т-передача ТН'!$K$41</definedName>
    <definedName function="false" hidden="false" name="HEAT_TARIFF_F_ADD_HL_COLUMN_MARKER" vbProcedure="false">'ТС. Резерв мощности'!$T$36</definedName>
    <definedName function="false" hidden="false" name="HEAT_TARIFF_F_DELETE_PERIOD_ROW_MARKER" vbProcedure="false">'ТС. Резерв мощности'!$O$37</definedName>
    <definedName function="false" hidden="false" name="HEAT_TARIFF_F_DEL_HL_GC_COLUMN_MARKER" vbProcedure="false">'ТС. Резерв мощности'!$Q$36</definedName>
    <definedName function="false" hidden="false" name="HEAT_TARIFF_F_DEL_HL_SCHEME_COLUMN_MARKER" vbProcedure="false">'ТС. Резерв мощности'!$P$36</definedName>
    <definedName function="false" hidden="false" name="HEAT_TARIFF_F_DEL_HL_TN_COLUMN_MARKER" vbProcedure="false">'ТС. Резерв мощности'!$R$36</definedName>
    <definedName function="false" hidden="false" name="HEAT_TARIFF_F_FLAG_BLOCK_COLUMN_MARKER" vbProcedure="false">'ТС. Резерв мощности'!$L$41</definedName>
    <definedName function="false" hidden="false" name="HEAT_TARIFF_F_FLAG_BLOCK_ROW_MARKER" vbProcedure="false">'ТС. Резерв мощности'!$O$22</definedName>
    <definedName function="false" hidden="false" name="HEAT_TARIFF_F_NUM_CS_COLUMN_MARKER" vbProcedure="false">'ТС. Резерв мощности'!$G$41</definedName>
    <definedName function="false" hidden="false" name="HEAT_TARIFF_F_NUM_GC_COLUMN_MARKER" vbProcedure="false">'ТС. Резерв мощности'!$J$41</definedName>
    <definedName function="false" hidden="false" name="HEAT_TARIFF_F_NUM_IST_TE_COLUMN_MARKER" vbProcedure="false">'ТС. Резерв мощности'!$H$41</definedName>
    <definedName function="false" hidden="false" name="HEAT_TARIFF_F_NUM_NTAR_COLUMN_MARKER" vbProcedure="false">'ТС. Резерв мощности'!$E$41</definedName>
    <definedName function="false" hidden="false" name="HEAT_TARIFF_F_NUM_SCHEME_COLUMN_MARKER" vbProcedure="false">'ТС. Резерв мощности'!$I$41</definedName>
    <definedName function="false" hidden="false" name="HEAT_TARIFF_F_NUM_TER_COLUMN_MARKER" vbProcedure="false">'ТС. Резерв мощности'!$F$41</definedName>
    <definedName function="false" hidden="false" name="HEAT_TARIFF_F_NUM_TN_COLUMN_MARKER" vbProcedure="false">'ТС. Резерв мощности'!$K$41</definedName>
    <definedName function="false" hidden="false" name="HEAT_TARIFF_G_ADD_HL_COLUMN_MARKER" vbProcedure="false">'ТС. Т-подкл'!$T$37</definedName>
    <definedName function="false" hidden="false" name="HEAT_TARIFF_G_ADD_HL_DIAMETERS_COLUMN_MARKER" vbProcedure="false">'ТС. Т-подкл'!$AM$37</definedName>
    <definedName function="false" hidden="false" name="HEAT_TARIFF_G_ADD_HL_LOAD_COLUMN_MARKER" vbProcedure="false">'ТС. Т-подкл'!$AE$37</definedName>
    <definedName function="false" hidden="false" name="HEAT_TARIFF_G_ADD_HL_NETS_COLUMN_MARKER" vbProcedure="false">'ТС. Т-подкл'!$AI$37</definedName>
    <definedName function="false" hidden="false" name="HEAT_TARIFF_G_DELETE_PERIOD_ROW_MARKER" vbProcedure="false">'ТС. Т-подкл'!$O$38</definedName>
    <definedName function="false" hidden="false" name="HEAT_TARIFF_G_DEL_HL_DIAMETERS_COLUMN_MARKER" vbProcedure="false">'ТС. Т-подкл'!$AK$37</definedName>
    <definedName function="false" hidden="false" name="HEAT_TARIFF_G_DEL_HL_GC_COLUMN_MARKER" vbProcedure="false">'ТС. Т-подкл'!$Q$37</definedName>
    <definedName function="false" hidden="false" name="HEAT_TARIFF_G_DEL_HL_LOAD_COLUMN_MARKER" vbProcedure="false">'ТС. Т-подкл'!$AC$37</definedName>
    <definedName function="false" hidden="false" name="HEAT_TARIFF_G_DEL_HL_NETS_COLUMN_MARKER" vbProcedure="false">'ТС. Т-подкл'!$AG$37</definedName>
    <definedName function="false" hidden="false" name="HEAT_TARIFF_G_DEL_HL_SCHEME_COLUMN_MARKER" vbProcedure="false">'ТС. Т-подкл'!$P$37</definedName>
    <definedName function="false" hidden="false" name="HEAT_TARIFF_G_DEL_HL_TN_COLUMN_MARKER" vbProcedure="false">'ТС. Т-подкл'!$R$37</definedName>
    <definedName function="false" hidden="false" name="HEAT_TARIFF_G_FLAG_BLOCK_COLUMN_MARKER" vbProcedure="false">'ТС. Т-подкл'!$L$43</definedName>
    <definedName function="false" hidden="false" name="HEAT_TARIFF_G_FLAG_BLOCK_ROW_MARKER" vbProcedure="false">'ТС. Т-подкл'!$O$23</definedName>
    <definedName function="false" hidden="false" name="HEAT_TARIFF_G_NUM_CS_COLUMN_MARKER" vbProcedure="false">'ТС. Т-подкл'!$G$43</definedName>
    <definedName function="false" hidden="false" name="HEAT_TARIFF_G_NUM_DIAMETERS_COLUMN_MARKER" vbProcedure="false">'ТС. Т-подкл'!$AL$37</definedName>
    <definedName function="false" hidden="false" name="HEAT_TARIFF_G_NUM_GC_COLUMN_MARKER" vbProcedure="false">'ТС. Т-подкл'!$J$43</definedName>
    <definedName function="false" hidden="false" name="HEAT_TARIFF_G_NUM_IST_TE_COLUMN_MARKER" vbProcedure="false">'ТС. Т-подкл'!$H$43</definedName>
    <definedName function="false" hidden="false" name="HEAT_TARIFF_G_NUM_LOAD_COLUMN_MARKER" vbProcedure="false">'ТС. Т-подкл'!$AD$37</definedName>
    <definedName function="false" hidden="false" name="HEAT_TARIFF_G_NUM_NETS_COLUMN_MARKER" vbProcedure="false">'ТС. Т-подкл'!$AH$37</definedName>
    <definedName function="false" hidden="false" name="HEAT_TARIFF_G_NUM_NTAR_COLUMN_MARKER" vbProcedure="false">'ТС. Т-подкл'!$E$43</definedName>
    <definedName function="false" hidden="false" name="HEAT_TARIFF_G_NUM_SCHEME_COLUMN_MARKER" vbProcedure="false">'ТС. Т-подкл'!$I$43</definedName>
    <definedName function="false" hidden="false" name="HEAT_TARIFF_G_NUM_TER_COLUMN_MARKER" vbProcedure="false">'ТС. Т-подкл'!$F$43</definedName>
    <definedName function="false" hidden="false" name="HEAT_TARIFF_G_NUM_TN_COLUMN_MARKER" vbProcedure="false">'ТС. Т-подкл'!$K$43</definedName>
    <definedName function="false" hidden="false" name="HEAT_TARIFF_H_ADD_HL_COLUMN_MARKER" vbProcedure="false">'ТС. Т-подкл(инд)'!$T$34</definedName>
    <definedName function="false" hidden="false" name="HEAT_TARIFF_H_ADD_HL_DIAMETERS_COLUMN_MARKER" vbProcedure="false">'ТС. Т-подкл(инд)'!$AO$34</definedName>
    <definedName function="false" hidden="false" name="HEAT_TARIFF_H_ADD_HL_LOAD_COLUMN_MARKER" vbProcedure="false">'ТС. Т-подкл(инд)'!$AM$34</definedName>
    <definedName function="false" hidden="false" name="HEAT_TARIFF_H_ADD_HL_NETS_COLUMN_MARKER" vbProcedure="false">'ТС. Т-подкл(инд)'!$AN$34</definedName>
    <definedName function="false" hidden="false" name="HEAT_TARIFF_H_DELETE_PERIOD_ROW_MARKER" vbProcedure="false">'ТС. Т-подкл(инд)'!$O$35</definedName>
    <definedName function="false" hidden="false" name="HEAT_TARIFF_H_DEL_HL_DIAMETERS_COLUMN_MARKER" vbProcedure="false">'ТС. Т-подкл(инд)'!$AO$34</definedName>
    <definedName function="false" hidden="false" name="HEAT_TARIFF_H_DEL_HL_GC_COLUMN_MARKER" vbProcedure="false">'ТС. Т-подкл(инд)'!$Q$34</definedName>
    <definedName function="false" hidden="false" name="HEAT_TARIFF_H_DEL_HL_LOAD_COLUMN_MARKER" vbProcedure="false">'ТС. Т-подкл(инд)'!$AM$34</definedName>
    <definedName function="false" hidden="false" name="HEAT_TARIFF_H_DEL_HL_NETS_COLUMN_MARKER" vbProcedure="false">'ТС. Т-подкл(инд)'!$AN$34</definedName>
    <definedName function="false" hidden="false" name="HEAT_TARIFF_H_DEL_HL_SCHEME_COLUMN_MARKER" vbProcedure="false">'ТС. Т-подкл(инд)'!$P$34</definedName>
    <definedName function="false" hidden="false" name="HEAT_TARIFF_H_DEL_HL_TN_COLUMN_MARKER" vbProcedure="false">'ТС. Т-подкл(инд)'!$R$34</definedName>
    <definedName function="false" hidden="false" name="HEAT_TARIFF_H_FLAG_BLOCK_COLUMN_MARKER" vbProcedure="false">'ТС. Т-подкл(инд)'!$L$40</definedName>
    <definedName function="false" hidden="false" name="HEAT_TARIFF_H_FLAG_BLOCK_ROW_MARKER" vbProcedure="false">'ТС. Т-подкл(инд)'!$O$20</definedName>
    <definedName function="false" hidden="false" name="HEAT_TARIFF_H_NUM_CS_COLUMN_MARKER" vbProcedure="false">'ТС. Т-подкл(инд)'!$G$40</definedName>
    <definedName function="false" hidden="false" name="HEAT_TARIFF_H_NUM_DIAMETERS_COLUMN_MARKER" vbProcedure="false">'ТС. Т-подкл(инд)'!$AO$34</definedName>
    <definedName function="false" hidden="false" name="HEAT_TARIFF_H_NUM_GC_COLUMN_MARKER" vbProcedure="false">'ТС. Т-подкл(инд)'!$J$40</definedName>
    <definedName function="false" hidden="false" name="HEAT_TARIFF_H_NUM_IST_TE_COLUMN_MARKER" vbProcedure="false">'ТС. Т-подкл(инд)'!$H$40</definedName>
    <definedName function="false" hidden="false" name="HEAT_TARIFF_H_NUM_LOAD_COLUMN_MARKER" vbProcedure="false">'ТС. Т-подкл(инд)'!$AM$34</definedName>
    <definedName function="false" hidden="false" name="HEAT_TARIFF_H_NUM_NETS_COLUMN_MARKER" vbProcedure="false">'ТС. Т-подкл(инд)'!$AN$34</definedName>
    <definedName function="false" hidden="false" name="HEAT_TARIFF_H_NUM_NTAR_COLUMN_MARKER" vbProcedure="false">'ТС. Т-подкл(инд)'!$E$40</definedName>
    <definedName function="false" hidden="false" name="HEAT_TARIFF_H_NUM_SCHEME_COLUMN_MARKER" vbProcedure="false">'ТС. Т-подкл(инд)'!$I$40</definedName>
    <definedName function="false" hidden="false" name="HEAT_TARIFF_H_NUM_TER_COLUMN_MARKER" vbProcedure="false">'ТС. Т-подкл(инд)'!$F$40</definedName>
    <definedName function="false" hidden="false" name="HEAT_TARIFF_H_NUM_TN_COLUMN_MARKER" vbProcedure="false">'ТС. Т-подкл(инд)'!$K$40</definedName>
    <definedName function="false" hidden="false" name="HEAT_TARIFF_I_1_ADD_HL_COLUMN_MARKER" vbProcedure="false">'ТС. Т-ТЭ | индикат'!$T$36</definedName>
    <definedName function="false" hidden="false" name="HEAT_TARIFF_I_1_DELETE_PERIOD_ROW_MARKER" vbProcedure="false">'ТС. Т-ТЭ | индикат'!$O$37</definedName>
    <definedName function="false" hidden="false" name="HEAT_TARIFF_I_1_DEL_HL_GC_COLUMN_MARKER" vbProcedure="false">'ТС. Т-ТЭ | индикат'!$Q$36</definedName>
    <definedName function="false" hidden="false" name="HEAT_TARIFF_I_1_DEL_HL_SCHEME_COLUMN_MARKER" vbProcedure="false">'ТС. Т-ТЭ | индикат'!$P$36</definedName>
    <definedName function="false" hidden="false" name="HEAT_TARIFF_I_1_DEL_HL_TN_COLUMN_MARKER" vbProcedure="false">'ТС. Т-ТЭ | индикат'!$R$36</definedName>
    <definedName function="false" hidden="false" name="HEAT_TARIFF_I_1_FLAG_BLOCK_COLUMN_MARKER" vbProcedure="false">'ТС. Т-ТЭ | индикат'!$L$41</definedName>
    <definedName function="false" hidden="false" name="HEAT_TARIFF_I_1_FLAG_BLOCK_ROW_MARKER" vbProcedure="false">'ТС. Т-ТЭ | индикат'!$O$22</definedName>
    <definedName function="false" hidden="false" name="HEAT_TARIFF_I_1_NUM_CS_COLUMN_MARKER" vbProcedure="false">'ТС. Т-ТЭ | индикат'!$G$41</definedName>
    <definedName function="false" hidden="false" name="HEAT_TARIFF_I_1_NUM_GC_COLUMN_MARKER" vbProcedure="false">'ТС. Т-ТЭ | индикат'!$J$41</definedName>
    <definedName function="false" hidden="false" name="HEAT_TARIFF_I_1_NUM_IST_TE_COLUMN_MARKER" vbProcedure="false">'ТС. Т-ТЭ | индикат'!$H$41</definedName>
    <definedName function="false" hidden="false" name="HEAT_TARIFF_I_1_NUM_NTAR_COLUMN_MARKER" vbProcedure="false">'ТС. Т-ТЭ | индикат'!$E$41</definedName>
    <definedName function="false" hidden="false" name="HEAT_TARIFF_I_1_NUM_SCHEME_COLUMN_MARKER" vbProcedure="false">'ТС. Т-ТЭ | индикат'!$I$41</definedName>
    <definedName function="false" hidden="false" name="HEAT_TARIFF_I_1_NUM_TER_COLUMN_MARKER" vbProcedure="false">'ТС. Т-ТЭ | индикат'!$F$41</definedName>
    <definedName function="false" hidden="false" name="HEAT_TARIFF_I_1_NUM_TN_COLUMN_MARKER" vbProcedure="false">'ТС. Т-ТЭ | индикат'!$K$41</definedName>
    <definedName function="false" hidden="false" name="HEAT_TARIFF_I_ADD_HL_COLUMN_MARKER" vbProcedure="false">'ТС. Т-ТЭ | предел'!$T$36</definedName>
    <definedName function="false" hidden="false" name="HEAT_TARIFF_I_DELETE_PERIOD_ROW_MARKER" vbProcedure="false">'ТС. Т-ТЭ | предел'!$O$37</definedName>
    <definedName function="false" hidden="false" name="HEAT_TARIFF_I_DEL_HL_GC_COLUMN_MARKER" vbProcedure="false">'ТС. Т-ТЭ | предел'!$Q$36</definedName>
    <definedName function="false" hidden="false" name="HEAT_TARIFF_I_DEL_HL_SCHEME_COLUMN_MARKER" vbProcedure="false">'ТС. Т-ТЭ | предел'!$P$36</definedName>
    <definedName function="false" hidden="false" name="HEAT_TARIFF_I_DEL_HL_TN_COLUMN_MARKER" vbProcedure="false">'ТС. Т-ТЭ | предел'!$R$36</definedName>
    <definedName function="false" hidden="false" name="HEAT_TARIFF_I_FLAG_BLOCK_COLUMN_MARKER" vbProcedure="false">'ТС. Т-ТЭ | предел'!$L$41</definedName>
    <definedName function="false" hidden="false" name="HEAT_TARIFF_I_FLAG_BLOCK_ROW_MARKER" vbProcedure="false">'ТС. Т-ТЭ | предел'!$O$22</definedName>
    <definedName function="false" hidden="false" name="HEAT_TARIFF_I_NUM_CS_COLUMN_MARKER" vbProcedure="false">'ТС. Т-ТЭ | предел'!$G$41</definedName>
    <definedName function="false" hidden="false" name="HEAT_TARIFF_I_NUM_GC_COLUMN_MARKER" vbProcedure="false">'ТС. Т-ТЭ | предел'!$J$41</definedName>
    <definedName function="false" hidden="false" name="HEAT_TARIFF_I_NUM_IST_TE_COLUMN_MARKER" vbProcedure="false">'ТС. Т-ТЭ | предел'!$H$41</definedName>
    <definedName function="false" hidden="false" name="HEAT_TARIFF_I_NUM_NTAR_COLUMN_MARKER" vbProcedure="false">'ТС. Т-ТЭ | предел'!$E$41</definedName>
    <definedName function="false" hidden="false" name="HEAT_TARIFF_I_NUM_SCHEME_COLUMN_MARKER" vbProcedure="false">'ТС. Т-ТЭ | предел'!$I$41</definedName>
    <definedName function="false" hidden="false" name="HEAT_TARIFF_I_NUM_TER_COLUMN_MARKER" vbProcedure="false">'ТС. Т-ТЭ | предел'!$F$41</definedName>
    <definedName function="false" hidden="false" name="HEAT_TARIFF_I_NUM_TN_COLUMN_MARKER" vbProcedure="false">'ТС. Т-ТЭ | предел'!$K$41</definedName>
    <definedName function="false" hidden="false" name="HOTVSNA_FIN_SRC_LIST" vbProcedure="false">TEHSHEET!$BJ$4:$BJ$34</definedName>
    <definedName function="false" hidden="false" name="HOTVSNA_FIN_SRC_VLD_LIST" vbProcedure="false">TEHSHEET!$BJ$39:$BJ$60</definedName>
    <definedName function="false" hidden="false" name="HOTVSNA_IP_EVENT_CI_STAGE_LIST" vbProcedure="false">TEHSHEET!$BJ$97:$BJ$100</definedName>
    <definedName function="false" hidden="false" name="HOTVSNA_IP_EVENT_GROUP_LIST" vbProcedure="false">TEHSHEET!$BJ$69:$BJ$76</definedName>
    <definedName function="false" hidden="false" name="HOTVSNA_IP_EVENT_SUBGROUP_1_LIST" vbProcedure="false">TEHSHEET!$BJ$80:$BJ$83</definedName>
    <definedName function="false" hidden="false" name="HOTVSNA_IP_EVENT_SUBGROUP_3_LIST" vbProcedure="false">TEHSHEET!$BJ$87:$BJ$88</definedName>
    <definedName function="false" hidden="false" name="HOTVSNA_IP_EVENT_SUBGROUP_5_LIST" vbProcedure="false">TEHSHEET!$BJ$92:$BJ$93</definedName>
    <definedName function="false" hidden="false" name="HOTVSNA_IP_EVENT_TYPE_LIST" vbProcedure="false">TEHSHEET!$BJ$108</definedName>
    <definedName function="false" hidden="false" name="HOTVSNA_PT_VED_ID" vbProcedure="false">TEHSHEET!$BW$19:$BW$21</definedName>
    <definedName function="false" hidden="false" name="HOTVSNA_PT_VED_NAME" vbProcedure="false">TEHSHEET!$BX$19:$BX$21</definedName>
    <definedName function="false" hidden="false" name="HOTVSNA_PT_VED_NAME_LIST" vbProcedure="false">TEHSHEET!$BW$19:$BX$21</definedName>
    <definedName function="false" hidden="false" name="HOTVSNA_TARIFF_A_HOTVSNA_ADD_HL_COLUMN_MARKER" vbProcedure="false">'ГВС. Т-гор.вода'!$T$34</definedName>
    <definedName function="false" hidden="false" name="HOTVSNA_TARIFF_A_HOTVSNA_DELETE_PERIOD_ROW_MARKER" vbProcedure="false">'ГВС. Т-гор.вода'!$O$35</definedName>
    <definedName function="false" hidden="false" name="HOTVSNA_TARIFF_A_HOTVSNA_DEL_HL_DATA_DIFF_COLUMN_MARKER" vbProcedure="false">'ГВС. Т-гор.вода'!$R$34</definedName>
    <definedName function="false" hidden="false" name="HOTVSNA_TARIFF_A_HOTVSNA_DEL_HL_FLAG_DIFF_COLUMN_MARKER" vbProcedure="false">'ГВС. Т-гор.вода'!$P$34</definedName>
    <definedName function="false" hidden="false" name="HOTVSNA_TARIFF_A_HOTVSNA_DEL_HL_GC_COLUMN_MARKER" vbProcedure="false">'ГВС. Т-гор.вода'!$Q$34</definedName>
    <definedName function="false" hidden="false" name="HOTVSNA_TARIFF_A_HOTVSNA_FLAG_BLOCK_COLUMN_MARKER" vbProcedure="false">'ГВС. Т-гор.вода'!$L$36</definedName>
    <definedName function="false" hidden="false" name="HOTVSNA_TARIFF_A_HOTVSNA_FLAG_BLOCK_ROW_MARKER" vbProcedure="false">'ГВС. Т-гор.вода'!$O$20</definedName>
    <definedName function="false" hidden="false" name="HOTVSNA_TARIFF_A_HOTVSNA_NUM_CS_COLUMN_MARKER" vbProcedure="false">'ГВС. Т-гор.вода'!$G$36</definedName>
    <definedName function="false" hidden="false" name="HOTVSNA_TARIFF_A_HOTVSNA_NUM_DATA_DIFF_COLUMN_MARKER" vbProcedure="false">'ГВС. Т-гор.вода'!$K$36</definedName>
    <definedName function="false" hidden="false" name="HOTVSNA_TARIFF_A_HOTVSNA_NUM_FLAG_DIFF_COLUMN_MARKER" vbProcedure="false">'ГВС. Т-гор.вода'!$I$36</definedName>
    <definedName function="false" hidden="false" name="HOTVSNA_TARIFF_A_HOTVSNA_NUM_GC_COLUMN_MARKER" vbProcedure="false">'ГВС. Т-гор.вода'!$J$36</definedName>
    <definedName function="false" hidden="false" name="HOTVSNA_TARIFF_A_HOTVSNA_NUM_NTAR_COLUMN_MARKER" vbProcedure="false">'ГВС. Т-гор.вода'!$E$36</definedName>
    <definedName function="false" hidden="false" name="HOTVSNA_TARIFF_A_HOTVSNA_NUM_TER_COLUMN_MARKER" vbProcedure="false">'ГВС. Т-гор.вода'!$F$36</definedName>
    <definedName function="false" hidden="false" name="HOTVSNA_TARIFF_B_HOTVSNA_ADD_HL_COLUMN_MARKER" vbProcedure="false">'ГВС. Т-транс'!$T$34</definedName>
    <definedName function="false" hidden="false" name="HOTVSNA_TARIFF_B_HOTVSNA_DELETE_PERIOD_ROW_MARKER" vbProcedure="false">'ГВС. Т-транс'!$O$35</definedName>
    <definedName function="false" hidden="false" name="HOTVSNA_TARIFF_B_HOTVSNA_DEL_HL_DATA_DIFF_COLUMN_MARKER" vbProcedure="false">'ГВС. Т-транс'!$R$34</definedName>
    <definedName function="false" hidden="false" name="HOTVSNA_TARIFF_B_HOTVSNA_DEL_HL_FLAG_DIFF_COLUMN_MARKER" vbProcedure="false">'ГВС. Т-транс'!$P$34</definedName>
    <definedName function="false" hidden="false" name="HOTVSNA_TARIFF_B_HOTVSNA_DEL_HL_GC_COLUMN_MARKER" vbProcedure="false">'ГВС. Т-транс'!$Q$34</definedName>
    <definedName function="false" hidden="false" name="HOTVSNA_TARIFF_B_HOTVSNA_FLAG_BLOCK_COLUMN_MARKER" vbProcedure="false">'ГВС. Т-транс'!$L$36</definedName>
    <definedName function="false" hidden="false" name="HOTVSNA_TARIFF_B_HOTVSNA_FLAG_BLOCK_ROW_MARKER" vbProcedure="false">'ГВС. Т-транс'!$O$20</definedName>
    <definedName function="false" hidden="false" name="HOTVSNA_TARIFF_B_HOTVSNA_NUM_CS_COLUMN_MARKER" vbProcedure="false">'ГВС. Т-транс'!$G$36</definedName>
    <definedName function="false" hidden="false" name="HOTVSNA_TARIFF_B_HOTVSNA_NUM_DATA_DIFF_COLUMN_MARKER" vbProcedure="false">'ГВС. Т-транс'!$K$36</definedName>
    <definedName function="false" hidden="false" name="HOTVSNA_TARIFF_B_HOTVSNA_NUM_FLAG_DIFF_COLUMN_MARKER" vbProcedure="false">'ГВС. Т-транс'!$I$36</definedName>
    <definedName function="false" hidden="false" name="HOTVSNA_TARIFF_B_HOTVSNA_NUM_GC_COLUMN_MARKER" vbProcedure="false">'ГВС. Т-транс'!$J$36</definedName>
    <definedName function="false" hidden="false" name="HOTVSNA_TARIFF_B_HOTVSNA_NUM_NTAR_COLUMN_MARKER" vbProcedure="false">'ГВС. Т-транс'!$E$36</definedName>
    <definedName function="false" hidden="false" name="HOTVSNA_TARIFF_B_HOTVSNA_NUM_TER_COLUMN_MARKER" vbProcedure="false">'ГВС. Т-транс'!$F$36</definedName>
    <definedName function="false" hidden="false" name="HOTVSNA_TARIFF_C_HOTVSNA_ADD_HL_COLUMN_MARKER" vbProcedure="false">'ГВС. Т-подкл'!$T$38</definedName>
    <definedName function="false" hidden="false" name="HOTVSNA_TARIFF_C_HOTVSNA_ADD_HL_DIAMETERS_COLUMN_MARKER" vbProcedure="false">'ГВС. Т-подкл'!$AK$38</definedName>
    <definedName function="false" hidden="false" name="HOTVSNA_TARIFF_C_HOTVSNA_ADD_HL_LEN_COLUMN_MARKER" vbProcedure="false">'ГВС. Т-подкл'!$AO$38</definedName>
    <definedName function="false" hidden="false" name="HOTVSNA_TARIFF_C_HOTVSNA_ADD_HL_LOAD_COLUMN_MARKER" vbProcedure="false">'ГВС. Т-подкл'!$AG$38</definedName>
    <definedName function="false" hidden="false" name="HOTVSNA_TARIFF_C_HOTVSNA_ADD_HL_NETS_COLUMN_MARKER" vbProcedure="false">'ГВС. Т-подкл'!$AS$38</definedName>
    <definedName function="false" hidden="false" name="HOTVSNA_TARIFF_C_HOTVSNA_DELETE_PERIOD_ROW_MARKER" vbProcedure="false">'ГВС. Т-подкл'!$O$39</definedName>
    <definedName function="false" hidden="false" name="HOTVSNA_TARIFF_C_HOTVSNA_DEL_HL_DATA_DIFF_COLUMN_MARKER" vbProcedure="false">'ГВС. Т-подкл'!$R$38</definedName>
    <definedName function="false" hidden="false" name="HOTVSNA_TARIFF_C_HOTVSNA_DEL_HL_DIAMETERS_COLUMN_MARKER" vbProcedure="false">'ГВС. Т-подкл'!$AI$38</definedName>
    <definedName function="false" hidden="false" name="HOTVSNA_TARIFF_C_HOTVSNA_DEL_HL_FLAG_DIFF_COLUMN_MARKER" vbProcedure="false">'ГВС. Т-подкл'!$P$38</definedName>
    <definedName function="false" hidden="false" name="HOTVSNA_TARIFF_C_HOTVSNA_DEL_HL_GC_COLUMN_MARKER" vbProcedure="false">'ГВС. Т-подкл'!$Q$38</definedName>
    <definedName function="false" hidden="false" name="HOTVSNA_TARIFF_C_HOTVSNA_DEL_HL_LEN_COLUMN_MARKER" vbProcedure="false">'ГВС. Т-подкл'!$AM$38</definedName>
    <definedName function="false" hidden="false" name="HOTVSNA_TARIFF_C_HOTVSNA_DEL_HL_LOAD_COLUMN_MARKER" vbProcedure="false">'ГВС. Т-подкл'!$AE$38</definedName>
    <definedName function="false" hidden="false" name="HOTVSNA_TARIFF_C_HOTVSNA_DEL_HL_NETS_COLUMN_MARKER" vbProcedure="false">'ГВС. Т-подкл'!$AQ$38</definedName>
    <definedName function="false" hidden="false" name="HOTVSNA_TARIFF_C_HOTVSNA_FLAG_BLOCK_COLUMN_MARKER" vbProcedure="false">'ГВС. Т-подкл'!$L$44</definedName>
    <definedName function="false" hidden="false" name="HOTVSNA_TARIFF_C_HOTVSNA_FLAG_BLOCK_ROW_MARKER" vbProcedure="false">'ГВС. Т-подкл'!$O$24</definedName>
    <definedName function="false" hidden="false" name="HOTVSNA_TARIFF_C_HOTVSNA_NUM_CS_COLUMN_MARKER" vbProcedure="false">'ГВС. Т-подкл'!$G$44</definedName>
    <definedName function="false" hidden="false" name="HOTVSNA_TARIFF_C_HOTVSNA_NUM_DATA_DIFF_COLUMN_MARKER" vbProcedure="false">'ГВС. Т-подкл'!$K$44</definedName>
    <definedName function="false" hidden="false" name="HOTVSNA_TARIFF_C_HOTVSNA_NUM_DIAMETERS_COLUMN_MARKER" vbProcedure="false">'ГВС. Т-подкл'!$AJ$38</definedName>
    <definedName function="false" hidden="false" name="HOTVSNA_TARIFF_C_HOTVSNA_NUM_FLAG_DIFF_COLUMN_MARKER" vbProcedure="false">'ГВС. Т-подкл'!$I$44</definedName>
    <definedName function="false" hidden="false" name="HOTVSNA_TARIFF_C_HOTVSNA_NUM_GC_COLUMN_MARKER" vbProcedure="false">'ГВС. Т-подкл'!$J$44</definedName>
    <definedName function="false" hidden="false" name="HOTVSNA_TARIFF_C_HOTVSNA_NUM_LEN_COLUMN_MARKER" vbProcedure="false">'ГВС. Т-подкл'!$AN$38</definedName>
    <definedName function="false" hidden="false" name="HOTVSNA_TARIFF_C_HOTVSNA_NUM_LOAD_COLUMN_MARKER" vbProcedure="false">'ГВС. Т-подкл'!$AF$38</definedName>
    <definedName function="false" hidden="false" name="HOTVSNA_TARIFF_C_HOTVSNA_NUM_NETS_COLUMN_MARKER" vbProcedure="false">'ГВС. Т-подкл'!$AR$38</definedName>
    <definedName function="false" hidden="false" name="HOTVSNA_TARIFF_C_HOTVSNA_NUM_NTAR_COLUMN_MARKER" vbProcedure="false">'ГВС. Т-подкл'!$E$44</definedName>
    <definedName function="false" hidden="false" name="HOTVSNA_TARIFF_C_HOTVSNA_NUM_TER_COLUMN_MARKER" vbProcedure="false">'ГВС. Т-подкл'!$F$44</definedName>
    <definedName function="false" hidden="false" name="Info_Diff" vbProcedure="false">modInfo!$B$28</definedName>
    <definedName function="false" hidden="false" name="Info_Diff1" vbProcedure="false">modInfo!$B$30</definedName>
    <definedName function="false" hidden="false" name="Info_FilFlag" vbProcedure="false">modInfo!$B$1</definedName>
    <definedName function="false" hidden="false" name="Info_ForMOInListMO" vbProcedure="false">modInfo!$B$18</definedName>
    <definedName function="false" hidden="false" name="Info_ForMRInListMO" vbProcedure="false">modInfo!$B$17</definedName>
    <definedName function="false" hidden="false" name="Info_ForSKIInListMO" vbProcedure="false">modInfo!$B$19</definedName>
    <definedName function="false" hidden="false" name="Info_ForSKINumberInListMO" vbProcedure="false">modInfo!$B$20</definedName>
    <definedName function="false" hidden="false" name="Info_NoteStandarts" vbProcedure="false">modInfo!$B$22</definedName>
    <definedName function="false" hidden="false" name="Info_NoUpdates" vbProcedure="false">modInfo!$B$36</definedName>
    <definedName function="false" hidden="false" name="Info_PeriodInTitle" vbProcedure="false">modInfo!$B$4</definedName>
    <definedName function="false" hidden="false" name="Info_PrDiff" vbProcedure="false">modInfo!$B$29</definedName>
    <definedName function="false" hidden="false" name="Info_PublicationNotDisclosed" vbProcedure="false">modInfo!$B$15</definedName>
    <definedName function="false" hidden="false" name="Info_PublicationPdf" vbProcedure="false">modInfo!$B$14</definedName>
    <definedName function="false" hidden="false" name="Info_PublicationWeb" vbProcedure="false">modInfo!$B$13</definedName>
    <definedName function="false" hidden="false" name="Info_TarName" vbProcedure="false">modInfo!$B$27</definedName>
    <definedName function="false" hidden="false" name="Info_TerExcludeHelp_1" vbProcedure="false">modInfo!$B$33</definedName>
    <definedName function="false" hidden="false" name="Info_TerExcludeHelp_2" vbProcedure="false">modInfo!$B$34</definedName>
    <definedName function="false" hidden="false" name="Info_TitleFil" vbProcedure="false">modInfo!$B$11</definedName>
    <definedName function="false" hidden="false" name="Info_TitleFlagCrossSubsidization" vbProcedure="false">modInfo!$B$8</definedName>
    <definedName function="false" hidden="false" name="Info_TitleFlagIstPubl" vbProcedure="false">modInfo!$B$9</definedName>
    <definedName function="false" hidden="false" name="Info_TitleFlagTwoPartTariff" vbProcedure="false">modInfo!$B$7</definedName>
    <definedName function="false" hidden="false" name="Info_TitleGroupRates" vbProcedure="false">modInfo!$B$5</definedName>
    <definedName function="false" hidden="false" name="Info_TitleKindPublication" vbProcedure="false">modInfo!$B$3</definedName>
    <definedName function="false" hidden="false" name="Info_TitleKindsOfGoods" vbProcedure="false">modInfo!$B$6</definedName>
    <definedName function="false" hidden="false" name="Info_TitlePublication" vbProcedure="false">modInfo!$B$2</definedName>
    <definedName function="false" hidden="false" name="Info_TitleType" vbProcedure="false">modInfo!$B$10</definedName>
    <definedName function="false" hidden="false" name="Info_T_Podkl" vbProcedure="false">modInfo!$B$24</definedName>
    <definedName function="false" hidden="false" name="inn" vbProcedure="false">Титульный!$F$33</definedName>
    <definedName function="false" hidden="false" name="IP_CLAIM_LIST" vbProcedure="false">TEHSHEET!$AZ$20:$AZ$26</definedName>
    <definedName function="false" hidden="false" name="IP_DETAILED_ADD_HL_EVENT_COLUMN_MARKER" vbProcedure="false">'ИП. Детализация'!$I$7</definedName>
    <definedName function="false" hidden="false" name="IP_DETAILED_ADD_HL_IST_FIN_COLUMN_MARKER" vbProcedure="false">'ИП. Детализация'!$AB$7</definedName>
    <definedName function="false" hidden="false" name="IP_DETAILED_ADD_HL_OBJECT_COLUMN_MARKER" vbProcedure="false">'ИП. Детализация'!$P$7</definedName>
    <definedName function="false" hidden="false" name="IP_DETAILED_DATA_KS" vbProcedure="false">'ИП. Детализация'!$M$7</definedName>
    <definedName function="false" hidden="false" name="IP_DETAILED_EVENT_MARKER" vbProcedure="false">'ИП. Детализация'!$K$7:$Y$7</definedName>
    <definedName function="false" hidden="false" name="IP_DETAILED_EVENT_SUBGROUP_COLUMN_MARKER" vbProcedure="false">'ИП. Детализация'!$J$7</definedName>
    <definedName function="false" hidden="false" name="IP_DETAILED_EVENT_SUBGROUP_RANGE_COLUMN_MARKER" vbProcedure="false">'ИП. Детализация'!$B$7</definedName>
    <definedName function="false" hidden="false" name="IP_DETAILED_FLAG_KS" vbProcedure="false">'ИП. Детализация'!$L$7</definedName>
    <definedName function="false" hidden="false" name="IP_DETAILED_FLAG_OBJECT" vbProcedure="false">'ИП. Детализация'!$P$13</definedName>
    <definedName function="false" hidden="false" name="IP_DETAILED_GROUP_MARKER" vbProcedure="false">'ИП. Детализация'!$I$7:$J$7</definedName>
    <definedName function="false" hidden="false" name="IP_DETAILED_IST_FIN_FACT_COLUMN_MARKER" vbProcedure="false">'ИП. Детализация'!$AD$7</definedName>
    <definedName function="false" hidden="false" name="IP_DETAILED_LIST_IP_ID" vbProcedure="false">'ИП. Детализация'!$A$14:$A$14</definedName>
    <definedName function="false" hidden="false" name="IP_DETAILED_MONTH_FACT_COLUMN_MARKER" vbProcedure="false">'ИП. Детализация'!$AJ$7</definedName>
    <definedName function="false" hidden="false" name="IP_DETAILED_MONTH_PLAN_COLUMN_MARKER" vbProcedure="false">'ИП. Детализация'!$AG$7</definedName>
    <definedName function="false" hidden="false" name="IP_DETAILED_NAME_EVENT_COLUMN_MARKER" vbProcedure="false">'ИП. Детализация'!$K$7</definedName>
    <definedName function="false" hidden="false" name="IP_DETAILED_YEAR_FACT_COLUMN_MARKER" vbProcedure="false">'ИП. Детализация'!$AK$7</definedName>
    <definedName function="false" hidden="false" name="IP_DETAILED_YEAR_PLAN_COLUMN_MARKER" vbProcedure="false">'ИП. Детализация'!$AH$7</definedName>
    <definedName function="false" hidden="false" name="IP_FIN_PLAN_LIST_ID_MARKER_ROW" vbProcedure="false">'ИП. Финансовый план'!$E$8</definedName>
    <definedName function="false" hidden="false" name="IP_FIN_PLAN_NAME_IP_MARKER_ROW" vbProcedure="false">'ИП. Финансовый план'!$E$11</definedName>
    <definedName function="false" hidden="false" name="IP_FIN_PLAN_YEAR_MARKER_ROW" vbProcedure="false">'ИП. Финансовый план'!$E$12</definedName>
    <definedName function="false" hidden="false" name="IP_ID" vbProcedure="false">TEHSHEET!$E$58</definedName>
    <definedName function="false" hidden="false" name="IP_MAIN_ADD_HL_PROPERTY_COLUMN_MARKER" vbProcedure="false">ИП!$AB$7</definedName>
    <definedName function="false" hidden="false" name="IP_MAIN_APPROVAL_DATE" vbProcedure="false">ИП!$I$11:$I$13</definedName>
    <definedName function="false" hidden="false" name="IP_MAIN_CHANGE_DATE" vbProcedure="false">ИП!$J$11:$J$13</definedName>
    <definedName function="false" hidden="false" name="IP_MAIN_CLAIM" vbProcedure="false">ИП!$K$11:$K$13</definedName>
    <definedName function="false" hidden="false" name="IP_MAIN_DATE_PARKING" vbProcedure="false">ИП!$L$5</definedName>
    <definedName function="false" hidden="false" name="IP_MAIN_DELETE_HL_COLUMN_MARKER" vbProcedure="false">ИП!$E$7</definedName>
    <definedName function="false" hidden="false" name="IP_MAIN_DIFFERENTIATION_EVENTS_FLAG" vbProcedure="false">ИП!$H$11:$H$13</definedName>
    <definedName function="false" hidden="false" name="IP_MAIN_END_DATE" vbProcedure="false">ИП!$O$11:$O$13</definedName>
    <definedName function="false" hidden="false" name="IP_MAIN_FLAG_KS" vbProcedure="false">ИП!$Y$11:$Y$13</definedName>
    <definedName function="false" hidden="false" name="IP_MAIN_FLAG_KS_COLUMN_MARKER" vbProcedure="false">ИП!$Y$7</definedName>
    <definedName function="false" hidden="false" name="IP_MAIN_IP_FIN_PLAN_VISIBLE_FLAG" vbProcedure="false">ИП!$H$15</definedName>
    <definedName function="false" hidden="false" name="IP_MAIN_LIST_IP_ID" vbProcedure="false">ИП!$AD$11:$AD$13</definedName>
    <definedName function="false" hidden="false" name="IP_MAIN_LIST_NAME_IP" vbProcedure="false">ИП!$G$11:$G$13</definedName>
    <definedName function="false" hidden="false" name="IP_MAIN_PERIOD_REALIZ_DATE" vbProcedure="false">ИП!$P$11:$P$13</definedName>
    <definedName function="false" hidden="false" name="IP_MAIN_PR_IP_CHANGE_DATE" vbProcedure="false">ИП!$X$11:$X$13</definedName>
    <definedName function="false" hidden="false" name="IP_MAIN_PR_IP_DATE" vbProcedure="false">ИП!$T$11:$T$13</definedName>
    <definedName function="false" hidden="false" name="IP_MAIN_PR_IP_NAME" vbProcedure="false">ИП!$Q$11:$Q$13</definedName>
    <definedName function="false" hidden="false" name="IP_MAIN_PR_IP_NUMBER" vbProcedure="false">ИП!$S$11:$S$13</definedName>
    <definedName function="false" hidden="false" name="IP_MAIN_PR_IP_TYPE" vbProcedure="false">ИП!$R$11:$R$13</definedName>
    <definedName function="false" hidden="false" name="IP_MAIN_START_DATE" vbProcedure="false">ИП!$N$11:$N$13</definedName>
    <definedName function="false" hidden="false" name="IP_NAME_FORM" vbProcedure="false">DATA_FORMS!$C$32</definedName>
    <definedName function="false" hidden="false" name="IP_QRE_ADD_HL_CLAIM_COLUMN_MARKER" vbProcedure="false">'ИП. КНЭ'!$G$7</definedName>
    <definedName function="false" hidden="false" name="IP_QRE_ADD_HL_COLUMN_MARKER" vbProcedure="false">'ИП. КНЭ'!$G$8</definedName>
    <definedName function="false" hidden="false" name="IP_QRE_DELETE_HL_COLUMN_MARKER" vbProcedure="false">'ИП. КНЭ'!$E$8</definedName>
    <definedName function="false" hidden="false" name="IP_QRE_LIST_IP_ID" vbProcedure="false">'ИП. КНЭ'!$A$18:$A$20</definedName>
    <definedName function="false" hidden="false" name="IP_QRE_NUM_COLUMN_MARKER" vbProcedure="false">'ИП. КНЭ'!$F$8</definedName>
    <definedName function="false" hidden="false" name="IP_QRE_OTKO_FEATURES_BLOCK" vbProcedure="false">'ИП. КНЭ'!$DY$8</definedName>
    <definedName function="false" hidden="false" name="IP_QRE_VOTV_FEATURES_BLOCK" vbProcedure="false">'ИП. КНЭ'!$CY$8:$DX$8</definedName>
    <definedName function="false" hidden="false" name="IP_QRE_VSNA_FEATURES_BLOCK" vbProcedure="false">'ИП. КНЭ'!$BT$8:$CX$8</definedName>
    <definedName function="false" hidden="false" name="IP_QRE_WARM_FEATURES_BLOCK" vbProcedure="false">'ИП. КНЭ'!$O$8:$BS$8</definedName>
    <definedName function="false" hidden="false" name="IST_TE_ID" vbProcedure="false">TEHSHEET!$E$64</definedName>
    <definedName function="false" hidden="false" name="kind_group_rates" vbProcedure="false">TEHSHEET!$X$2:$X$14</definedName>
    <definedName function="false" hidden="false" name="kind_group_rates_load" vbProcedure="false">TEHSHEET!$AP$2:$AP$11</definedName>
    <definedName function="false" hidden="false" name="kind_group_rates_load_ETS" vbProcedure="false">TEHSHEET!$AP$2:$AP$11</definedName>
    <definedName function="false" hidden="false" name="kind_group_rates_load_filter" vbProcedure="false">TEHSHEET!$AQ$2:$AQ$11</definedName>
    <definedName function="false" hidden="false" name="kind_group_rates_load_filter_ETS" vbProcedure="false">TEHSHEET!$AQ$2:$AQ$11</definedName>
    <definedName function="false" hidden="false" name="kind_of_activity_WARM" vbProcedure="false">TEHSHEET!$N$2:$N$8</definedName>
    <definedName function="false" hidden="false" name="kind_of_cons" vbProcedure="false">TEHSHEET!$R$2:$R$6</definedName>
    <definedName function="false" hidden="false" name="kind_of_control_method" vbProcedure="false">TEHSHEET!$K$2:$K$5</definedName>
    <definedName function="false" hidden="false" name="kind_of_control_method_filter" vbProcedure="false">TEHSHEET!$L$2:$L$5</definedName>
    <definedName function="false" hidden="false" name="kind_of_data_type" vbProcedure="false">TEHSHEET!$P$2:$P$3</definedName>
    <definedName function="false" hidden="false" name="kind_of_diameters" vbProcedure="false">TEHSHEET!$T$2:$T$6</definedName>
    <definedName function="false" hidden="false" name="kind_of_diameters2" vbProcedure="false">TEHSHEET!$AU$2:$AU$8</definedName>
    <definedName function="false" hidden="false" name="kind_of_diff" vbProcedure="false">TEHSHEET!$AS$2:$AS$4</definedName>
    <definedName function="false" hidden="false" name="kind_of_fuel" vbProcedure="false">TEHSHEET!$AK$2:$AK$9</definedName>
    <definedName function="false" hidden="false" name="kind_of_fuels" vbProcedure="false">TEHSHEET!$BB$2:$BB$29</definedName>
    <definedName function="false" hidden="false" name="kind_of_heat_transfer" vbProcedure="false">TEHSHEET!$O$2:$O$12</definedName>
    <definedName function="false" hidden="false" name="kind_of_heat_transfer2" vbProcedure="false">TEHSHEET!$AH$2:$AH$7</definedName>
    <definedName function="false" hidden="false" name="kind_of_heat_transfer3" vbProcedure="false">TEHSHEET!$AI$2:$AI$3</definedName>
    <definedName function="false" hidden="false" name="kind_of_load" vbProcedure="false">TEHSHEET!$U$2:$U$7</definedName>
    <definedName function="false" hidden="false" name="kind_of_load2" vbProcedure="false">TEHSHEET!$U$2:$U$4</definedName>
    <definedName function="false" hidden="false" name="kind_of_load3" vbProcedure="false">TEHSHEET!$AF$2:$AF$5</definedName>
    <definedName function="false" hidden="false" name="kind_of_load4" vbProcedure="false">TEHSHEET!$U$2:$U$5</definedName>
    <definedName function="false" hidden="false" name="kind_of_NDS" vbProcedure="false">TEHSHEET!$H$2:$H$8</definedName>
    <definedName function="false" hidden="false" name="kind_of_NDS_tariff" vbProcedure="false">TEHSHEET!$H$10:$H$11</definedName>
    <definedName function="false" hidden="false" name="kind_of_NDS_tariff_people" vbProcedure="false">TEHSHEET!$H$16:$H$17</definedName>
    <definedName function="false" hidden="false" name="kind_of_nets" vbProcedure="false">TEHSHEET!$S$2:$S$4</definedName>
    <definedName function="false" hidden="false" name="kind_of_org_type" vbProcedure="false">TEHSHEET!$AZ$2:$AZ$5</definedName>
    <definedName function="false" hidden="false" name="kind_of_power_te_unit" vbProcedure="false">TEHSHEET!$J$11:$J$12</definedName>
    <definedName function="false" hidden="false" name="kind_of_publication" vbProcedure="false">TEHSHEET!$G$2:$G$3</definedName>
    <definedName function="false" hidden="false" name="kind_of_purchase_method" vbProcedure="false">TEHSHEET!$K$11:$K$13</definedName>
    <definedName function="false" hidden="false" name="kind_of_scheme_in" vbProcedure="false">TEHSHEET!$Q$2:$Q$5</definedName>
    <definedName function="false" hidden="false" name="kind_of_scheme_in2" vbProcedure="false">TEHSHEET!$Q$3:$Q$5</definedName>
    <definedName function="false" hidden="false" name="kind_of_tariff_RHEAT" vbProcedure="false">TEHSHEET!$E$19:$E$20</definedName>
    <definedName function="false" hidden="false" name="kind_of_tariff_unit" vbProcedure="false">TEHSHEET!$J$7:$J$8</definedName>
    <definedName function="false" hidden="false" name="kind_of_unit" vbProcedure="false">TEHSHEET!$J$2:$J$4</definedName>
    <definedName function="false" hidden="false" name="kind_of_volume_te_unit" vbProcedure="false">TEHSHEET!$J$15:$J$16</definedName>
    <definedName function="false" hidden="false" name="kind_of_zak" vbProcedure="false">TEHSHEET!$AM$2:$AM$7</definedName>
    <definedName function="false" hidden="false" name="KNE_NAME_FORM" vbProcedure="false">DATA_FORMS!$C$8</definedName>
    <definedName function="false" hidden="false" name="kpp" vbProcedure="false">Титульный!$F$34</definedName>
    <definedName function="false" hidden="false" name="LINK_RANGE" vbProcedure="false">REESTR_LINK!$B$2:$B$3</definedName>
    <definedName function="false" hidden="false" name="ListForms" vbProcedure="false">modSheetMain!$A:$A</definedName>
    <definedName function="false" hidden="false" name="List_H" vbProcedure="false">TEHSHEET!$AW$2:$AW$25</definedName>
    <definedName function="false" hidden="false" name="List_M" vbProcedure="false">TEHSHEET!$AX$2:$AX$61</definedName>
    <definedName function="false" hidden="false" name="LIST_MR_MO_OKTMO" vbProcedure="false">REESTR_MO!$A$2:$D$709</definedName>
    <definedName function="false" hidden="false" name="LIST_MR_MO_OKTMO_FILTER" vbProcedure="false">REESTR_MO_FILTER!$A$2:$D$708</definedName>
    <definedName function="false" hidden="false" name="logical" vbProcedure="false">TEHSHEET!$D$2:$D$3</definedName>
    <definedName function="false" hidden="false" name="MONTH" vbProcedure="false">TEHSHEET!$E$2:$E$13</definedName>
    <definedName function="false" hidden="false" name="MONTH_IP_LIST" vbProcedure="false">TEHSHEET!$BF$2:$BF$13</definedName>
    <definedName function="false" hidden="false" name="nalog" vbProcedure="false">Титульный!$F$37</definedName>
    <definedName function="false" hidden="false" name="NameTemplatesInListMO" vbProcedure="false">TEHSHEET!$K$45</definedName>
    <definedName function="false" hidden="false" name="NameTemplatesInTitle" vbProcedure="false">TEHSHEET!$J$45</definedName>
    <definedName function="false" hidden="false" name="NameTemplatesInTitleList" vbProcedure="false">TEHSHEET!$J$46:$J$53</definedName>
    <definedName function="false" hidden="false" name="name_rates_4" vbProcedure="false">TEHSHEET!$AA$2:$AA$3</definedName>
    <definedName function="false" hidden="false" name="name_rates_4_filter" vbProcedure="false">TEHSHEET!$AB$2:$AB$3</definedName>
    <definedName function="false" hidden="false" name="name_rates_8" vbProcedure="false">TEHSHEET!$AC$2:$AC$4</definedName>
    <definedName function="false" hidden="false" name="name_rates_8_filter" vbProcedure="false">TEHSHEET!$AD$2:$AD$4</definedName>
    <definedName function="false" hidden="false" name="NTAR_ID" vbProcedure="false">TEHSHEET!$E$61</definedName>
    <definedName function="false" hidden="false" name="OFFER_DPR" vbProcedure="false">Предложение!$L$85</definedName>
    <definedName function="false" hidden="false" name="OFFER_METHOD" vbProcedure="false">Предложение!$K$24:$K$83</definedName>
    <definedName function="false" hidden="false" name="OFFER_METHOD_FLAG" vbProcedure="false">TEHSHEET!$L$6</definedName>
    <definedName function="false" hidden="false" name="OFFER_TARIFF_A_1" vbProcedure="false">Предложение!$24:$26</definedName>
    <definedName function="false" hidden="false" name="OFFER_TARIFF_A_2" vbProcedure="false">Предложение!$87:$89</definedName>
    <definedName function="false" hidden="false" name="OFFER_TARIFF_A_3" vbProcedure="false">Предложение!$148:$150</definedName>
    <definedName function="false" hidden="false" name="OFFER_TARIFF_A_4" vbProcedure="false">Предложение!$209:$211</definedName>
    <definedName function="false" hidden="false" name="OFFER_TARIFF_A_5" vbProcedure="false">Предложение!$270:$272</definedName>
    <definedName function="false" hidden="false" name="OFFER_TARIFF_A_COLDVSNA_1" vbProcedure="false">Предложение!$51:$53</definedName>
    <definedName function="false" hidden="false" name="OFFER_TARIFF_A_COLDVSNA_2" vbProcedure="false">Предложение!$114:$116</definedName>
    <definedName function="false" hidden="false" name="OFFER_TARIFF_A_COLDVSNA_3" vbProcedure="false">Предложение!$175:$177</definedName>
    <definedName function="false" hidden="false" name="OFFER_TARIFF_A_COLDVSNA_4" vbProcedure="false">Предложение!$236:$238</definedName>
    <definedName function="false" hidden="false" name="OFFER_TARIFF_A_COLDVSNA_5" vbProcedure="false">Предложение!$297:$299</definedName>
    <definedName function="false" hidden="false" name="OFFER_TARIFF_A_HOTVSNA_1" vbProcedure="false">Предложение!$66:$68</definedName>
    <definedName function="false" hidden="false" name="OFFER_TARIFF_A_HOTVSNA_2" vbProcedure="false">Предложение!$129:$131</definedName>
    <definedName function="false" hidden="false" name="OFFER_TARIFF_A_HOTVSNA_3" vbProcedure="false">Предложение!$190:$192</definedName>
    <definedName function="false" hidden="false" name="OFFER_TARIFF_A_HOTVSNA_4" vbProcedure="false">Предложение!$251:$253</definedName>
    <definedName function="false" hidden="false" name="OFFER_TARIFF_A_HOTVSNA_5" vbProcedure="false">Предложение!$312:$314</definedName>
    <definedName function="false" hidden="false" name="OFFER_TARIFF_A_VOTV_1" vbProcedure="false">Предложение!$75:$77</definedName>
    <definedName function="false" hidden="false" name="OFFER_TARIFF_A_VOTV_2" vbProcedure="false">Предложение!$138:$140</definedName>
    <definedName function="false" hidden="false" name="OFFER_TARIFF_A_VOTV_3" vbProcedure="false">Предложение!$199:$201</definedName>
    <definedName function="false" hidden="false" name="OFFER_TARIFF_A_VOTV_4" vbProcedure="false">Предложение!$260:$262</definedName>
    <definedName function="false" hidden="false" name="OFFER_TARIFF_A_VOTV_5" vbProcedure="false">Предложение!$321:$323</definedName>
    <definedName function="false" hidden="false" name="OFFER_TARIFF_B_1" vbProcedure="false">Предложение!$27:$29</definedName>
    <definedName function="false" hidden="false" name="OFFER_TARIFF_B_2" vbProcedure="false">Предложение!$90:$92</definedName>
    <definedName function="false" hidden="false" name="OFFER_TARIFF_B_3" vbProcedure="false">Предложение!$151:$153</definedName>
    <definedName function="false" hidden="false" name="OFFER_TARIFF_B_4" vbProcedure="false">Предложение!$212:$214</definedName>
    <definedName function="false" hidden="false" name="OFFER_TARIFF_B_5" vbProcedure="false">Предложение!$273:$275</definedName>
    <definedName function="false" hidden="false" name="OFFER_TARIFF_B_COLDVSNA_1" vbProcedure="false">Предложение!$54:$56</definedName>
    <definedName function="false" hidden="false" name="OFFER_TARIFF_B_COLDVSNA_2" vbProcedure="false">Предложение!$117:$119</definedName>
    <definedName function="false" hidden="false" name="OFFER_TARIFF_B_COLDVSNA_3" vbProcedure="false">Предложение!$178:$180</definedName>
    <definedName function="false" hidden="false" name="OFFER_TARIFF_B_COLDVSNA_4" vbProcedure="false">Предложение!$239:$241</definedName>
    <definedName function="false" hidden="false" name="OFFER_TARIFF_B_COLDVSNA_5" vbProcedure="false">Предложение!$300:$302</definedName>
    <definedName function="false" hidden="false" name="OFFER_TARIFF_B_HOTVSNA_1" vbProcedure="false">Предложение!$69:$71</definedName>
    <definedName function="false" hidden="false" name="OFFER_TARIFF_B_HOTVSNA_2" vbProcedure="false">Предложение!$132:$134</definedName>
    <definedName function="false" hidden="false" name="OFFER_TARIFF_B_HOTVSNA_3" vbProcedure="false">Предложение!$193:$195</definedName>
    <definedName function="false" hidden="false" name="OFFER_TARIFF_B_HOTVSNA_4" vbProcedure="false">Предложение!$254:$256</definedName>
    <definedName function="false" hidden="false" name="OFFER_TARIFF_B_HOTVSNA_5" vbProcedure="false">Предложение!$315:$317</definedName>
    <definedName function="false" hidden="false" name="OFFER_TARIFF_B_VOTV_1" vbProcedure="false">Предложение!$78:$80</definedName>
    <definedName function="false" hidden="false" name="OFFER_TARIFF_B_VOTV_2" vbProcedure="false">Предложение!$141:$143</definedName>
    <definedName function="false" hidden="false" name="OFFER_TARIFF_B_VOTV_3" vbProcedure="false">Предложение!$202:$204</definedName>
    <definedName function="false" hidden="false" name="OFFER_TARIFF_B_VOTV_4" vbProcedure="false">Предложение!$263:$265</definedName>
    <definedName function="false" hidden="false" name="OFFER_TARIFF_B_VOTV_5" vbProcedure="false">Предложение!$324:$326</definedName>
    <definedName function="false" hidden="false" name="OFFER_TARIFF_C_1" vbProcedure="false">Предложение!$30:$32</definedName>
    <definedName function="false" hidden="false" name="OFFER_TARIFF_C_2" vbProcedure="false">Предложение!$93:$95</definedName>
    <definedName function="false" hidden="false" name="OFFER_TARIFF_C_3" vbProcedure="false">Предложение!$154:$156</definedName>
    <definedName function="false" hidden="false" name="OFFER_TARIFF_C_4" vbProcedure="false">Предложение!$215:$217</definedName>
    <definedName function="false" hidden="false" name="OFFER_TARIFF_C_5" vbProcedure="false">Предложение!$276:$278</definedName>
    <definedName function="false" hidden="false" name="OFFER_TARIFF_C_COLDVSNA_1" vbProcedure="false">Предложение!$57:$59</definedName>
    <definedName function="false" hidden="false" name="OFFER_TARIFF_C_COLDVSNA_2" vbProcedure="false">Предложение!$120:$122</definedName>
    <definedName function="false" hidden="false" name="OFFER_TARIFF_C_COLDVSNA_3" vbProcedure="false">Предложение!$181:$183</definedName>
    <definedName function="false" hidden="false" name="OFFER_TARIFF_C_COLDVSNA_4" vbProcedure="false">Предложение!$242:$244</definedName>
    <definedName function="false" hidden="false" name="OFFER_TARIFF_C_COLDVSNA_5" vbProcedure="false">Предложение!$303:$305</definedName>
    <definedName function="false" hidden="false" name="OFFER_TARIFF_C_HOTVSNA_1" vbProcedure="false">Предложение!$72:$74</definedName>
    <definedName function="false" hidden="false" name="OFFER_TARIFF_C_HOTVSNA_2" vbProcedure="false">Предложение!$135:$137</definedName>
    <definedName function="false" hidden="false" name="OFFER_TARIFF_C_HOTVSNA_3" vbProcedure="false">Предложение!$196:$198</definedName>
    <definedName function="false" hidden="false" name="OFFER_TARIFF_C_HOTVSNA_4" vbProcedure="false">Предложение!$257:$259</definedName>
    <definedName function="false" hidden="false" name="OFFER_TARIFF_C_HOTVSNA_5" vbProcedure="false">Предложение!$318:$320</definedName>
    <definedName function="false" hidden="false" name="OFFER_TARIFF_C_VOTV_1" vbProcedure="false">Предложение!$81:$83</definedName>
    <definedName function="false" hidden="false" name="OFFER_TARIFF_C_VOTV_2" vbProcedure="false">Предложение!$144:$146</definedName>
    <definedName function="false" hidden="false" name="OFFER_TARIFF_C_VOTV_3" vbProcedure="false">Предложение!$205:$207</definedName>
    <definedName function="false" hidden="false" name="OFFER_TARIFF_C_VOTV_4" vbProcedure="false">Предложение!$266:$268</definedName>
    <definedName function="false" hidden="false" name="OFFER_TARIFF_C_VOTV_5" vbProcedure="false">Предложение!$327:$329</definedName>
    <definedName function="false" hidden="false" name="OFFER_TARIFF_D_1" vbProcedure="false">Предложение!$33:$35</definedName>
    <definedName function="false" hidden="false" name="OFFER_TARIFF_D_2" vbProcedure="false">Предложение!$96:$98</definedName>
    <definedName function="false" hidden="false" name="OFFER_TARIFF_D_3" vbProcedure="false">Предложение!$157:$159</definedName>
    <definedName function="false" hidden="false" name="OFFER_TARIFF_D_4" vbProcedure="false">Предложение!$218:$220</definedName>
    <definedName function="false" hidden="false" name="OFFER_TARIFF_D_5" vbProcedure="false">Предложение!$279:$281</definedName>
    <definedName function="false" hidden="false" name="OFFER_TARIFF_D_COLDVSNA_1" vbProcedure="false">Предложение!$60:$62</definedName>
    <definedName function="false" hidden="false" name="OFFER_TARIFF_D_COLDVSNA_2" vbProcedure="false">Предложение!$123:$125</definedName>
    <definedName function="false" hidden="false" name="OFFER_TARIFF_D_COLDVSNA_3" vbProcedure="false">Предложение!$184:$186</definedName>
    <definedName function="false" hidden="false" name="OFFER_TARIFF_D_COLDVSNA_4" vbProcedure="false">Предложение!$245:$247</definedName>
    <definedName function="false" hidden="false" name="OFFER_TARIFF_D_COLDVSNA_5" vbProcedure="false">Предложение!$306:$308</definedName>
    <definedName function="false" hidden="false" name="OFFER_TARIFF_E1_1" vbProcedure="false">Предложение!$36:$38</definedName>
    <definedName function="false" hidden="false" name="OFFER_TARIFF_E1_2" vbProcedure="false">Предложение!$99:$101</definedName>
    <definedName function="false" hidden="false" name="OFFER_TARIFF_E1_3" vbProcedure="false">Предложение!$160:$162</definedName>
    <definedName function="false" hidden="false" name="OFFER_TARIFF_E1_4" vbProcedure="false">Предложение!$221:$223</definedName>
    <definedName function="false" hidden="false" name="OFFER_TARIFF_E1_5" vbProcedure="false">Предложение!$282:$284</definedName>
    <definedName function="false" hidden="false" name="OFFER_TARIFF_E2_1" vbProcedure="false">Предложение!$39:$41</definedName>
    <definedName function="false" hidden="false" name="OFFER_TARIFF_E2_2" vbProcedure="false">Предложение!$102:$104</definedName>
    <definedName function="false" hidden="false" name="OFFER_TARIFF_E2_3" vbProcedure="false">Предложение!$163:$165</definedName>
    <definedName function="false" hidden="false" name="OFFER_TARIFF_E2_4" vbProcedure="false">Предложение!$224:$226</definedName>
    <definedName function="false" hidden="false" name="OFFER_TARIFF_E2_5" vbProcedure="false">Предложение!$285:$287</definedName>
    <definedName function="false" hidden="false" name="OFFER_TARIFF_E_COLDVSNA_1" vbProcedure="false">Предложение!$63:$65</definedName>
    <definedName function="false" hidden="false" name="OFFER_TARIFF_E_COLDVSNA_2" vbProcedure="false">Предложение!$126:$128</definedName>
    <definedName function="false" hidden="false" name="OFFER_TARIFF_E_COLDVSNA_3" vbProcedure="false">Предложение!$187:$189</definedName>
    <definedName function="false" hidden="false" name="OFFER_TARIFF_E_COLDVSNA_4" vbProcedure="false">Предложение!$248:$250</definedName>
    <definedName function="false" hidden="false" name="OFFER_TARIFF_E_COLDVSNA_5" vbProcedure="false">Предложение!$309:$311</definedName>
    <definedName function="false" hidden="false" name="OFFER_TARIFF_F_1" vbProcedure="false">Предложение!$42:$44</definedName>
    <definedName function="false" hidden="false" name="OFFER_TARIFF_F_2" vbProcedure="false">Предложение!$105:$107</definedName>
    <definedName function="false" hidden="false" name="OFFER_TARIFF_F_3" vbProcedure="false">Предложение!$166:$168</definedName>
    <definedName function="false" hidden="false" name="OFFER_TARIFF_F_4" vbProcedure="false">Предложение!$227:$229</definedName>
    <definedName function="false" hidden="false" name="OFFER_TARIFF_F_5" vbProcedure="false">Предложение!$288:$290</definedName>
    <definedName function="false" hidden="false" name="OFFER_TARIFF_G_1" vbProcedure="false">Предложение!$45:$47</definedName>
    <definedName function="false" hidden="false" name="OFFER_TARIFF_G_2" vbProcedure="false">Предложение!$108:$110</definedName>
    <definedName function="false" hidden="false" name="OFFER_TARIFF_G_3" vbProcedure="false">Предложение!$169:$171</definedName>
    <definedName function="false" hidden="false" name="OFFER_TARIFF_G_4" vbProcedure="false">Предложение!$230:$232</definedName>
    <definedName function="false" hidden="false" name="OFFER_TARIFF_G_5" vbProcedure="false">Предложение!$291:$293</definedName>
    <definedName function="false" hidden="false" name="OFFER_TARIFF_H_1" vbProcedure="false">Предложение!$48:$50</definedName>
    <definedName function="false" hidden="false" name="org" vbProcedure="false">Титульный!$F$31</definedName>
    <definedName function="false" hidden="false" name="Org_Address" vbProcedure="false">Титульный!$F$64:$F$64</definedName>
    <definedName function="false" hidden="false" name="ORG_END_DATE" vbProcedure="false">TEHSHEET!$F$29</definedName>
    <definedName function="false" hidden="false" name="ORG_INFO_DATE_OGRN" vbProcedure="false">'Общая информация об организации'!$F$17</definedName>
    <definedName function="false" hidden="false" name="ORG_INFO_DATE_PARKING" vbProcedure="false">'Общая информация об организации'!$G$4</definedName>
    <definedName function="false" hidden="false" name="ORG_INFO_DATE_UNI_TS" vbProcedure="false">'Общая информация об организации'!$F$21</definedName>
    <definedName function="false" hidden="false" name="ORG_INFO_EMAIL" vbProcedure="false">'Общая информация об организации'!$F$44</definedName>
    <definedName function="false" hidden="false" name="ORG_INFO_ET" vbProcedure="false">'Общая информация об организации'!$F$20:$F$24</definedName>
    <definedName function="false" hidden="false" name="ORG_INFO_ET_CYAN" vbProcedure="false">'Общая информация об организации'!$F$20:$F$23</definedName>
    <definedName function="false" hidden="false" name="ORG_INFO_FLAG_INVEST" vbProcedure="false">'Общая информация об организации'!$F$51</definedName>
    <definedName function="false" hidden="false" name="ORG_INFO_NAME_FORM" vbProcedure="false">DATA_FORMS!$C$4</definedName>
    <definedName function="false" hidden="false" name="ORG_INFO_P_NOTE_MAIN" vbProcedure="false">DATA_NPA!$N$3</definedName>
    <definedName function="false" hidden="false" name="ORG_INFO_RESP_EMAIL" vbProcedure="false">'Общая информация об организации'!$F$32</definedName>
    <definedName function="false" hidden="false" name="ORG_INFO_URL" vbProcedure="false">'Общая информация об организации'!$F$43</definedName>
    <definedName function="false" hidden="false" name="Org_main" vbProcedure="false">Титульный!$F$65</definedName>
    <definedName function="false" hidden="false" name="ORG_START_DATE" vbProcedure="false">TEHSHEET!$E$29</definedName>
    <definedName function="false" hidden="false" name="ORG_TERRITORY_FIRST_MO" vbProcedure="false">'Сведения по территориям'!$G$12</definedName>
    <definedName function="false" hidden="false" name="ORG_TERRITORY_FLAG_INTERNET" vbProcedure="false">'Сведения по территориям'!$J$11:$J$13</definedName>
    <definedName function="false" hidden="false" name="ORG_TERRITORY_LINK" vbProcedure="false">'Сведения по территориям'!$K$11:$K$13</definedName>
    <definedName function="false" hidden="false" name="ORG_TERRITORY_NAME_COL" vbProcedure="false">'Сведения по территориям'!$G$1:$I$1</definedName>
    <definedName function="false" hidden="false" name="ORG_TERRITORY_POINT_NUMBER_1" vbProcedure="false">'Сведения по территориям'!$A:$A</definedName>
    <definedName function="false" hidden="false" name="ORG_VD_EM" vbProcedure="false">'Общая информация по ВД'!$K$11:$K$13</definedName>
    <definedName function="false" hidden="false" name="ORG_VD_FIRST_ROW" vbProcedure="false">'Общая информация по ВД'!$12:$12</definedName>
    <definedName function="false" hidden="false" name="ORG_VD_FIRST_SYSTEM" vbProcedure="false">'Общая информация по ВД'!$E$12</definedName>
    <definedName function="false" hidden="false" name="ORG_VD_NAME_FORM" vbProcedure="false">DATA_FORMS!$C$31</definedName>
    <definedName function="false" hidden="false" name="ORG_VD_SYSTEM" vbProcedure="false">'Общая информация по ВД'!$E$11:$E$13</definedName>
    <definedName function="false" hidden="false" name="ORG_VD_TKO_ADD_HL_ACTIVITY_COLUMN_MARKER" vbProcedure="false">'Виды объектов'!$E$9</definedName>
    <definedName function="false" hidden="false" name="ORG_VD_TKO_ADD_HL_TYPE_OBJECT_COLUMN_MARKER" vbProcedure="false">'Виды объектов'!$H$9</definedName>
    <definedName function="false" hidden="false" name="ORG_VD_TKO_DEL_HL_ACTIVITY_COLUMN_MARKER" vbProcedure="false">'Виды объектов'!$C$9</definedName>
    <definedName function="false" hidden="false" name="ORG_VD_TKO_DEL_HL_TYPE_OBJECT_COLUMN_MARKER" vbProcedure="false">'Виды объектов'!$F$9</definedName>
    <definedName function="false" hidden="false" name="ORG_VD_TKO_VD" vbProcedure="false">'Виды объектов'!$E$13:$E$16</definedName>
    <definedName function="false" hidden="false" name="ORG_VD_TKO_VD_ID" vbProcedure="false">'Виды объектов'!$O$13:$O$16</definedName>
    <definedName function="false" hidden="false" name="ORG_VD_VD" vbProcedure="false">'Общая информация по ВД'!$F$11:$F$13</definedName>
    <definedName function="false" hidden="false" name="ORG_VD_VD_ID" vbProcedure="false">'Общая информация по ВД'!$AM$11:$AM$13</definedName>
    <definedName function="false" hidden="false" name="OTKO_FIN_SRC_LIST" vbProcedure="false">TEHSHEET!$BN$4:$BN$18</definedName>
    <definedName function="false" hidden="false" name="OTKO_FIN_SRC_VLD_LIST" vbProcedure="false">TEHSHEET!$BN$39:$BN$48</definedName>
    <definedName function="false" hidden="false" name="OTKO_IP_EVENT_CI_STAGE_LIST" vbProcedure="false">TEHSHEET!$BN$97:$BN$104</definedName>
    <definedName function="false" hidden="false" name="OTKO_IP_EVENT_GROUP_LIST" vbProcedure="false">TEHSHEET!$BN$69:$BN$74</definedName>
    <definedName function="false" hidden="false" name="OTKO_IP_EVENT_TYPE_LIST" vbProcedure="false">TEHSHEET!$BN$108</definedName>
    <definedName function="false" hidden="false" name="otv_lico_name" vbProcedure="false">Титульный!$F$67:$F$70</definedName>
    <definedName function="false" hidden="false" name="pCng_P_T_TERMS_1" vbProcedure="false">Договоры!$E$14:$E$15</definedName>
    <definedName function="false" hidden="false" name="pCng_P_T_TERMS_2" vbProcedure="false">Договоры!$E$17:$E$18</definedName>
    <definedName function="false" hidden="false" name="pCng_P_T_TERMS_3" vbProcedure="false">Договоры!$E$21:$E$22</definedName>
    <definedName function="false" hidden="false" name="pCng_P_T_TERMS_4" vbProcedure="false">Договоры!$E$25:$E$26</definedName>
    <definedName function="false" hidden="false" name="pDel_B_STANDARTS" vbProcedure="false">'Стандарты качества'!$H$12:$H$13</definedName>
    <definedName function="false" hidden="false" name="pDel_CHANGE_INFO" vbProcedure="false">'Сведения об изменении'!$C$12:$C$13</definedName>
    <definedName function="false" hidden="false" name="pDel_Comm" vbProcedure="false">Комментарии!$C$11:$C$12</definedName>
    <definedName function="false" hidden="false" name="pDel_DIFFERENTIATION_AREA" vbProcedure="false">Дифференциация!$G$12:$G$16</definedName>
    <definedName function="false" hidden="false" name="pDel_DIFFERENTIATION_SYSTEM" vbProcedure="false">Дифференциация!$K$12:$K$16</definedName>
    <definedName function="false" hidden="false" name="pDel_DIFFERENTIATION_VD" vbProcedure="false">Дифференциация!$C$12:$C$16</definedName>
    <definedName function="false" hidden="false" name="pDel_ED" vbProcedure="false">ЭД!$C$12:$C$13</definedName>
    <definedName function="false" hidden="false" name="pDel_IP_DETAILED_EVENT" vbProcedure="false">'ИП. Детализация'!$G$13</definedName>
    <definedName function="false" hidden="false" name="pDel_IP_DETAILED_IST_FIN" vbProcedure="false">'ИП. Детализация'!$Z$13</definedName>
    <definedName function="false" hidden="false" name="pDel_IP_DETAILED_OBJECT" vbProcedure="false">'ИП. Детализация'!$N$13</definedName>
    <definedName function="false" hidden="false" name="pDel_IP_MAIN" vbProcedure="false">ИП!$E$11:$E$13</definedName>
    <definedName function="false" hidden="false" name="pDel_IP_MAIN_PROPERTY" vbProcedure="false">ИП!$Z$11:$Z$13</definedName>
    <definedName function="false" hidden="false" name="pDel_IP_QRE_CLAIM" vbProcedure="false">'ИП. КНЭ'!$E$18:$E$20</definedName>
    <definedName function="false" hidden="false" name="pDel_List07" vbProcedure="false">'Сведения об изменении'!$C$11:$C$13</definedName>
    <definedName function="false" hidden="false" name="pDel_LT_AREA" vbProcedure="false">'Список территорий'!$C$12:$C$17</definedName>
    <definedName function="false" hidden="false" name="pDel_LT_MO" vbProcedure="false">'Список территорий'!$D$11:$D$17</definedName>
    <definedName function="false" hidden="false" name="pDel_ORG_INFO" vbProcedure="false">'Общая информация об организации'!$C$40:$C$50</definedName>
    <definedName function="false" hidden="false" name="pDel_ORG_TERRITORY" vbProcedure="false">'Сведения по территориям'!$D$11:$D$13</definedName>
    <definedName function="false" hidden="false" name="pDel_ORG_VD" vbProcedure="false">'Общая информация по ВД'!$C$11:$C$13</definedName>
    <definedName function="false" hidden="false" name="pDel_P_PROCEDURE_TC" vbProcedure="false">'Порядок ТП'!$C$26:$C$40</definedName>
    <definedName function="false" hidden="false" name="pDel_P_T_TERMS" vbProcedure="false">Договоры!$C$14:$C$26</definedName>
    <definedName function="false" hidden="false" name="pDel_Q_LIMIT" vbProcedure="false">Ограничения!$C$31</definedName>
    <definedName function="false" hidden="false" name="pDel_Q_TP" vbProcedure="false">ТП!$C$14</definedName>
    <definedName function="false" hidden="false" name="pDel_R_B_Purch" vbProcedure="false">'Сведения о закупках'!$C$13:$C$14</definedName>
    <definedName function="false" hidden="false" name="periodEnd" vbProcedure="false">Титульный!$F$12</definedName>
    <definedName function="false" hidden="false" name="PeriodIsEmpty" vbProcedure="false">TEHSHEET!$I$45</definedName>
    <definedName function="false" hidden="false" name="PeriodIsEmptyList" vbProcedure="false">TEHSHEET!$I$46:$I$53</definedName>
    <definedName function="false" hidden="false" name="periodStart" vbProcedure="false">Титульный!$F$11</definedName>
    <definedName function="false" hidden="false" name="pHeader_B_FHD" vbProcedure="false">'Показатели ФХД'!$29:$29</definedName>
    <definedName function="false" hidden="false" name="pHeader_B_FHD_TKO" vbProcedure="false">'ТКО. Показатели ФХД'!$14:$14</definedName>
    <definedName function="false" hidden="false" name="pHeader_B_FHD_TKO_TRANS" vbProcedure="false">'ТКО. Транс. Показатели ФХД'!$14:$14</definedName>
    <definedName function="false" hidden="false" name="pHeader_B_KNE" vbProcedure="false">'Показатели КНЭ'!$11:$11</definedName>
    <definedName function="false" hidden="false" name="pHeader_B_OTEP" vbProcedure="false">'Показатели ОТЭП'!$14:$14</definedName>
    <definedName function="false" hidden="false" name="pHeader_Q_LIMIT" vbProcedure="false">Ограничения!$30:$30</definedName>
    <definedName function="false" hidden="false" name="pHeader_Q_PH" vbProcedure="false">'Потребительские характеристики'!$13:$13</definedName>
    <definedName function="false" hidden="false" name="pHeader_Q_TP" vbProcedure="false">ТП!$13:$13</definedName>
    <definedName function="false" hidden="false" name="pHeader_ver_B_FHD" vbProcedure="false">'Показатели ФХД'!$C:$C</definedName>
    <definedName function="false" hidden="false" name="pHeader_ver_B_FHD_TKO" vbProcedure="false">'ТКО. Показатели ФХД'!$C:$C</definedName>
    <definedName function="false" hidden="false" name="pHeader_ver_B_FHD_TKO_TRANS" vbProcedure="false">'ТКО. Транс. Показатели ФХД'!$C:$C</definedName>
    <definedName function="false" hidden="false" name="pHeader_ver_B_KNE" vbProcedure="false">'Показатели КНЭ'!$B:$B</definedName>
    <definedName function="false" hidden="false" name="pHeader_ver_B_OTEP" vbProcedure="false">'Показатели ОТЭП'!$G:$G</definedName>
    <definedName function="false" hidden="false" name="pHeader_ver_P_PROCEDURE_TC" vbProcedure="false">'Порядок ТП'!$A$21:$A$40</definedName>
    <definedName function="false" hidden="false" name="pHeader_ver_Q_LIMIT" vbProcedure="false">Ограничения!$E:$E</definedName>
    <definedName function="false" hidden="false" name="pIns_B_FHD20_DIFFERENTIATION" vbProcedure="false">'Показатели ФХД &gt;20%'!$D$23</definedName>
    <definedName function="false" hidden="false" name="pIns_B_FHD_1" vbProcedure="false">'Показатели ФХД'!$F$40</definedName>
    <definedName function="false" hidden="false" name="pIns_B_FHD_2" vbProcedure="false">'Показатели ФХД'!$F$71</definedName>
    <definedName function="false" hidden="false" name="pIns_B_FHD_3" vbProcedure="false">'Показатели ФХД'!$F$101</definedName>
    <definedName function="false" hidden="false" name="pIns_B_FHD_4" vbProcedure="false">'Показатели ФХД'!$F$119</definedName>
    <definedName function="false" hidden="false" name="pIns_B_FHD_5" vbProcedure="false">'Показатели ФХД'!$F$122</definedName>
    <definedName function="false" hidden="false" name="pIns_B_FHD_6" vbProcedure="false">'Показатели ФХД'!$F$125</definedName>
    <definedName function="false" hidden="false" name="pIns_B_FHD_DIFFERENTIATION" vbProcedure="false">'Показатели ФХД'!$J$24</definedName>
    <definedName function="false" hidden="false" name="pIns_B_FHD_TKO_2" vbProcedure="false">'ТКО. Показатели ФХД'!$F$34</definedName>
    <definedName function="false" hidden="false" name="pIns_B_FHD_TKO_DIFFERENTIATION" vbProcedure="false">'ТКО. Показатели ФХД'!$J$9</definedName>
    <definedName function="false" hidden="false" name="pIns_B_FHD_TKO_TRANS_2" vbProcedure="false">'ТКО. Транс. Показатели ФХД'!$F$29</definedName>
    <definedName function="false" hidden="false" name="pIns_B_FHD_TKO_TRANS_DIFFERENTIATION" vbProcedure="false">'ТКО. Транс. Показатели ФХД'!$J$9</definedName>
    <definedName function="false" hidden="false" name="pIns_B_KNE_DIFFERENTIATION" vbProcedure="false">'Показатели КНЭ'!$K$6</definedName>
    <definedName function="false" hidden="false" name="pIns_B_OTEP_2" vbProcedure="false">'Показатели ОТЭП'!$J$18</definedName>
    <definedName function="false" hidden="false" name="pIns_B_OTEP_DIFFERENTIATION" vbProcedure="false">'Показатели ОТЭП'!$N$9</definedName>
    <definedName function="false" hidden="false" name="pIns_B_STANDARTS" vbProcedure="false">'Стандарты качества'!$J$13</definedName>
    <definedName function="false" hidden="false" name="pIns_CHANGE_INFO" vbProcedure="false">'Сведения об изменении'!$E$13</definedName>
    <definedName function="false" hidden="false" name="pIns_Comm" vbProcedure="false">Комментарии!$E$12</definedName>
    <definedName function="false" hidden="false" name="pIns_ED" vbProcedure="false">ЭД!$E$13</definedName>
    <definedName function="false" hidden="false" name="pIns_IP_DETAILED" vbProcedure="false">'ИП. Детализация'!$F$14</definedName>
    <definedName function="false" hidden="false" name="pIns_IP_FIN_PLAN" vbProcedure="false">'ИП. Финансовый план'!$K$8</definedName>
    <definedName function="false" hidden="false" name="pIns_IP_MAIN" vbProcedure="false">ИП!$G$13</definedName>
    <definedName function="false" hidden="false" name="pIns_IP_QRE" vbProcedure="false">'ИП. КНЭ'!$F$21</definedName>
    <definedName function="false" hidden="false" name="pIns_List07" vbProcedure="false">'Сведения об изменении'!$E$13</definedName>
    <definedName function="false" hidden="false" name="pIns_LT_AREA" vbProcedure="false">'Список территорий'!$G$17</definedName>
    <definedName function="false" hidden="false" name="pIns_ORG_INFO_1" vbProcedure="false">'Общая информация об организации'!$E$42</definedName>
    <definedName function="false" hidden="false" name="pIns_ORG_INFO_2" vbProcedure="false">'Общая информация об организации'!$E$50</definedName>
    <definedName function="false" hidden="false" name="pIns_ORG_INFO_3" vbProcedure="false">'Общая информация об организации'!$E$24</definedName>
    <definedName function="false" hidden="false" name="pIns_ORG_TERRITORY" vbProcedure="false">'Сведения по территориям'!$G$13</definedName>
    <definedName function="false" hidden="false" name="pIns_ORG_VD_1" vbProcedure="false">'Общая информация по ВД'!$E$13</definedName>
    <definedName function="false" hidden="false" name="pIns_ORG_VD_2" vbProcedure="false">'Общая информация по ВД'!$F$13</definedName>
    <definedName function="false" hidden="false" name="pIns_ORG_VD_TKO_1" vbProcedure="false">'Виды объектов'!$E$16</definedName>
    <definedName function="false" hidden="false" name="pIns_PT_VTAR_A" vbProcedure="false">'ТС. Т-ТЭ | &gt;=25МВт'!$T$57</definedName>
    <definedName function="false" hidden="false" name="pIns_PT_VTAR_A_COLDVSNA" vbProcedure="false">'ХВС. Т-пит'!$T$53</definedName>
    <definedName function="false" hidden="false" name="pIns_PT_VTAR_A_COLDVSNA_OFFER5" vbProcedure="false">Предложение!$G$299</definedName>
    <definedName function="false" hidden="false" name="pIns_PT_VTAR_A_COLDVSNA_OFFER_1" vbProcedure="false">Предложение!$G$53</definedName>
    <definedName function="false" hidden="false" name="pIns_PT_VTAR_A_COLDVSNA_OFFER_2" vbProcedure="false">Предложение!$G$116</definedName>
    <definedName function="false" hidden="false" name="pIns_PT_VTAR_A_COLDVSNA_OFFER_3" vbProcedure="false">Предложение!$G$177</definedName>
    <definedName function="false" hidden="false" name="pIns_PT_VTAR_A_COLDVSNA_OFFER_4" vbProcedure="false">Предложение!$G$238</definedName>
    <definedName function="false" hidden="false" name="pIns_PT_VTAR_A_COLDVSNA_OFFER_5" vbProcedure="false">Предложение!$G$299</definedName>
    <definedName function="false" hidden="false" name="pIns_PT_VTAR_A_HOTVSNA" vbProcedure="false">'ГВС. Т-гор.вода'!$T$54</definedName>
    <definedName function="false" hidden="false" name="pIns_PT_VTAR_A_HOTVSNA_OFFER_1" vbProcedure="false">Предложение!$G$68</definedName>
    <definedName function="false" hidden="false" name="pIns_PT_VTAR_A_HOTVSNA_OFFER_2" vbProcedure="false">Предложение!$G$131</definedName>
    <definedName function="false" hidden="false" name="pIns_PT_VTAR_A_HOTVSNA_OFFER_3" vbProcedure="false">Предложение!$G$192</definedName>
    <definedName function="false" hidden="false" name="pIns_PT_VTAR_A_HOTVSNA_OFFER_4" vbProcedure="false">Предложение!$G$253</definedName>
    <definedName function="false" hidden="false" name="pIns_PT_VTAR_A_HOTVSNA_OFFER_5" vbProcedure="false">Предложение!$G$314</definedName>
    <definedName function="false" hidden="false" name="pIns_PT_VTAR_A_OFFER_1" vbProcedure="false">Предложение!$G$26</definedName>
    <definedName function="false" hidden="false" name="pIns_PT_VTAR_A_OFFER_2" vbProcedure="false">Предложение!$G$89</definedName>
    <definedName function="false" hidden="false" name="pIns_PT_VTAR_A_OFFER_3" vbProcedure="false">Предложение!$G$150</definedName>
    <definedName function="false" hidden="false" name="pIns_PT_VTAR_A_OFFER_4" vbProcedure="false">Предложение!$G$211</definedName>
    <definedName function="false" hidden="false" name="pIns_PT_VTAR_A_OFFER_5" vbProcedure="false">Предложение!$G$272</definedName>
    <definedName function="false" hidden="false" name="pIns_PT_VTAR_A_VOTV" vbProcedure="false">'ВО. Т-во'!$T$53</definedName>
    <definedName function="false" hidden="false" name="pIns_PT_VTAR_A_VOTV_OFFER_1" vbProcedure="false">Предложение!$G$77</definedName>
    <definedName function="false" hidden="false" name="pIns_PT_VTAR_A_VOTV_OFFER_2" vbProcedure="false">Предложение!$G$140</definedName>
    <definedName function="false" hidden="false" name="pIns_PT_VTAR_A_VOTV_OFFER_3" vbProcedure="false">Предложение!$G$201</definedName>
    <definedName function="false" hidden="false" name="pIns_PT_VTAR_A_VOTV_OFFER_4" vbProcedure="false">Предложение!$G$262</definedName>
    <definedName function="false" hidden="false" name="pIns_PT_VTAR_A_VOTV_OFFER_5" vbProcedure="false">Предложение!$G$323</definedName>
    <definedName function="false" hidden="false" name="pIns_PT_VTAR_B" vbProcedure="false">'ТС. Т-ТЭ | ТСО'!$T$57</definedName>
    <definedName function="false" hidden="false" name="pIns_PT_VTAR_B_COLDVSNA" vbProcedure="false">'ХВС. Т-тех'!$T$53</definedName>
    <definedName function="false" hidden="false" name="pIns_PT_VTAR_B_COLDVSNA_OFFER_1" vbProcedure="false">Предложение!$G$56</definedName>
    <definedName function="false" hidden="false" name="pIns_PT_VTAR_B_COLDVSNA_OFFER_2" vbProcedure="false">Предложение!$G$119</definedName>
    <definedName function="false" hidden="false" name="pIns_PT_VTAR_B_COLDVSNA_OFFER_3" vbProcedure="false">Предложение!$G$180</definedName>
    <definedName function="false" hidden="false" name="pIns_PT_VTAR_B_COLDVSNA_OFFER_4" vbProcedure="false">Предложение!$G$241</definedName>
    <definedName function="false" hidden="false" name="pIns_PT_VTAR_B_COLDVSNA_OFFER_5" vbProcedure="false">Предложение!$G$302</definedName>
    <definedName function="false" hidden="false" name="pIns_PT_VTAR_B_HOTVSNA" vbProcedure="false">'ГВС. Т-транс'!$T$54</definedName>
    <definedName function="false" hidden="false" name="pIns_PT_VTAR_B_HOTVSNA_OFFER_1" vbProcedure="false">Предложение!$G$71</definedName>
    <definedName function="false" hidden="false" name="pIns_PT_VTAR_B_HOTVSNA_OFFER_2" vbProcedure="false">Предложение!$G$134</definedName>
    <definedName function="false" hidden="false" name="pIns_PT_VTAR_B_HOTVSNA_OFFER_3" vbProcedure="false">Предложение!$G$195</definedName>
    <definedName function="false" hidden="false" name="pIns_PT_VTAR_B_HOTVSNA_OFFER_4" vbProcedure="false">Предложение!$G$256</definedName>
    <definedName function="false" hidden="false" name="pIns_PT_VTAR_B_HOTVSNA_OFFER_5" vbProcedure="false">Предложение!$G$317</definedName>
    <definedName function="false" hidden="false" name="pIns_PT_VTAR_B_OFFER_1" vbProcedure="false">Предложение!$G$29</definedName>
    <definedName function="false" hidden="false" name="pIns_PT_VTAR_B_OFFER_2" vbProcedure="false">Предложение!$G$92</definedName>
    <definedName function="false" hidden="false" name="pIns_PT_VTAR_B_OFFER_3" vbProcedure="false">Предложение!$G$153</definedName>
    <definedName function="false" hidden="false" name="pIns_PT_VTAR_B_OFFER_4" vbProcedure="false">Предложение!$G$214</definedName>
    <definedName function="false" hidden="false" name="pIns_PT_VTAR_B_OFFER_5" vbProcedure="false">Предложение!$G$275</definedName>
    <definedName function="false" hidden="false" name="pIns_PT_VTAR_B_VOTV" vbProcedure="false">'ВО. Т-транс'!$T$53</definedName>
    <definedName function="false" hidden="false" name="pIns_PT_VTAR_B_VOTV_OFFER_1" vbProcedure="false">Предложение!$G$80</definedName>
    <definedName function="false" hidden="false" name="pIns_PT_VTAR_B_VOTV_OFFER_2" vbProcedure="false">Предложение!$G$143</definedName>
    <definedName function="false" hidden="false" name="pIns_PT_VTAR_B_VOTV_OFFER_3" vbProcedure="false">Предложение!$G$204</definedName>
    <definedName function="false" hidden="false" name="pIns_PT_VTAR_B_VOTV_OFFER_4" vbProcedure="false">Предложение!$G$265</definedName>
    <definedName function="false" hidden="false" name="pIns_PT_VTAR_B_VOTV_OFFER_5" vbProcedure="false">Предложение!$G$326</definedName>
    <definedName function="false" hidden="false" name="pIns_PT_VTAR_C" vbProcedure="false">'ТС. Т-ТН'!$T$57</definedName>
    <definedName function="false" hidden="false" name="pIns_PT_VTAR_C_COLDVSNA" vbProcedure="false">'ХВС. Т-транс'!$T$53</definedName>
    <definedName function="false" hidden="false" name="pIns_PT_VTAR_C_COLDVSNA_OFFER_1" vbProcedure="false">Предложение!$G$59</definedName>
    <definedName function="false" hidden="false" name="pIns_PT_VTAR_C_COLDVSNA_OFFER_2" vbProcedure="false">Предложение!$G$122</definedName>
    <definedName function="false" hidden="false" name="pIns_PT_VTAR_C_COLDVSNA_OFFER_3" vbProcedure="false">Предложение!$G$183</definedName>
    <definedName function="false" hidden="false" name="pIns_PT_VTAR_C_COLDVSNA_OFFER_4" vbProcedure="false">Предложение!$G$244</definedName>
    <definedName function="false" hidden="false" name="pIns_PT_VTAR_C_COLDVSNA_OFFER_5" vbProcedure="false">Предложение!$G$305</definedName>
    <definedName function="false" hidden="false" name="pIns_PT_VTAR_C_HOTVSNA" vbProcedure="false">'ГВС. Т-подкл'!$T$63</definedName>
    <definedName function="false" hidden="false" name="pIns_PT_VTAR_C_HOTVSNA_OFFER_1" vbProcedure="false">Предложение!$G$74</definedName>
    <definedName function="false" hidden="false" name="pIns_PT_VTAR_C_HOTVSNA_OFFER_2" vbProcedure="false">Предложение!$G$137</definedName>
    <definedName function="false" hidden="false" name="pIns_PT_VTAR_C_HOTVSNA_OFFER_3" vbProcedure="false">Предложение!$G$198</definedName>
    <definedName function="false" hidden="false" name="pIns_PT_VTAR_C_HOTVSNA_OFFER_4" vbProcedure="false">Предложение!$G$259</definedName>
    <definedName function="false" hidden="false" name="pIns_PT_VTAR_C_HOTVSNA_OFFER_5" vbProcedure="false">Предложение!$G$320</definedName>
    <definedName function="false" hidden="false" name="pIns_PT_VTAR_C_OFFER_1" vbProcedure="false">Предложение!$G$32</definedName>
    <definedName function="false" hidden="false" name="pIns_PT_VTAR_C_OFFER_2" vbProcedure="false">Предложение!$G$95</definedName>
    <definedName function="false" hidden="false" name="pIns_PT_VTAR_C_OFFER_3" vbProcedure="false">Предложение!$G$156</definedName>
    <definedName function="false" hidden="false" name="pIns_PT_VTAR_C_OFFER_4" vbProcedure="false">Предложение!$G$217</definedName>
    <definedName function="false" hidden="false" name="pIns_PT_VTAR_C_OFFER_5" vbProcedure="false">Предложение!$G$278</definedName>
    <definedName function="false" hidden="false" name="pIns_PT_VTAR_C_VOTV" vbProcedure="false">'ВО. Т-подкл'!$T$63</definedName>
    <definedName function="false" hidden="false" name="pIns_PT_VTAR_C_VOTV_OFFER_1" vbProcedure="false">Предложение!$G$83</definedName>
    <definedName function="false" hidden="false" name="pIns_PT_VTAR_C_VOTV_OFFER_2" vbProcedure="false">Предложение!$G$146</definedName>
    <definedName function="false" hidden="false" name="pIns_PT_VTAR_C_VOTV_OFFER_3" vbProcedure="false">Предложение!$G$207</definedName>
    <definedName function="false" hidden="false" name="pIns_PT_VTAR_C_VOTV_OFFER_4" vbProcedure="false">Предложение!$G$268</definedName>
    <definedName function="false" hidden="false" name="pIns_PT_VTAR_C_VOTV_OFFER_5" vbProcedure="false">Предложение!$G$329</definedName>
    <definedName function="false" hidden="false" name="pIns_PT_VTAR_D" vbProcedure="false">'ТС. Т-гор.вода'!$V$65</definedName>
    <definedName function="false" hidden="false" name="pIns_PT_VTAR_D_COLDVSNA" vbProcedure="false">'ХВС. Т-подвоз'!$T$53</definedName>
    <definedName function="false" hidden="false" name="pIns_PT_VTAR_D_COLDVSNA_OFFER_1" vbProcedure="false">Предложение!$G$62</definedName>
    <definedName function="false" hidden="false" name="pIns_PT_VTAR_D_COLDVSNA_OFFER_2" vbProcedure="false">Предложение!$G$125</definedName>
    <definedName function="false" hidden="false" name="pIns_PT_VTAR_D_COLDVSNA_OFFER_3" vbProcedure="false">Предложение!$G$186</definedName>
    <definedName function="false" hidden="false" name="pIns_PT_VTAR_D_COLDVSNA_OFFER_4" vbProcedure="false">Предложение!$G$247</definedName>
    <definedName function="false" hidden="false" name="pIns_PT_VTAR_D_COLDVSNA_OFFER_5" vbProcedure="false">Предложение!$G$308</definedName>
    <definedName function="false" hidden="false" name="pIns_PT_VTAR_D_OFFER_1" vbProcedure="false">Предложение!$G$35</definedName>
    <definedName function="false" hidden="false" name="pIns_PT_VTAR_D_OFFER_2" vbProcedure="false">Предложение!$G$98</definedName>
    <definedName function="false" hidden="false" name="pIns_PT_VTAR_D_OFFER_3" vbProcedure="false">Предложение!$G$159</definedName>
    <definedName function="false" hidden="false" name="pIns_PT_VTAR_D_OFFER_4" vbProcedure="false">Предложение!$G$220</definedName>
    <definedName function="false" hidden="false" name="pIns_PT_VTAR_D_OFFER_5" vbProcedure="false">Предложение!$G$281</definedName>
    <definedName function="false" hidden="false" name="pIns_PT_VTAR_E1" vbProcedure="false">'ТС. Т-передача ТЭ'!$T$57</definedName>
    <definedName function="false" hidden="false" name="pIns_PT_VTAR_E1_OFFER_1" vbProcedure="false">Предложение!$G$38</definedName>
    <definedName function="false" hidden="false" name="pIns_PT_VTAR_E1_OFFER_2" vbProcedure="false">Предложение!$G$101</definedName>
    <definedName function="false" hidden="false" name="pIns_PT_VTAR_E1_OFFER_3" vbProcedure="false">Предложение!$G$162</definedName>
    <definedName function="false" hidden="false" name="pIns_PT_VTAR_E1_OFFER_4" vbProcedure="false">Предложение!$G$223</definedName>
    <definedName function="false" hidden="false" name="pIns_PT_VTAR_E1_OFFER_5" vbProcedure="false">Предложение!$G$284</definedName>
    <definedName function="false" hidden="false" name="pIns_PT_VTAR_E2" vbProcedure="false">'ТС. Т-передача ТН'!$T$57</definedName>
    <definedName function="false" hidden="false" name="pIns_PT_VTAR_E2_OFFER_1" vbProcedure="false">Предложение!$G$41</definedName>
    <definedName function="false" hidden="false" name="pIns_PT_VTAR_E2_OFFER_2" vbProcedure="false">Предложение!$G$104</definedName>
    <definedName function="false" hidden="false" name="pIns_PT_VTAR_E2_OFFER_3" vbProcedure="false">Предложение!$G$165</definedName>
    <definedName function="false" hidden="false" name="pIns_PT_VTAR_E2_OFFER_4" vbProcedure="false">Предложение!$G$226</definedName>
    <definedName function="false" hidden="false" name="pIns_PT_VTAR_E2_OFFER_5" vbProcedure="false">Предложение!$G$287</definedName>
    <definedName function="false" hidden="false" name="pIns_PT_VTAR_E_COLDVSNA" vbProcedure="false">'ХВС. Т-подкл'!$T$63</definedName>
    <definedName function="false" hidden="false" name="pIns_PT_VTAR_E_COLDVSNA_OFFER_1" vbProcedure="false">Предложение!$G$65</definedName>
    <definedName function="false" hidden="false" name="pIns_PT_VTAR_E_COLDVSNA_OFFER_2" vbProcedure="false">Предложение!$G$128</definedName>
    <definedName function="false" hidden="false" name="pIns_PT_VTAR_E_COLDVSNA_OFFER_3" vbProcedure="false">Предложение!$G$189</definedName>
    <definedName function="false" hidden="false" name="pIns_PT_VTAR_E_COLDVSNA_OFFER_4" vbProcedure="false">Предложение!$G$250</definedName>
    <definedName function="false" hidden="false" name="pIns_PT_VTAR_E_COLDVSNA_OFFER_5" vbProcedure="false">Предложение!$G$311</definedName>
    <definedName function="false" hidden="false" name="pIns_PT_VTAR_F" vbProcedure="false">'ТС. Резерв мощности'!$T$57</definedName>
    <definedName function="false" hidden="false" name="pIns_PT_VTAR_F_OFFER_1" vbProcedure="false">Предложение!$G$44</definedName>
    <definedName function="false" hidden="false" name="pIns_PT_VTAR_F_OFFER_2" vbProcedure="false">Предложение!$G$107</definedName>
    <definedName function="false" hidden="false" name="pIns_PT_VTAR_F_OFFER_3" vbProcedure="false">Предложение!$G$168</definedName>
    <definedName function="false" hidden="false" name="pIns_PT_VTAR_F_OFFER_4" vbProcedure="false">Предложение!$G$229</definedName>
    <definedName function="false" hidden="false" name="pIns_PT_VTAR_F_OFFER_5" vbProcedure="false">Предложение!$G$290</definedName>
    <definedName function="false" hidden="false" name="pIns_PT_VTAR_G" vbProcedure="false">'ТС. Т-подкл'!$T$62</definedName>
    <definedName function="false" hidden="false" name="pIns_PT_VTAR_G_OFFER_1" vbProcedure="false">Предложение!$G$47</definedName>
    <definedName function="false" hidden="false" name="pIns_PT_VTAR_G_OFFER_2" vbProcedure="false">Предложение!$G$110</definedName>
    <definedName function="false" hidden="false" name="pIns_PT_VTAR_G_OFFER_3" vbProcedure="false">Предложение!$G$171</definedName>
    <definedName function="false" hidden="false" name="pIns_PT_VTAR_G_OFFER_4" vbProcedure="false">Предложение!$G$232</definedName>
    <definedName function="false" hidden="false" name="pIns_PT_VTAR_G_OFFER_5" vbProcedure="false">Предложение!$G$293</definedName>
    <definedName function="false" hidden="false" name="pIns_PT_VTAR_H" vbProcedure="false">'ТС. Т-подкл(инд)'!$T$56</definedName>
    <definedName function="false" hidden="false" name="pIns_PT_VTAR_H_OFFER_1" vbProcedure="false">Предложение!$G$50</definedName>
    <definedName function="false" hidden="false" name="pIns_PT_VTAR_H_OFFER_2" vbProcedure="false">Предложение!$G$113</definedName>
    <definedName function="false" hidden="false" name="pIns_PT_VTAR_H_OFFER_3" vbProcedure="false">Предложение!$G$174</definedName>
    <definedName function="false" hidden="false" name="pIns_PT_VTAR_H_OFFER_4" vbProcedure="false">Предложение!$G$235</definedName>
    <definedName function="false" hidden="false" name="pIns_PT_VTAR_H_OFFER_5" vbProcedure="false">Предложение!$G$296</definedName>
    <definedName function="false" hidden="false" name="pIns_PT_VTAR_I" vbProcedure="false">'ТС. Т-ТЭ | предел'!$T$57</definedName>
    <definedName function="false" hidden="false" name="pIns_PT_VTAR_I_1" vbProcedure="false">'ТС. Т-ТЭ | индикат'!$T$57</definedName>
    <definedName function="false" hidden="false" name="pIns_P_PROCEDURE_TC_1" vbProcedure="false">'Порядок ТП'!$E$27</definedName>
    <definedName function="false" hidden="false" name="pIns_P_PROCEDURE_TC_2" vbProcedure="false">'Порядок ТП'!$E$30</definedName>
    <definedName function="false" hidden="false" name="pIns_P_PROCEDURE_TC_3" vbProcedure="false">'Порядок ТП'!$E$34</definedName>
    <definedName function="false" hidden="false" name="pIns_P_PROCEDURE_TC_4" vbProcedure="false">'Порядок ТП'!$E$37</definedName>
    <definedName function="false" hidden="false" name="pIns_P_PROCEDURE_TC_5" vbProcedure="false">'Порядок ТП'!$E$40</definedName>
    <definedName function="false" hidden="false" name="pIns_P_T_TERMS_1" vbProcedure="false">Договоры!$E$15</definedName>
    <definedName function="false" hidden="false" name="pIns_P_T_TERMS_2" vbProcedure="false">Договоры!$E$18</definedName>
    <definedName function="false" hidden="false" name="pIns_P_T_TERMS_3" vbProcedure="false">Договоры!$E$22</definedName>
    <definedName function="false" hidden="false" name="pIns_P_T_TERMS_4" vbProcedure="false">Договоры!$E$26</definedName>
    <definedName function="false" hidden="false" name="pIns_Q_LIMIT_1" vbProcedure="false">Ограничения!$E$33</definedName>
    <definedName function="false" hidden="false" name="pIns_Q_LIMIT_2" vbProcedure="false">Ограничения!$E$35</definedName>
    <definedName function="false" hidden="false" name="pIns_Q_LIMIT_3" vbProcedure="false">Ограничения!$E$37</definedName>
    <definedName function="false" hidden="false" name="pIns_Q_LIMIT_4" vbProcedure="false">Ограничения!$E$39</definedName>
    <definedName function="false" hidden="false" name="pIns_Q_LIMIT_DIFFERENTIATION" vbProcedure="false">Ограничения!$K$25</definedName>
    <definedName function="false" hidden="false" name="pIns_Q_PH_DIFFERENTIATION" vbProcedure="false">'Потребительские характеристики'!$K$8</definedName>
    <definedName function="false" hidden="false" name="pIns_Q_TP_1" vbProcedure="false">ТП!$E$24</definedName>
    <definedName function="false" hidden="false" name="pIns_Q_TP_DIFFERENTIATION" vbProcedure="false">ТП!$I$8</definedName>
    <definedName function="false" hidden="false" name="pIns_ROIV_CASE_case" vbProcedure="false">'Дела об установлении тарифов'!$F$11</definedName>
    <definedName function="false" hidden="false" name="pIns_ROIV_CASE_PUC_case" vbProcedure="false">'Дела об утверждении ПУЦ'!$F$11</definedName>
    <definedName function="false" hidden="false" name="pIns_ROIV_INFO_phone" vbProcedure="false">'Орган регулирования'!$E$21</definedName>
    <definedName function="false" hidden="false" name="pIns_ROIV_ORG_org" vbProcedure="false">'Перечень организаций'!$F$10</definedName>
    <definedName function="false" hidden="false" name="pIns_ROIV_OTV_org" vbProcedure="false">'Привлечение к ответственности'!$F$15</definedName>
    <definedName function="false" hidden="false" name="pIns_R_B_Purch_1" vbProcedure="false">'Сведения о закупках'!$E$14</definedName>
    <definedName function="false" hidden="false" name="pIns_ver_COLDVSNA_TARIFF_A_COLDVSNA" vbProcedure="false">'ХВС. Т-пит'!$AJ$37</definedName>
    <definedName function="false" hidden="false" name="pIns_ver_COLDVSNA_TARIFF_B_COLDVSNA" vbProcedure="false">'ХВС. Т-тех'!$AJ$37</definedName>
    <definedName function="false" hidden="false" name="pIns_ver_COLDVSNA_TARIFF_C_COLDVSNA" vbProcedure="false">'ХВС. Т-транс'!$AJ$37</definedName>
    <definedName function="false" hidden="false" name="pIns_ver_COLDVSNA_TARIFF_D_COLDVSNA" vbProcedure="false">'ХВС. Т-подвоз'!$AJ$37</definedName>
    <definedName function="false" hidden="false" name="pIns_ver_COLDVSNA_TARIFF_E_COLDVSNA" vbProcedure="false">'ХВС. Т-подкл'!$BB$41</definedName>
    <definedName function="false" hidden="false" name="pIns_ver_HEAT_TARIFF_A" vbProcedure="false">'ТС. Т-ТЭ | &gt;=25МВт'!$AL$39</definedName>
    <definedName function="false" hidden="false" name="pIns_ver_HEAT_TARIFF_B" vbProcedure="false">'ТС. Т-ТЭ | ТСО'!$AL$39</definedName>
    <definedName function="false" hidden="false" name="pIns_ver_HEAT_TARIFF_C" vbProcedure="false">'ТС. Т-ТН'!$AL$39</definedName>
    <definedName function="false" hidden="false" name="pIns_ver_HEAT_TARIFF_D" vbProcedure="false">'ТС. Т-гор.вода'!$AP$43</definedName>
    <definedName function="false" hidden="false" name="pIns_ver_HEAT_TARIFF_E1" vbProcedure="false">'ТС. Т-передача ТЭ'!$AL$39</definedName>
    <definedName function="false" hidden="false" name="pIns_ver_HEAT_TARIFF_E2" vbProcedure="false">'ТС. Т-передача ТН'!$AL$39</definedName>
    <definedName function="false" hidden="false" name="pIns_ver_HEAT_TARIFF_F" vbProcedure="false">'ТС. Резерв мощности'!$AL$39</definedName>
    <definedName function="false" hidden="false" name="pIns_ver_HEAT_TARIFF_G" vbProcedure="false">'ТС. Т-подкл'!$AT$40</definedName>
    <definedName function="false" hidden="false" name="pIns_ver_HEAT_TARIFF_H" vbProcedure="false">'ТС. Т-подкл(инд)'!$AJ$37</definedName>
    <definedName function="false" hidden="false" name="pIns_ver_HEAT_TARIFF_I" vbProcedure="false">'ТС. Т-ТЭ | предел'!$AL$39</definedName>
    <definedName function="false" hidden="false" name="pIns_ver_HEAT_TARIFF_I_1" vbProcedure="false">'ТС. Т-ТЭ | индикат'!$AL$39</definedName>
    <definedName function="false" hidden="false" name="pIns_ver_HOTVSNA_TARIFF_A_HOTVSNA" vbProcedure="false">'ГВС. Т-гор.вода'!$AR$37</definedName>
    <definedName function="false" hidden="false" name="pIns_ver_HOTVSNA_TARIFF_B_HOTVSNA" vbProcedure="false">'ГВС. Т-транс'!$AR$37</definedName>
    <definedName function="false" hidden="false" name="pIns_ver_HOTVSNA_TARIFF_C_HOTVSNA" vbProcedure="false">'ГВС. Т-подкл'!$BB$41</definedName>
    <definedName function="false" hidden="false" name="pIns_ver_VOTV_TARIFF_A_VOTV" vbProcedure="false">'ВО. Т-во'!$AJ$37</definedName>
    <definedName function="false" hidden="false" name="pIns_ver_VOTV_TARIFF_B_VOTV" vbProcedure="false">'ВО. Т-транс'!$AJ$37</definedName>
    <definedName function="false" hidden="false" name="pIns_ver_VOTV_TARIFF_C_VOTV" vbProcedure="false">'ВО. Т-подкл'!$BB$41</definedName>
    <definedName function="false" hidden="false" name="pNote_LIMIT" vbProcedure="false">Ограничения!$K$26</definedName>
    <definedName function="false" hidden="false" name="pNote_Q_PH" vbProcedure="false">'Потребительские характеристики'!$K$9</definedName>
    <definedName function="false" hidden="false" name="pNum_Q_LIMIT" vbProcedure="false">Ограничения!$D$31</definedName>
    <definedName function="false" hidden="false" name="PROCEDURE_TC_NAME_FORM" vbProcedure="false">DATA_FORMS!$C$30</definedName>
    <definedName function="false" hidden="false" name="PT_ADD_HL_CS_COLUMN_MARKER" vbProcedure="false">'Перечень тарифов'!$R$8</definedName>
    <definedName function="false" hidden="false" name="PT_ADD_HL_IST_TE_COLUMN_MARKER" vbProcedure="false">'Перечень тарифов'!$V$8</definedName>
    <definedName function="false" hidden="false" name="PT_ADD_HL_NTAR_COLUMN_MARKER" vbProcedure="false">'Перечень тарифов'!$J$8</definedName>
    <definedName function="false" hidden="false" name="PT_ADD_HL_TER_COLUMN_MARKER" vbProcedure="false">'Перечень тарифов'!$N$8</definedName>
    <definedName function="false" hidden="false" name="PT_ADD_HL_VTAR_COLUMN_MARKER" vbProcedure="false">'Перечень тарифов'!$E$8</definedName>
    <definedName function="false" hidden="false" name="pt_cs_1" vbProcedure="false">'ТС. Т-ТЭ | &gt;=25МВт'!$45:$54</definedName>
    <definedName function="false" hidden="false" name="pt_cs_10" vbProcedure="false">'ХВС. Т-тех'!$43:$50</definedName>
    <definedName function="false" hidden="false" name="pt_cs_11" vbProcedure="false">'ХВС. Т-транс'!$43:$50</definedName>
    <definedName function="false" hidden="false" name="pt_cs_12" vbProcedure="false">'ХВС. Т-подвоз'!$43:$50</definedName>
    <definedName function="false" hidden="false" name="pt_cs_13" vbProcedure="false">'ХВС. Т-подкл'!$48:$60</definedName>
    <definedName function="false" hidden="false" name="pt_cs_14" vbProcedure="false">'ГВС. Т-гор.вода'!$44:$51</definedName>
    <definedName function="false" hidden="false" name="pt_cs_15" vbProcedure="false">'ГВС. Т-транс'!$44:$51</definedName>
    <definedName function="false" hidden="false" name="pt_cs_16" vbProcedure="false">'ГВС. Т-подкл'!$48:$60</definedName>
    <definedName function="false" hidden="false" name="pt_cs_17" vbProcedure="false">'ВО. Т-во'!$43:$50</definedName>
    <definedName function="false" hidden="false" name="pt_cs_18" vbProcedure="false">'ВО. Т-транс'!$43:$50</definedName>
    <definedName function="false" hidden="false" name="pt_cs_19" vbProcedure="false">'ВО. Т-подкл'!$48:$60</definedName>
    <definedName function="false" hidden="false" name="pt_cs_2" vbProcedure="false">'ТС. Т-ТЭ | ТСО'!$45:$54</definedName>
    <definedName function="false" hidden="false" name="pt_cs_20" vbProcedure="false">'ТС. Т-подкл(инд)'!$44:$52</definedName>
    <definedName function="false" hidden="false" name="pt_cs_21" vbProcedure="false">'ТС. Т-ТЭ | предел'!$45:$54</definedName>
    <definedName function="false" hidden="false" name="pt_cs_21_1" vbProcedure="false">'ТС. Т-ТЭ | индикат'!$45:$54</definedName>
    <definedName function="false" hidden="false" name="pt_cs_3" vbProcedure="false">'ТС. Т-ТН'!$45:$54</definedName>
    <definedName function="false" hidden="false" name="pt_cs_4" vbProcedure="false">'ТС. Т-гор.вода'!$51:$62</definedName>
    <definedName function="false" hidden="false" name="pt_cs_5" vbProcedure="false">'ТС. Т-передача ТЭ'!$45:$54</definedName>
    <definedName function="false" hidden="false" name="pt_cs_6" vbProcedure="false">'ТС. Т-передача ТН'!$45:$54</definedName>
    <definedName function="false" hidden="false" name="pt_cs_7" vbProcedure="false">'ТС. Резерв мощности'!$45:$54</definedName>
    <definedName function="false" hidden="false" name="pt_cs_8" vbProcedure="false">'ТС. Т-подкл'!$47:$58</definedName>
    <definedName function="false" hidden="false" name="pt_cs_9" vbProcedure="false">'ХВС. Т-пит'!$43:$50</definedName>
    <definedName function="false" hidden="false" name="PT_DEL_HL_CS_COLUMN_MARKER" vbProcedure="false">'Перечень тарифов'!$P$8</definedName>
    <definedName function="false" hidden="false" name="PT_DEL_HL_IST_TE_COLUMN_MARKER" vbProcedure="false">'Перечень тарифов'!$T$8</definedName>
    <definedName function="false" hidden="false" name="PT_DEL_HL_NTAR_COLUMN_MARKER" vbProcedure="false">'Перечень тарифов'!$H$8</definedName>
    <definedName function="false" hidden="false" name="PT_DEL_HL_TER_COLUMN_MARKER" vbProcedure="false">'Перечень тарифов'!$L$8</definedName>
    <definedName function="false" hidden="false" name="PT_DEL_HL_VTAR_COLUMN_MARKER" vbProcedure="false">'Перечень тарифов'!$C$8</definedName>
    <definedName function="false" hidden="false" name="PT_DIAMETERS_2_LIST" vbProcedure="false">TEHSHEET!$AZ$76:$AZ$82</definedName>
    <definedName function="false" hidden="false" name="PT_DIAMETERS_LIST" vbProcedure="false">TEHSHEET!$AZ$60:$AZ$64</definedName>
    <definedName function="false" hidden="false" name="PT_DIFFERENTIATION_CS" vbProcedure="false">'Перечень тарифов'!$AL$12:$AL$137</definedName>
    <definedName function="false" hidden="false" name="PT_DIFFERENTIATION_CS_ID" vbProcedure="false">'Перечень тарифов'!$AF$12:$AF$137</definedName>
    <definedName function="false" hidden="false" name="PT_DIFFERENTIATION_IST_TE" vbProcedure="false">'Перечень тарифов'!$AM$12:$AM$137</definedName>
    <definedName function="false" hidden="false" name="PT_DIFFERENTIATION_IST_TE_ID" vbProcedure="false">'Перечень тарифов'!$AG$12:$AG$137</definedName>
    <definedName function="false" hidden="false" name="PT_DIFFERENTIATION_NTAR" vbProcedure="false">'Перечень тарифов'!$AJ$12:$AJ$137</definedName>
    <definedName function="false" hidden="false" name="PT_DIFFERENTIATION_NTAR_ID" vbProcedure="false">'Перечень тарифов'!$AD$12:$AD$137</definedName>
    <definedName function="false" hidden="false" name="PT_DIFFERENTIATION_NUM_CS" vbProcedure="false">'Перечень тарифов'!$AP$12:$AP$137</definedName>
    <definedName function="false" hidden="false" name="PT_DIFFERENTIATION_NUM_IST_TE" vbProcedure="false">'Перечень тарифов'!$AQ$12:$AQ$137</definedName>
    <definedName function="false" hidden="false" name="PT_DIFFERENTIATION_NUM_NTAR" vbProcedure="false">'Перечень тарифов'!$AN$12:$AN$137</definedName>
    <definedName function="false" hidden="false" name="PT_DIFFERENTIATION_NUM_TER" vbProcedure="false">'Перечень тарифов'!$AO$12:$AO$137</definedName>
    <definedName function="false" hidden="false" name="PT_DIFFERENTIATION_TER" vbProcedure="false">'Перечень тарифов'!$AK$12:$AK$137</definedName>
    <definedName function="false" hidden="false" name="PT_DIFFERENTIATION_TER_ID" vbProcedure="false">'Перечень тарифов'!$AE$12:$AE$137</definedName>
    <definedName function="false" hidden="false" name="PT_DIFFERENTIATION_VDET" vbProcedure="false">'Перечень тарифов'!$AI$12:$AI$137</definedName>
    <definedName function="false" hidden="false" name="PT_DIFFERENTIATION_VTAR" vbProcedure="false">'Перечень тарифов'!$AH$12:$AH$137</definedName>
    <definedName function="false" hidden="false" name="PT_DIFFERENTIATION_VTAR_ID" vbProcedure="false">'Перечень тарифов'!$AC$12:$AC$137</definedName>
    <definedName function="false" hidden="false" name="PT_FLAG_CS_COLUMN_MARKER" vbProcedure="false">'Перечень тарифов'!$O$8</definedName>
    <definedName function="false" hidden="false" name="PT_FLAG_IST_TE_COLUMN_MARKER" vbProcedure="false">'Перечень тарифов'!$S$8</definedName>
    <definedName function="false" hidden="false" name="PT_FLAG_TER_COLUMN_MARKER" vbProcedure="false">'Перечень тарифов'!$K$8</definedName>
    <definedName function="false" hidden="false" name="PT_FLAG_VTAR_COLUMN_MARKER" vbProcedure="false">'Перечень тарифов'!$F$8</definedName>
    <definedName function="false" hidden="false" name="PT_GROUP_CONSUMER_LIST" vbProcedure="false">TEHSHEET!$AZ$29:$AZ$33</definedName>
    <definedName function="false" hidden="false" name="PT_HEAT_PRICE_INDICATORS_LEVEL" vbProcedure="false">'Перечень тарифов'!$F$63</definedName>
    <definedName function="false" hidden="false" name="pt_ist_te_1" vbProcedure="false">'ТС. Т-ТЭ | &gt;=25МВт'!$46:$53</definedName>
    <definedName function="false" hidden="false" name="pt_ist_te_2" vbProcedure="false">'ТС. Т-ТЭ | ТСО'!$46:$53</definedName>
    <definedName function="false" hidden="false" name="pt_ist_te_20" vbProcedure="false">'ТС. Т-подкл(инд)'!$45:$51</definedName>
    <definedName function="false" hidden="false" name="pt_ist_te_21" vbProcedure="false">'ТС. Т-ТЭ | предел'!$46:$53</definedName>
    <definedName function="false" hidden="false" name="pt_ist_te_21_1" vbProcedure="false">'ТС. Т-ТЭ | индикат'!$46:$53</definedName>
    <definedName function="false" hidden="false" name="pt_ist_te_3" vbProcedure="false">'ТС. Т-ТН'!$46:$53</definedName>
    <definedName function="false" hidden="false" name="pt_ist_te_4" vbProcedure="false">'ТС. Т-гор.вода'!$52:$61</definedName>
    <definedName function="false" hidden="false" name="pt_ist_te_5" vbProcedure="false">'ТС. Т-передача ТЭ'!$46:$53</definedName>
    <definedName function="false" hidden="false" name="pt_ist_te_6" vbProcedure="false">'ТС. Т-передача ТН'!$46:$53</definedName>
    <definedName function="false" hidden="false" name="pt_ist_te_7" vbProcedure="false">'ТС. Резерв мощности'!$46:$53</definedName>
    <definedName function="false" hidden="false" name="pt_ist_te_8" vbProcedure="false">'ТС. Т-подкл'!$48:$57</definedName>
    <definedName function="false" hidden="false" name="PT_LOAD_LIST" vbProcedure="false">TEHSHEET!$AZ$67:$AZ$72</definedName>
    <definedName function="false" hidden="false" name="PT_NETS_LIST" vbProcedure="false">TEHSHEET!$AZ$55:$AZ$57</definedName>
    <definedName function="false" hidden="false" name="pt_ntar_1" vbProcedure="false">'ТС. Т-ТЭ | &gt;=25МВт'!$43:$56</definedName>
    <definedName function="false" hidden="false" name="pt_ntar_10" vbProcedure="false">'ХВС. Т-тех'!$41:$52</definedName>
    <definedName function="false" hidden="false" name="pt_ntar_11" vbProcedure="false">'ХВС. Т-транс'!$41:$52</definedName>
    <definedName function="false" hidden="false" name="pt_ntar_12" vbProcedure="false">'ХВС. Т-подвоз'!$41:$52</definedName>
    <definedName function="false" hidden="false" name="pt_ntar_13" vbProcedure="false">'ХВС. Т-подкл'!$46:$62</definedName>
    <definedName function="false" hidden="false" name="pt_ntar_14" vbProcedure="false">'ГВС. Т-гор.вода'!$42:$53</definedName>
    <definedName function="false" hidden="false" name="pt_ntar_15" vbProcedure="false">'ГВС. Т-транс'!$42:$53</definedName>
    <definedName function="false" hidden="false" name="pt_ntar_16" vbProcedure="false">'ГВС. Т-подкл'!$46:$62</definedName>
    <definedName function="false" hidden="false" name="pt_ntar_17" vbProcedure="false">'ВО. Т-во'!$41:$52</definedName>
    <definedName function="false" hidden="false" name="pt_ntar_18" vbProcedure="false">'ВО. Т-транс'!$41:$52</definedName>
    <definedName function="false" hidden="false" name="pt_ntar_19" vbProcedure="false">'ВО. Т-подкл'!$46:$62</definedName>
    <definedName function="false" hidden="false" name="pt_ntar_2" vbProcedure="false">'ТС. Т-ТЭ | ТСО'!$43:$56</definedName>
    <definedName function="false" hidden="false" name="pt_ntar_20" vbProcedure="false">'ТС. Т-подкл(инд)'!$42:$55</definedName>
    <definedName function="false" hidden="false" name="pt_ntar_21" vbProcedure="false">'ТС. Т-ТЭ | предел'!$43:$56</definedName>
    <definedName function="false" hidden="false" name="pt_ntar_21_1" vbProcedure="false">'ТС. Т-ТЭ | индикат'!$43:$56</definedName>
    <definedName function="false" hidden="false" name="pt_ntar_3" vbProcedure="false">'ТС. Т-ТН'!$43:$56</definedName>
    <definedName function="false" hidden="false" name="pt_ntar_4" vbProcedure="false">'ТС. Т-гор.вода'!$49:$64</definedName>
    <definedName function="false" hidden="false" name="pt_ntar_5" vbProcedure="false">'ТС. Т-передача ТЭ'!$43:$56</definedName>
    <definedName function="false" hidden="false" name="pt_ntar_6" vbProcedure="false">'ТС. Т-передача ТН'!$43:$56</definedName>
    <definedName function="false" hidden="false" name="pt_ntar_7" vbProcedure="false">'ТС. Резерв мощности'!$43:$56</definedName>
    <definedName function="false" hidden="false" name="pt_ntar_8" vbProcedure="false">'ТС. Т-подкл'!$45:$61</definedName>
    <definedName function="false" hidden="false" name="pt_ntar_9" vbProcedure="false">'ХВС. Т-пит'!$41:$52</definedName>
    <definedName function="false" hidden="false" name="PT_P_FORM_COLDVSNA_4_NAME_FORM" vbProcedure="false">DATA_FORMS!$C$17</definedName>
    <definedName function="false" hidden="false" name="PT_P_FORM_COLDVSNA_5_NAME_FORM" vbProcedure="false">DATA_FORMS!$C$18</definedName>
    <definedName function="false" hidden="false" name="PT_P_FORM_HEAT_21_NAME_FORM" vbProcedure="false">DATA_FORMS!$C$13</definedName>
    <definedName function="false" hidden="false" name="PT_P_FORM_HEAT_22_NAME_FORM" vbProcedure="false">DATA_FORMS!$C$14</definedName>
    <definedName function="false" hidden="false" name="PT_P_FORM_HEAT_4_NAME_FORM" vbProcedure="false">DATA_FORMS!$C$9</definedName>
    <definedName function="false" hidden="false" name="PT_P_FORM_HEAT_5_NAME_FORM" vbProcedure="false">DATA_FORMS!$C$10</definedName>
    <definedName function="false" hidden="false" name="PT_P_FORM_HEAT_6_NAME_FORM" vbProcedure="false">DATA_FORMS!$C$11</definedName>
    <definedName function="false" hidden="false" name="PT_P_FORM_HEAT_7_NAME_FORM" vbProcedure="false">DATA_FORMS!$C$12</definedName>
    <definedName function="false" hidden="false" name="PT_P_FORM_HOTVSNA_4_NAME_FORM" vbProcedure="false">DATA_FORMS!$C$21</definedName>
    <definedName function="false" hidden="false" name="PT_P_FORM_HOTVSNA_5_NAME_FORM" vbProcedure="false">DATA_FORMS!$C$22</definedName>
    <definedName function="false" hidden="false" name="PT_P_FORM_VOTV_4_NAME_FORM" vbProcedure="false">DATA_FORMS!$C$25</definedName>
    <definedName function="false" hidden="false" name="PT_P_FORM_VOTV_5_NAME_FORM" vbProcedure="false">DATA_FORMS!$C$26</definedName>
    <definedName function="false" hidden="false" name="PT_R_FORM_COLDVSNA_16_NAME_FORM" vbProcedure="false">DATA_FORMS!$C$19</definedName>
    <definedName function="false" hidden="false" name="PT_R_FORM_COLDVSNA_17_NAME_FORM" vbProcedure="false">DATA_FORMS!$C$20</definedName>
    <definedName function="false" hidden="false" name="PT_R_FORM_HEAT_21_NAME_FORM" vbProcedure="false">DATA_FORMS!$C$13</definedName>
    <definedName function="false" hidden="false" name="PT_R_FORM_HEAT_22_NAME_FORM" vbProcedure="false">DATA_FORMS!$C$14</definedName>
    <definedName function="false" hidden="false" name="PT_R_FORM_HEAT_23_NAME_FORM" vbProcedure="false">DATA_FORMS!$C$15</definedName>
    <definedName function="false" hidden="false" name="PT_R_FORM_HEAT_24_NAME_FORM" vbProcedure="false">DATA_FORMS!$C$16</definedName>
    <definedName function="false" hidden="false" name="PT_R_FORM_HOTVSNA_16_NAME_FORM" vbProcedure="false">DATA_FORMS!$C$23</definedName>
    <definedName function="false" hidden="false" name="PT_R_FORM_HOTVSNA_17_NAME_FORM" vbProcedure="false">DATA_FORMS!$C$24</definedName>
    <definedName function="false" hidden="false" name="PT_R_FORM_VOTV_16_NAME_FORM" vbProcedure="false">DATA_FORMS!$C$27</definedName>
    <definedName function="false" hidden="false" name="PT_R_FORM_VOTV_17_NAME_FORM" vbProcedure="false">DATA_FORMS!$C$28</definedName>
    <definedName function="false" hidden="false" name="PT_SCHEME_LIST" vbProcedure="false">TEHSHEET!$AZ$36:$AZ$39</definedName>
    <definedName function="false" hidden="false" name="pt_ter_1" vbProcedure="false">'ТС. Т-ТЭ | &gt;=25МВт'!$44:$55</definedName>
    <definedName function="false" hidden="false" name="pt_ter_10" vbProcedure="false">'ХВС. Т-тех'!$42:$51</definedName>
    <definedName function="false" hidden="false" name="pt_ter_11" vbProcedure="false">'ХВС. Т-транс'!$42:$51</definedName>
    <definedName function="false" hidden="false" name="pt_ter_12" vbProcedure="false">'ХВС. Т-подвоз'!$42:$51</definedName>
    <definedName function="false" hidden="false" name="pt_ter_13" vbProcedure="false">'ХВС. Т-подкл'!$47:$61</definedName>
    <definedName function="false" hidden="false" name="pt_ter_14" vbProcedure="false">'ГВС. Т-гор.вода'!$43:$52</definedName>
    <definedName function="false" hidden="false" name="pt_ter_15" vbProcedure="false">'ГВС. Т-транс'!$43:$52</definedName>
    <definedName function="false" hidden="false" name="pt_ter_16" vbProcedure="false">'ГВС. Т-подкл'!$47:$61</definedName>
    <definedName function="false" hidden="false" name="pt_ter_17" vbProcedure="false">'ВО. Т-во'!$42:$51</definedName>
    <definedName function="false" hidden="false" name="pt_ter_18" vbProcedure="false">'ВО. Т-транс'!$42:$51</definedName>
    <definedName function="false" hidden="false" name="pt_ter_19" vbProcedure="false">'ВО. Т-подкл'!$47:$61</definedName>
    <definedName function="false" hidden="false" name="pt_ter_2" vbProcedure="false">'ТС. Т-ТЭ | ТСО'!$44:$55</definedName>
    <definedName function="false" hidden="false" name="pt_ter_20" vbProcedure="false">'ТС. Т-подкл(инд)'!$43:$53</definedName>
    <definedName function="false" hidden="false" name="pt_ter_21" vbProcedure="false">'ТС. Т-ТЭ | предел'!$44:$55</definedName>
    <definedName function="false" hidden="false" name="pt_ter_21_1" vbProcedure="false">'ТС. Т-ТЭ | индикат'!$44:$55</definedName>
    <definedName function="false" hidden="false" name="pt_ter_3" vbProcedure="false">'ТС. Т-ТН'!$44:$55</definedName>
    <definedName function="false" hidden="false" name="pt_ter_4" vbProcedure="false">'ТС. Т-гор.вода'!$50:$63</definedName>
    <definedName function="false" hidden="false" name="pt_ter_5" vbProcedure="false">'ТС. Т-передача ТЭ'!$44:$55</definedName>
    <definedName function="false" hidden="false" name="pt_ter_6" vbProcedure="false">'ТС. Т-передача ТН'!$44:$55</definedName>
    <definedName function="false" hidden="false" name="pt_ter_7" vbProcedure="false">'ТС. Резерв мощности'!$44:$55</definedName>
    <definedName function="false" hidden="false" name="pt_ter_8" vbProcedure="false">'ТС. Т-подкл'!$46:$59</definedName>
    <definedName function="false" hidden="false" name="pt_ter_9" vbProcedure="false">'ХВС. Т-пит'!$42:$51</definedName>
    <definedName function="false" hidden="false" name="PT_TN_LIST" vbProcedure="false">TEHSHEET!$AZ$42:$AZ$52</definedName>
    <definedName function="false" hidden="false" name="PT_VDET_COLUMN_MARKER" vbProcedure="false">'Перечень тарифов'!$G$8</definedName>
    <definedName function="false" hidden="false" name="PURCH_NAME_FORM" vbProcedure="false">DATA_FORMS!$C$29</definedName>
    <definedName function="false" hidden="false" name="P_T_TERMS_LINK" vbProcedure="false">Договоры!$F$12:$F$22</definedName>
    <definedName function="false" hidden="false" name="QRE_METHOD_LIST" vbProcedure="false">TEHSHEET!$AZ$8:$AZ$10</definedName>
    <definedName function="false" hidden="false" name="QUARTER" vbProcedure="false">TEHSHEET!$F$2:$F$5</definedName>
    <definedName function="false" hidden="false" name="Q_LIMIT_CheckC" vbProcedure="false">Ограничения!$E$32:$K$39</definedName>
    <definedName function="false" hidden="false" name="Q_LIMIT_diff_1" vbProcedure="false">Ограничения!$I$26:$J$28</definedName>
    <definedName function="false" hidden="false" name="Q_LIMIT_p3" vbProcedure="false">Ограничения!$F$36:$K$37</definedName>
    <definedName function="false" hidden="false" name="Q_LIMIT_p4" vbProcedure="false">Ограничения!$F$38:$K$39</definedName>
    <definedName function="false" hidden="false" name="Q_PH_diff_1" vbProcedure="false">'Потребительские характеристики'!$I$9:$J$11</definedName>
    <definedName function="false" hidden="false" name="Q_TP_COUNT_REFUSAL" vbProcedure="false">ТП!$H$17:$H$17</definedName>
    <definedName function="false" hidden="false" name="Q_TP_diff_1" vbProcedure="false">ТП!$H$9:$H$11</definedName>
    <definedName function="false" hidden="false" name="REESTR_IP_RANGE" vbProcedure="false">REESTR_IP!$A$2:$I$35</definedName>
    <definedName function="false" hidden="false" name="REESTR_LINK_RANGE" vbProcedure="false">REESTR_LINK!$A$2:$C$3</definedName>
    <definedName function="false" hidden="false" name="REESTR_VT_RANGE" vbProcedure="false">REESTR_VT!$A$2:$B$11</definedName>
    <definedName function="false" hidden="false" name="REGION" vbProcedure="false">TEHSHEET!$A$2:$A$91</definedName>
    <definedName function="false" hidden="false" name="region_name" vbProcedure="false">Титульный!$F$7</definedName>
    <definedName function="false" hidden="false" name="RegulatoryPeriod" vbProcedure="false">Титульный!$F$11:$F$12</definedName>
    <definedName function="false" hidden="false" name="ReportPeriod" vbProcedure="false">Титульный!$F$11:$F$15</definedName>
    <definedName function="false" hidden="false" name="ROIV_CASE_ADD_HL_CASE_COLUMN_MARKER" vbProcedure="false">'Дела об установлении тарифов'!$F$1</definedName>
    <definedName function="false" hidden="false" name="ROIV_CASE_DATE" vbProcedure="false">'Дела об установлении тарифов'!$G$10:$G$11</definedName>
    <definedName function="false" hidden="false" name="ROIV_CASE_DEL_HL_CASE_COLUMN_MARKER" vbProcedure="false">'Дела об установлении тарифов'!$D$1</definedName>
    <definedName function="false" hidden="false" name="ROIV_CASE_NUM_CASE_COLUMN_MARKER" vbProcedure="false">'Дела об установлении тарифов'!$E$1</definedName>
    <definedName function="false" hidden="false" name="ROIV_CASE_PROTOKOL" vbProcedure="false">'Дела об установлении тарифов'!$K$10:$K$11</definedName>
    <definedName function="false" hidden="false" name="ROIV_CASE_PROTOKOL_ET" vbProcedure="false">'Дела об установлении тарифов'!$K$2</definedName>
    <definedName function="false" hidden="false" name="ROIV_CASE_PUC_ADD_HL_CASE_COLUMN_MARKER" vbProcedure="false">'Дела об утверждении ПУЦ'!$F$1</definedName>
    <definedName function="false" hidden="false" name="ROIV_CASE_PUC_DATE" vbProcedure="false">'Дела об утверждении ПУЦ'!$G$10:$G$11</definedName>
    <definedName function="false" hidden="false" name="ROIV_CASE_PUC_DEL_HL_CASE_COLUMN_MARKER" vbProcedure="false">'Дела об утверждении ПУЦ'!$D$1</definedName>
    <definedName function="false" hidden="false" name="ROIV_CASE_PUC_NUM_CASE_COLUMN_MARKER" vbProcedure="false">'Дела об утверждении ПУЦ'!$E$1</definedName>
    <definedName function="false" hidden="false" name="ROIV_CASE_PUC_PROTOKOL" vbProcedure="false">'Дела об утверждении ПУЦ'!$K$10:$K$11</definedName>
    <definedName function="false" hidden="false" name="ROIV_CASE_PUC_PROTOKOL_ET" vbProcedure="false">'Дела об утверждении ПУЦ'!$K$2</definedName>
    <definedName function="false" hidden="false" name="ROIV_CASE_PUC_RESH" vbProcedure="false">'Дела об утверждении ПУЦ'!$J$10:$J$11</definedName>
    <definedName function="false" hidden="false" name="ROIV_CASE_PUC_RESH_ET" vbProcedure="false">'Дела об утверждении ПУЦ'!$J$2</definedName>
    <definedName function="false" hidden="false" name="ROIV_CASE_RESH" vbProcedure="false">'Дела об установлении тарифов'!$J$10:$J$11</definedName>
    <definedName function="false" hidden="false" name="ROIV_CASE_RESH_ET" vbProcedure="false">'Дела об установлении тарифов'!$J$2</definedName>
    <definedName function="false" hidden="false" name="ROIV_INFO_COMMENT" vbProcedure="false">TEHSHEET!$BA$97:$BA$103</definedName>
    <definedName function="false" hidden="false" name="ROIV_INFO_COMMENT_HEAT" vbProcedure="false">TEHSHEET!$BA$97:$BA$103</definedName>
    <definedName function="false" hidden="false" name="ROIV_INFO_COMMENT_NO_HEAT" vbProcedure="false">TEHSHEET!$BA$111:$BA$116</definedName>
    <definedName function="false" hidden="false" name="ROIV_INFO_DEL_HL_PHONE_COLUMN_MARKER" vbProcedure="false">'Орган регулирования'!$C$1</definedName>
    <definedName function="false" hidden="false" name="ROIV_INFO_DOKLAD" vbProcedure="false">'Орган регулирования'!$F$24</definedName>
    <definedName function="false" hidden="false" name="ROIV_INFO_LIST" vbProcedure="false">TEHSHEET!$AZ$97:$AZ$103</definedName>
    <definedName function="false" hidden="false" name="ROIV_INFO_LIST_HEAT" vbProcedure="false">TEHSHEET!$AZ$97:$AZ$103</definedName>
    <definedName function="false" hidden="false" name="ROIV_INFO_LIST_NO_HEAT" vbProcedure="false">TEHSHEET!$AZ$111:$AZ$116</definedName>
    <definedName function="false" hidden="false" name="ROIV_INFO_NAME" vbProcedure="false">'Орган регулирования'!$F$12</definedName>
    <definedName function="false" hidden="false" name="ROIV_INFO_NUM_PHONE_COLUMN_MARKER" vbProcedure="false">'Орган регулирования'!$D$1</definedName>
    <definedName function="false" hidden="false" name="ROIV_ORG_DEL_HL_ORG_COLUMN_MARKER" vbProcedure="false">'Перечень организаций'!$D$1</definedName>
    <definedName function="false" hidden="false" name="ROIV_ORG_INN_COLUMN_MARKER" vbProcedure="false">'Перечень организаций'!$G$1</definedName>
    <definedName function="false" hidden="false" name="ROIV_ORG_KPP_COLUMN_MARKER" vbProcedure="false">'Перечень организаций'!$H$1</definedName>
    <definedName function="false" hidden="false" name="ROIV_ORG_NAME_ORG_COLUMN_MARKER" vbProcedure="false">'Перечень организаций'!$F$1</definedName>
    <definedName function="false" hidden="false" name="ROIV_ORG_NUM_ORG_COLUMN_MARKER" vbProcedure="false">'Перечень организаций'!$E$1</definedName>
    <definedName function="false" hidden="false" name="ROIV_ORG_TECH_ORG_ID" vbProcedure="false">'Перечень организаций'!$A$9:$A$10</definedName>
    <definedName function="false" hidden="false" name="ROIV_ORG_TECH_ORG_ID_COLUMN_MARKER" vbProcedure="false">'Перечень организаций'!$A$1</definedName>
    <definedName function="false" hidden="false" name="ROIV_OTV_ADD_HL_DL_COLUMN_MARKER" vbProcedure="false">'Привлечение к ответственности'!$K$1</definedName>
    <definedName function="false" hidden="false" name="ROIV_OTV_DEL_HL_DL_COLUMN_MARKER" vbProcedure="false">'Привлечение к ответственности'!$I$1</definedName>
    <definedName function="false" hidden="false" name="ROIV_OTV_DEL_HL_ORG_COLUMN_MARKER" vbProcedure="false">'Привлечение к ответственности'!$D$1</definedName>
    <definedName function="false" hidden="false" name="ROIV_OTV_INN_COLUMN_MARKER" vbProcedure="false">'Привлечение к ответственности'!$H$1</definedName>
    <definedName function="false" hidden="false" name="ROIV_OTV_NAME_ORG_COLUMN_MARKER" vbProcedure="false">'Привлечение к ответственности'!$G$1</definedName>
    <definedName function="false" hidden="false" name="ROIV_OTV_NUM_DL_COLUMN_MARKER" vbProcedure="false">'Привлечение к ответственности'!$J$1</definedName>
    <definedName function="false" hidden="false" name="ROIV_OTV_NUM_ORG_COLUMN_MARKER" vbProcedure="false">'Привлечение к ответственности'!$E$1</definedName>
    <definedName function="false" hidden="false" name="ROIV_OTV_TECH_ORG_ID_COLUMN_MARKER" vbProcedure="false">'Привлечение к ответственности'!$A$1</definedName>
    <definedName function="false" hidden="false" name="RST_ORG_ID" vbProcedure="false">Титульный!$F$72</definedName>
    <definedName function="false" hidden="false" name="R_OFFER_ADD_PERIOD_HL_COLUMN_MARKER" vbProcedure="false">Предложение!$I$12</definedName>
    <definedName function="false" hidden="false" name="R_OFFER_CHANGE_HL_COLUMN_MARKER" vbProcedure="false">Предложение!$K$12</definedName>
    <definedName function="false" hidden="false" name="R_OFFER_DEL_HL_COLUMN_MARKER" vbProcedure="false">Предложение!$H$12</definedName>
    <definedName function="false" hidden="false" name="R_OFFER_FLAG_HL_COLUMN_MARKER" vbProcedure="false">Предложение!$C$12</definedName>
    <definedName function="false" hidden="false" name="SKI_number" vbProcedure="false">TEHSHEET!$I$2:$I$21</definedName>
    <definedName function="false" hidden="false" name="StartDateList" vbProcedure="false">TEHSHEET!$G$46:$G$53</definedName>
    <definedName function="false" hidden="false" name="tblEnd_1_B_FHD" vbProcedure="false">'Показатели ФХД'!$J$131</definedName>
    <definedName function="false" hidden="false" name="tblEnd_1_B_FHD_TKO" vbProcedure="false">'ТКО. Показатели ФХД'!$J$47</definedName>
    <definedName function="false" hidden="false" name="tblEnd_1_B_FHD_TKO_TRANS" vbProcedure="false">'ТКО. Транс. Показатели ФХД'!$J$38</definedName>
    <definedName function="false" hidden="false" name="tblEnd_1_B_KNE" vbProcedure="false">'Показатели КНЭ'!$J$101</definedName>
    <definedName function="false" hidden="false" name="tblEnd_1_B_OTEP" vbProcedure="false">'Показатели ОТЭП'!$N$34</definedName>
    <definedName function="false" hidden="false" name="tblEnd_1_B_STANDARTS" vbProcedure="false">'Стандарты качества'!$L$13</definedName>
    <definedName function="false" hidden="false" name="tblEnd_1_CHANGE_INFO" vbProcedure="false">'Сведения об изменении'!$E$14</definedName>
    <definedName function="false" hidden="false" name="tblEnd_1_DIFFERENTIATION" vbProcedure="false">Дифференциация!$M$17</definedName>
    <definedName function="false" hidden="false" name="tblEnd_1_DIFFERENTIATION_TARIFF" vbProcedure="false">'Перечень тарифов'!$W$136</definedName>
    <definedName function="false" hidden="false" name="tblEnd_1_DIFFERENTIATION_TKO" vbProcedure="false">'Дифференциация тариф показатель'!$AI$41</definedName>
    <definedName function="false" hidden="false" name="tblEnd_1_ED" vbProcedure="false">ЭД!$H$14</definedName>
    <definedName function="false" hidden="false" name="tblEnd_1_IP_DETAILED" vbProcedure="false">'ИП. Детализация'!$AH$14</definedName>
    <definedName function="false" hidden="false" name="tblEnd_1_IP_FIN_PLAN" vbProcedure="false">'ИП. Финансовый план'!$K$58</definedName>
    <definedName function="false" hidden="false" name="tblEnd_1_IP_MAIN" vbProcedure="false">ИП!$AB$14</definedName>
    <definedName function="false" hidden="false" name="tblEnd_1_IP_QRE" vbProcedure="false">'ИП. КНЭ'!$FX$21</definedName>
    <definedName function="false" hidden="false" name="tblEnd_1_OFFER" vbProcedure="false">Предложение!$L$330</definedName>
    <definedName function="false" hidden="false" name="tblEnd_1_ORG_INFO" vbProcedure="false">'Общая информация об организации'!$F$52</definedName>
    <definedName function="false" hidden="false" name="tblEnd_1_ORG_TERRITORY" vbProcedure="false">'Сведения по территориям'!$K$14</definedName>
    <definedName function="false" hidden="false" name="tblEnd_1_ORG_VD" vbProcedure="false">'Общая информация по ВД'!$AI$14</definedName>
    <definedName function="false" hidden="false" name="tblEnd_1_ORG_VD_TKO" vbProcedure="false">'Виды объектов'!$I$17</definedName>
    <definedName function="false" hidden="false" name="tblEnd_1_P_PROCEDURE_TC" vbProcedure="false">'Порядок ТП'!$H$41</definedName>
    <definedName function="false" hidden="false" name="tblEnd_1_P_T_TERMS" vbProcedure="false">Договоры!$F$28</definedName>
    <definedName function="false" hidden="false" name="tblEnd_1_Q_LIMIT" vbProcedure="false">Ограничения!$K$40</definedName>
    <definedName function="false" hidden="false" name="tblEnd_1_Q_PH" vbProcedure="false">'Потребительские характеристики'!$K$21</definedName>
    <definedName function="false" hidden="false" name="tblEnd_1_Q_TP" vbProcedure="false">ТП!$I$25</definedName>
    <definedName function="false" hidden="false" name="tblEnd_1_ROIV_CASE" vbProcedure="false">'Дела об установлении тарифов'!$K$12</definedName>
    <definedName function="false" hidden="false" name="tblEnd_1_ROIV_CASE_PUC" vbProcedure="false">'Дела об утверждении ПУЦ'!$K$12</definedName>
    <definedName function="false" hidden="false" name="tblEnd_1_ROIV_INFO" vbProcedure="false">'Орган регулирования'!$F$25</definedName>
    <definedName function="false" hidden="false" name="tblEnd_1_ROIV_ORG" vbProcedure="false">'Перечень организаций'!$I$11</definedName>
    <definedName function="false" hidden="false" name="tblEnd_1_ROIV_OTV" vbProcedure="false">'Привлечение к ответственности'!$M$16</definedName>
    <definedName function="false" hidden="false" name="tblEnd_1_R_B_Purch" vbProcedure="false">'Сведения о закупках'!$G$15</definedName>
    <definedName function="false" hidden="false" name="tblEnd_1_R_Offer" vbProcedure="false">Предложение!$L$330</definedName>
    <definedName function="false" hidden="false" name="tblEnd_1_TARIFF_A" vbProcedure="false">'ТС. Т-ТЭ | &gt;=25МВт'!$AL$58</definedName>
    <definedName function="false" hidden="false" name="tblEnd_1_TARIFF_A_COLDVSNA" vbProcedure="false">'ХВС. Т-пит'!$AJ$54</definedName>
    <definedName function="false" hidden="false" name="tblEnd_1_TARIFF_A_HOTVSNA" vbProcedure="false">'ГВС. Т-гор.вода'!$AR$55</definedName>
    <definedName function="false" hidden="false" name="tblEnd_1_TARIFF_A_VOTV" vbProcedure="false">'ВО. Т-во'!$AJ$54</definedName>
    <definedName function="false" hidden="false" name="tblEnd_1_TARIFF_B" vbProcedure="false">'ТС. Т-ТЭ | ТСО'!$AL$58</definedName>
    <definedName function="false" hidden="false" name="tblEnd_1_TARIFF_B_COLDVSNA" vbProcedure="false">'ХВС. Т-тех'!$AJ$54</definedName>
    <definedName function="false" hidden="false" name="tblEnd_1_TARIFF_B_HOTVSNA" vbProcedure="false">'ГВС. Т-транс'!$AR$55</definedName>
    <definedName function="false" hidden="false" name="tblEnd_1_TARIFF_B_VOTV" vbProcedure="false">'ВО. Т-транс'!$AJ$54</definedName>
    <definedName function="false" hidden="false" name="tblEnd_1_TARIFF_C" vbProcedure="false">'ТС. Т-ТН'!$AL$58</definedName>
    <definedName function="false" hidden="false" name="tblEnd_1_TARIFF_C_COLDVSNA" vbProcedure="false">'ХВС. Т-транс'!$AJ$54</definedName>
    <definedName function="false" hidden="false" name="tblEnd_1_TARIFF_C_HOTVSNA" vbProcedure="false">'ГВС. Т-подкл'!$BB$64</definedName>
    <definedName function="false" hidden="false" name="tblEnd_1_TARIFF_C_VOTV" vbProcedure="false">'ВО. Т-подкл'!$BB$64</definedName>
    <definedName function="false" hidden="false" name="tblEnd_1_TARIFF_D" vbProcedure="false">'ТС. Т-гор.вода'!$AP$66</definedName>
    <definedName function="false" hidden="false" name="tblEnd_1_TARIFF_D_COLDVSNA" vbProcedure="false">'ХВС. Т-подвоз'!$AJ$54</definedName>
    <definedName function="false" hidden="false" name="tblEnd_1_TARIFF_E1" vbProcedure="false">'ТС. Т-передача ТЭ'!$AL$58</definedName>
    <definedName function="false" hidden="false" name="tblEnd_1_TARIFF_E2" vbProcedure="false">'ТС. Т-передача ТН'!$AL$58</definedName>
    <definedName function="false" hidden="false" name="tblEnd_1_TARIFF_E_COLDVSNA" vbProcedure="false">'ХВС. Т-подкл'!$BB$64</definedName>
    <definedName function="false" hidden="false" name="tblEnd_1_TARIFF_F" vbProcedure="false">'ТС. Резерв мощности'!$AL$58</definedName>
    <definedName function="false" hidden="false" name="tblEnd_1_TARIFF_G" vbProcedure="false">'ТС. Т-подкл'!$AT$63</definedName>
    <definedName function="false" hidden="false" name="tblEnd_1_TARIFF_H" vbProcedure="false">'ТС. Т-подкл(инд)'!$AJ$57</definedName>
    <definedName function="false" hidden="false" name="tblEnd_1_TARIFF_I" vbProcedure="false">'ТС. Т-ТЭ | предел'!$AL$54</definedName>
    <definedName function="false" hidden="false" name="tblEnd_1_TARIFF_I_1" vbProcedure="false">'ТС. Т-ТЭ | индикат'!$AL$58</definedName>
    <definedName function="false" hidden="false" name="tblEnd_1_TERRITORY" vbProcedure="false">'Список территорий'!$I$18</definedName>
    <definedName function="false" hidden="false" name="tblStart_1_B_FHD" vbProcedure="false">'Показатели ФХД'!$I$30</definedName>
    <definedName function="false" hidden="false" name="tblStart_1_B_FHD_TKO" vbProcedure="false">'ТКО. Показатели ФХД'!$I$15</definedName>
    <definedName function="false" hidden="false" name="tblStart_1_B_FHD_TKO_TRANS" vbProcedure="false">'ТКО. Транс. Показатели ФХД'!$I$15</definedName>
    <definedName function="false" hidden="false" name="tblStart_1_B_KNE" vbProcedure="false">'Показатели КНЭ'!$I$12</definedName>
    <definedName function="false" hidden="false" name="tblStart_1_B_OTEP" vbProcedure="false">'Показатели ОТЭП'!$M$15</definedName>
    <definedName function="false" hidden="false" name="tblStart_1_B_STANDARTS" vbProcedure="false">'Стандарты качества'!$L$10</definedName>
    <definedName function="false" hidden="false" name="tblStart_1_CHANGE_INFO" vbProcedure="false">'Сведения об изменении'!$E$12</definedName>
    <definedName function="false" hidden="false" name="tblStart_1_DIFFERENTIATION" vbProcedure="false">Дифференциация!$E$13</definedName>
    <definedName function="false" hidden="false" name="tblStart_1_DIFFERENTIATION_TARIFF" vbProcedure="false">'Перечень тарифов'!$G$13</definedName>
    <definedName function="false" hidden="false" name="tblStart_1_DIFFERENTIATION_TKO" vbProcedure="false">'Дифференциация тариф показатель'!$K$11</definedName>
    <definedName function="false" hidden="false" name="tblStart_1_ED" vbProcedure="false">ЭД!$E$12</definedName>
    <definedName function="false" hidden="false" name="tblStart_1_IP_DETAILED" vbProcedure="false">'ИП. Детализация'!$I$13</definedName>
    <definedName function="false" hidden="false" name="tblStart_1_IP_FIN_PLAN" vbProcedure="false">'ИП. Финансовый план'!$J$14</definedName>
    <definedName function="false" hidden="false" name="tblStart_1_IP_MAIN" vbProcedure="false">ИП!$H$11</definedName>
    <definedName function="false" hidden="false" name="tblStart_1_IP_QRE" vbProcedure="false">'ИП. КНЭ'!$O$18</definedName>
    <definedName function="false" hidden="false" name="tblStart_1_OFFER" vbProcedure="false">Предложение!$H$22</definedName>
    <definedName function="false" hidden="false" name="tblStart_1_ORG_INFO" vbProcedure="false">'Общая информация об организации'!$F$13</definedName>
    <definedName function="false" hidden="false" name="tblStart_1_ORG_TERRITORY" vbProcedure="false">'Сведения по территориям'!$G$12</definedName>
    <definedName function="false" hidden="false" name="tblStart_1_ORG_VD" vbProcedure="false">'Общая информация по ВД'!$F$12</definedName>
    <definedName function="false" hidden="false" name="tblStart_1_ORG_VD_TKO" vbProcedure="false">'Виды объектов'!$E$14</definedName>
    <definedName function="false" hidden="false" name="tblStart_1_P_PROCEDURE_TC" vbProcedure="false">'Порядок ТП'!$G$22</definedName>
    <definedName function="false" hidden="false" name="tblStart_1_P_T_TERMS" vbProcedure="false">Договоры!$F$14</definedName>
    <definedName function="false" hidden="false" name="tblStart_1_Q_LIMIT" vbProcedure="false">Ограничения!$I$32</definedName>
    <definedName function="false" hidden="false" name="tblStart_1_Q_PH" vbProcedure="false">'Потребительские характеристики'!$I$19</definedName>
    <definedName function="false" hidden="false" name="tblStart_1_Q_TP" vbProcedure="false">ТП!$H$15</definedName>
    <definedName function="false" hidden="false" name="tblStart_1_ROIV_CASE" vbProcedure="false">'Дела об установлении тарифов'!$G$10</definedName>
    <definedName function="false" hidden="false" name="tblStart_1_ROIV_CASE_PUC" vbProcedure="false">'Дела об утверждении ПУЦ'!$G$10</definedName>
    <definedName function="false" hidden="false" name="tblStart_1_ROIV_INFO" vbProcedure="false">'Орган регулирования'!$F$12</definedName>
    <definedName function="false" hidden="false" name="tblStart_1_ROIV_ORG" vbProcedure="false">'Перечень организаций'!$F$9</definedName>
    <definedName function="false" hidden="false" name="tblStart_1_ROIV_OTV" vbProcedure="false">'Привлечение к ответственности'!$K$13</definedName>
    <definedName function="false" hidden="false" name="tblStart_1_R_B_Purch" vbProcedure="false">'Сведения о закупках'!$F$10</definedName>
    <definedName function="false" hidden="false" name="tblStart_1_R_Offer" vbProcedure="false">Предложение!$H$22</definedName>
    <definedName function="false" hidden="false" name="tblStart_1_TARIFF_A" vbProcedure="false">'ТС. Т-ТЭ | &gt;=25МВт'!$AD$43</definedName>
    <definedName function="false" hidden="false" name="tblStart_1_TARIFF_A_COLDVSNA" vbProcedure="false">'ХВС. Т-пит'!$AC$41</definedName>
    <definedName function="false" hidden="false" name="tblStart_1_TARIFF_A_HOTVSNA" vbProcedure="false">'ГВС. Т-гор.вода'!$AG$42</definedName>
    <definedName function="false" hidden="false" name="tblStart_1_TARIFF_A_VOTV" vbProcedure="false">'ВО. Т-во'!$AC$41</definedName>
    <definedName function="false" hidden="false" name="tblStart_1_TARIFF_B" vbProcedure="false">'ТС. Т-ТЭ | ТСО'!$AD$43</definedName>
    <definedName function="false" hidden="false" name="tblStart_1_TARIFF_B_COLDVSNA" vbProcedure="false">'ХВС. Т-тех'!$AC$41</definedName>
    <definedName function="false" hidden="false" name="tblStart_1_TARIFF_B_HOTVSNA" vbProcedure="false">'ГВС. Т-транс'!$AG$42</definedName>
    <definedName function="false" hidden="false" name="tblStart_1_TARIFF_B_VOTV" vbProcedure="false">'ВО. Т-транс'!$AC$41</definedName>
    <definedName function="false" hidden="false" name="tblStart_1_TARIFF_C" vbProcedure="false">'ТС. Т-ТН'!$AD$43</definedName>
    <definedName function="false" hidden="false" name="tblStart_1_TARIFF_C_COLDVSNA" vbProcedure="false">'ХВС. Т-транс'!$AC$41</definedName>
    <definedName function="false" hidden="false" name="tblStart_1_TARIFF_C_HOTVSNA" vbProcedure="false">'ГВС. Т-подкл'!$AD$46</definedName>
    <definedName function="false" hidden="false" name="tblStart_1_TARIFF_C_VOTV" vbProcedure="false">'ВО. Т-подкл'!$AD$46</definedName>
    <definedName function="false" hidden="false" name="tblStart_1_TARIFF_D" vbProcedure="false">'ТС. Т-гор.вода'!$AG$49</definedName>
    <definedName function="false" hidden="false" name="tblStart_1_TARIFF_D_COLDVSNA" vbProcedure="false">'ХВС. Т-подвоз'!$AC$41</definedName>
    <definedName function="false" hidden="false" name="tblStart_1_TARIFF_E1" vbProcedure="false">'ТС. Т-передача ТЭ'!$AD$43</definedName>
    <definedName function="false" hidden="false" name="tblStart_1_TARIFF_E2" vbProcedure="false">'ТС. Т-передача ТН'!$AD$43</definedName>
    <definedName function="false" hidden="false" name="tblStart_1_TARIFF_E_COLDVSNA" vbProcedure="false">'ХВС. Т-подкл'!$AD$46</definedName>
    <definedName function="false" hidden="false" name="tblStart_1_TARIFF_F" vbProcedure="false">'ТС. Резерв мощности'!$AD$43</definedName>
    <definedName function="false" hidden="false" name="tblStart_1_TARIFF_G" vbProcedure="false">'ТС. Т-подкл'!$AB$45</definedName>
    <definedName function="false" hidden="false" name="tblStart_1_TARIFF_H" vbProcedure="false">'ТС. Т-подкл(инд)'!$AB$42</definedName>
    <definedName function="false" hidden="false" name="tblStart_1_TARIFF_I" vbProcedure="false">'ТС. Т-ТЭ | предел'!$AD$43</definedName>
    <definedName function="false" hidden="false" name="tblStart_1_TARIFF_I_1" vbProcedure="false">'ТС. Т-ТЭ | индикат'!$AD$43</definedName>
    <definedName function="false" hidden="false" name="tblStart_1_TERRITORY" vbProcedure="false">'Список территорий'!$G$12</definedName>
    <definedName function="false" hidden="false" name="TECH_ORG_ID" vbProcedure="false">Титульный!$F$1</definedName>
    <definedName function="false" hidden="false" name="TemplateState" vbProcedure="false">TEHSHEET!$E$16</definedName>
    <definedName function="false" hidden="false" name="TEMPLATE_DATA_POINT" vbProcedure="false">DATA_NPA!$T$11:$X$16</definedName>
    <definedName function="false" hidden="false" name="TEMPLATE_DATA_POINT_FHD" vbProcedure="false">DATA_NPA!$T$18:$W$146</definedName>
    <definedName function="false" hidden="false" name="TEMPLATE_GROUP" vbProcedure="false">TEHSHEET!$E$45</definedName>
    <definedName function="false" hidden="false" name="TEMPLATE_NAME_FORM_LIST" vbProcedure="false">DATA_FORMS!$D$3:$H$35</definedName>
    <definedName function="false" hidden="false" name="TEMPLATE_NOTE_POINT" vbProcedure="false">DATA_NPA!$Z$11:$AD$15</definedName>
    <definedName function="false" hidden="false" name="TEMPLATE_NOTE_POINT_FHD" vbProcedure="false">DATA_NPA!$Z$18:$AD$146</definedName>
    <definedName function="false" hidden="false" name="TEMPLATE_NUMBER_FORM_LIST" vbProcedure="false">DATA_FORMS!$D$2:$H$2</definedName>
    <definedName function="false" hidden="false" name="TEMPLATE_NUMBER_POINT_FHD" vbProcedure="false">DATA_NPA!$O$18:$S$146</definedName>
    <definedName function="false" hidden="false" name="TEMPLATE_ORG_DATA_POINT" vbProcedure="false">DATA_NPA!$Z$3:$AD$9</definedName>
    <definedName function="false" hidden="false" name="TEMPLATE_SPHERE" vbProcedure="false">TEHSHEET!$E$36</definedName>
    <definedName function="false" hidden="false" name="TEMPLATE_SPHERE_LIST" vbProcedure="false">DATA_FORMS!$D$1:$H$1</definedName>
    <definedName function="false" hidden="false" name="TEMPLATE_SPHERE_LIST_FOR_NOTE" vbProcedure="false">DATA_NPA!$Z$2:$AD$2</definedName>
    <definedName function="false" hidden="false" name="TEMPLATE_SPHERE_LIST_FOR_NPA" vbProcedure="false">DATA_NPA!$T$2:$X$2</definedName>
    <definedName function="false" hidden="false" name="TEMPLATE_SPHERE_RUS" vbProcedure="false">TEHSHEET!$F$36</definedName>
    <definedName function="false" hidden="false" name="TEMPLATE_SPHERE_RUS_2" vbProcedure="false">TEHSHEET!$G$36</definedName>
    <definedName function="false" hidden="false" name="TERMS_LINK" vbProcedure="false">Договоры!$F$12:$F$22</definedName>
    <definedName function="false" hidden="false" name="TERMS_NAME_FORM" vbProcedure="false">DATA_FORMS!$C$5</definedName>
    <definedName function="false" hidden="false" name="TERMS_NUM_CONTRACT_COLUMN_MARKER" vbProcedure="false">Договоры!$D$8</definedName>
    <definedName function="false" hidden="false" name="TERMS_P_1" vbProcedure="false">DATA_NPA!$M$148</definedName>
    <definedName function="false" hidden="false" name="TERMS_TKO_TRANS_DATA" vbProcedure="false">Договоры!$E$25:$F$26</definedName>
    <definedName function="false" hidden="false" name="TERRITORY_CheckC" vbProcedure="false">'Список территорий'!$E$11:$I$17</definedName>
    <definedName function="false" hidden="false" name="TERRITORY_ID" vbProcedure="false">TEHSHEET!$E$56</definedName>
    <definedName function="false" hidden="false" name="TERRITORY_LIST_ID" vbProcedure="false">'Список территорий'!$F$11:$F$17</definedName>
    <definedName function="false" hidden="false" name="TERRITORY_MO_LIST" vbProcedure="false">'Список территорий'!$H$11:$H$17</definedName>
    <definedName function="false" hidden="false" name="TERRITORY_MR_LIST" vbProcedure="false">'Список территорий'!$G$11:$G$17</definedName>
    <definedName function="false" hidden="false" name="TERRITORY_NAME_COL" vbProcedure="false">'Список территорий'!$G$1:$I$1</definedName>
    <definedName function="false" hidden="false" name="TERRITORY_POINT_NUMBER_1" vbProcedure="false">'Список территорий'!$A:$A</definedName>
    <definedName function="false" hidden="false" name="ter_1" vbProcedure="false">'Список территорий'!$G$13:$I$15</definedName>
    <definedName function="false" hidden="false" name="TER_ID" vbProcedure="false">TEHSHEET!$E$62</definedName>
    <definedName function="false" hidden="false" name="TITLE_BUHG_FLAG" vbProcedure="false">Титульный!$F$53</definedName>
    <definedName function="false" hidden="false" name="TITLE_CONNECTION_FLAG" vbProcedure="false">Титульный!$F$49</definedName>
    <definedName function="false" hidden="false" name="TITLE_DATA_TYPE" vbProcedure="false">Титульный!$F$17</definedName>
    <definedName function="false" hidden="false" name="TITLE_DATE_BUHG" vbProcedure="false">Титульный!$F$54</definedName>
    <definedName function="false" hidden="false" name="TITLE_DATE_CHANGE" vbProcedure="false">Титульный!$F$18</definedName>
    <definedName function="false" hidden="false" name="TITLE_DATE_CHANGE_PERIOD" vbProcedure="false">Титульный!$F$19</definedName>
    <definedName function="false" hidden="false" name="TITLE_DATE_FIL" vbProcedure="false">Титульный!$F$13</definedName>
    <definedName function="false" hidden="false" name="TITLE_DATE_PARKING" vbProcedure="false">Титульный!$H$5</definedName>
    <definedName function="false" hidden="false" name="TITLE_DATE_PR" vbProcedure="false">Титульный!$F$21</definedName>
    <definedName function="false" hidden="false" name="TITLE_DATE_PR_CHANGE" vbProcedure="false">Титульный!$F$26</definedName>
    <definedName function="false" hidden="false" name="TITLE_DIFFERENTIATION_TYPE" vbProcedure="false">Титульный!$F$41</definedName>
    <definedName function="false" hidden="false" name="TITLE_FIL_YEAR" vbProcedure="false">Титульный!$F$14</definedName>
    <definedName function="false" hidden="false" name="TITLE_FLAG_DIFF_SELLER" vbProcedure="false">Титульный!$F$46</definedName>
    <definedName function="false" hidden="false" name="TITLE_FLAG_INTERNET" vbProcedure="false">Титульный!$F$39</definedName>
    <definedName function="false" hidden="false" name="TITLE_FLAG_IP" vbProcedure="false">Титульный!$F$58</definedName>
    <definedName function="false" hidden="false" name="TITLE_FLAG_IP_DETAILED" vbProcedure="false">Титульный!$F$60</definedName>
    <definedName function="false" hidden="false" name="TITLE_FLAG_NOT_REG_PRICE" vbProcedure="false">Титульный!$F$51</definedName>
    <definedName function="false" hidden="false" name="TITLE_FLAG_NO_DIFF_COMPONENT" vbProcedure="false">Титульный!$F$47</definedName>
    <definedName function="false" hidden="false" name="TITLE_FLAG_OTV_ROIV" vbProcedure="false">Титульный!$F$10</definedName>
    <definedName function="false" hidden="false" name="TITLE_FLAG_REG_PRICE_IP" vbProcedure="false">Титульный!$F$59</definedName>
    <definedName function="false" hidden="false" name="TITLE_FLAG_TKO_TRANS" vbProcedure="false">Титульный!$F$62</definedName>
    <definedName function="false" hidden="false" name="TITLE_FLAG_TOP80_ACTIVITY" vbProcedure="false">Титульный!$F$56</definedName>
    <definedName function="false" hidden="false" name="TITLE_HEADER_PR_CHANGE" vbProcedure="false">Титульный!$F$25</definedName>
    <definedName function="false" hidden="false" name="TITLE_IP_DETAILED_METHOD_LIST" vbProcedure="false">TEHSHEET!$AZ$15:$AZ$17</definedName>
    <definedName function="false" hidden="false" name="TITLE_IST_PUB" vbProcedure="false">Титульный!$F$24</definedName>
    <definedName function="false" hidden="false" name="TITLE_IST_PUB_CHANGE" vbProcedure="false">Титульный!$F$29</definedName>
    <definedName function="false" hidden="false" name="TITLE_NAME_OR_PR" vbProcedure="false">Титульный!$F$23</definedName>
    <definedName function="false" hidden="false" name="TITLE_NAME_OR_PR_CHANGE" vbProcedure="false">Титульный!$F$28</definedName>
    <definedName function="false" hidden="false" name="TITLE_NUMBER_PR" vbProcedure="false">Титульный!$F$22</definedName>
    <definedName function="false" hidden="false" name="TITLE_NUMBER_PR_CHANGE" vbProcedure="false">Титульный!$F$27</definedName>
    <definedName function="false" hidden="false" name="TITLE_PERIOD_END" vbProcedure="false">Титульный!$F$12</definedName>
    <definedName function="false" hidden="false" name="TITLE_PERIOD_START" vbProcedure="false">Титульный!$F$11</definedName>
    <definedName function="false" hidden="false" name="TITLE_PRICE_INDICATORS_GRAPH" vbProcedure="false">Титульный!$F$44</definedName>
    <definedName function="false" hidden="false" name="TITLE_PRICE_INDICATORS_LEVEL" vbProcedure="false">Титульный!$F$43</definedName>
    <definedName function="false" hidden="false" name="TITLE_STRUCTURE_INFO_ROIV" vbProcedure="false">Титульный!$F$9</definedName>
    <definedName function="false" hidden="false" name="TITLE_TYPE_ORG" vbProcedure="false">Титульный!$F$36</definedName>
    <definedName function="false" hidden="false" name="TKO_PT_VED_ID" vbProcedure="false">TEHSHEET!$CC$19:$CC$24</definedName>
    <definedName function="false" hidden="false" name="TKO_PT_VED_NAME" vbProcedure="false">TEHSHEET!$CD$19:$CD$24</definedName>
    <definedName function="false" hidden="false" name="TKO_PT_VED_NAME_LIST" vbProcedure="false">TEHSHEET!$CC$19:$CD$24</definedName>
    <definedName function="false" hidden="false" name="TP_NAME_FORM" vbProcedure="false">DATA_FORMS!$C$3</definedName>
    <definedName function="false" hidden="false" name="TP_NUMBER_FORM" vbProcedure="false">DATA_FORMS!$C$2</definedName>
    <definedName function="false" hidden="false" name="TP_P_A" vbProcedure="false">DATA_NPA!$M$11</definedName>
    <definedName function="false" hidden="false" name="TP_P_B" vbProcedure="false">DATA_NPA!$M$12</definedName>
    <definedName function="false" hidden="false" name="TP_P_G" vbProcedure="false">DATA_NPA!$M$15</definedName>
    <definedName function="false" hidden="false" name="TP_P_NOTE_A" vbProcedure="false">DATA_NPA!$N$11</definedName>
    <definedName function="false" hidden="false" name="TP_P_NOTE_B" vbProcedure="false">DATA_NPA!$N$12</definedName>
    <definedName function="false" hidden="false" name="TP_P_NOTE_G" vbProcedure="false">DATA_NPA!$N$15</definedName>
    <definedName function="false" hidden="false" name="TP_P_NOTE_G_1" vbProcedure="false">DATA_NPA!$N$16</definedName>
    <definedName function="false" hidden="false" name="TP_P_NOTE_V" vbProcedure="false">DATA_NPA!$N$13</definedName>
    <definedName function="false" hidden="false" name="TP_P_NOTE_V_1" vbProcedure="false">DATA_NPA!$N$14</definedName>
    <definedName function="false" hidden="false" name="TP_P_V" vbProcedure="false">DATA_NPA!$M$13</definedName>
    <definedName function="false" hidden="false" name="TP_P_V_1" vbProcedure="false">DATA_NPA!$M$14</definedName>
    <definedName function="false" hidden="false" name="TYPE_TKO_LIST" vbProcedure="false">TEHSHEET!$AZ$85:$AZ$87</definedName>
    <definedName function="false" hidden="false" name="UNIT_CONNECT_LIST" vbProcedure="false">TEHSHEET!$AZ$106:$AZ$108</definedName>
    <definedName function="false" hidden="false" name="VDET_END_DATE" vbProcedure="false">TEHSHEET!$F$32</definedName>
    <definedName function="false" hidden="false" name="VDET_START_DATE" vbProcedure="false">TEHSHEET!$E$32</definedName>
    <definedName function="false" hidden="false" name="VD_ID_LIST" vbProcedure="false">REESTR_VED!$A$2:$A$11</definedName>
    <definedName function="false" hidden="false" name="VD_LIST" vbProcedure="false">REESTR_VED!$A$2:$B$11</definedName>
    <definedName function="false" hidden="false" name="VD_NAME_LIST" vbProcedure="false">REESTR_VED!$B$2:$B$11</definedName>
    <definedName function="false" hidden="false" name="version" vbProcedure="false">Инструкция!$B$3</definedName>
    <definedName function="false" hidden="false" name="VOTV_FIN_SRC_LIST" vbProcedure="false">TEHSHEET!$BL$4:$BL$36</definedName>
    <definedName function="false" hidden="false" name="VOTV_FIN_SRC_VLD_LIST" vbProcedure="false">TEHSHEET!$BL$39:$BL$62</definedName>
    <definedName function="false" hidden="false" name="VOTV_IP_EVENT_CI_STAGE_LIST" vbProcedure="false">TEHSHEET!$BL$97:$BL$100</definedName>
    <definedName function="false" hidden="false" name="VOTV_IP_EVENT_GROUP_LIST" vbProcedure="false">TEHSHEET!$BL$69:$BL$76</definedName>
    <definedName function="false" hidden="false" name="VOTV_IP_EVENT_SUBGROUP_1_LIST" vbProcedure="false">TEHSHEET!$BL$80:$BL$83</definedName>
    <definedName function="false" hidden="false" name="VOTV_IP_EVENT_SUBGROUP_3_LIST" vbProcedure="false">TEHSHEET!$BL$87:$BL$88</definedName>
    <definedName function="false" hidden="false" name="VOTV_IP_EVENT_SUBGROUP_5_LIST" vbProcedure="false">TEHSHEET!$BL$92:$BL$93</definedName>
    <definedName function="false" hidden="false" name="VOTV_IP_EVENT_TYPE_LIST" vbProcedure="false">TEHSHEET!$BL$108</definedName>
    <definedName function="false" hidden="false" name="VOTV_PT_VED_ID" vbProcedure="false">TEHSHEET!$BZ$19:$BZ$21</definedName>
    <definedName function="false" hidden="false" name="VOTV_PT_VED_NAME" vbProcedure="false">TEHSHEET!$CA$19:$CA$21</definedName>
    <definedName function="false" hidden="false" name="VOTV_PT_VED_NAME_LIST" vbProcedure="false">TEHSHEET!$BZ$19:$CA$21</definedName>
    <definedName function="false" hidden="false" name="VOTV_TARIFF_A_VOTV_ADD_HL_COLUMN_MARKER" vbProcedure="false">'ВО. Т-во'!$T$34</definedName>
    <definedName function="false" hidden="false" name="VOTV_TARIFF_A_VOTV_DELETE_PERIOD_ROW_MARKER" vbProcedure="false">'ВО. Т-во'!$O$35</definedName>
    <definedName function="false" hidden="false" name="VOTV_TARIFF_A_VOTV_DEL_HL_DATA_DIFF_COLUMN_MARKER" vbProcedure="false">'ВО. Т-во'!$R$34</definedName>
    <definedName function="false" hidden="false" name="VOTV_TARIFF_A_VOTV_DEL_HL_FLAG_DIFF_COLUMN_MARKER" vbProcedure="false">'ВО. Т-во'!$P$34</definedName>
    <definedName function="false" hidden="false" name="VOTV_TARIFF_A_VOTV_DEL_HL_GC_COLUMN_MARKER" vbProcedure="false">'ВО. Т-во'!$Q$34</definedName>
    <definedName function="false" hidden="false" name="VOTV_TARIFF_A_VOTV_FLAG_BLOCK_COLUMN_MARKER" vbProcedure="false">'ВО. Т-во'!$L$36</definedName>
    <definedName function="false" hidden="false" name="VOTV_TARIFF_A_VOTV_FLAG_BLOCK_ROW_MARKER" vbProcedure="false">'ВО. Т-во'!$O$20</definedName>
    <definedName function="false" hidden="false" name="VOTV_TARIFF_A_VOTV_NUM_CS_COLUMN_MARKER" vbProcedure="false">'ВО. Т-во'!$G$36</definedName>
    <definedName function="false" hidden="false" name="VOTV_TARIFF_A_VOTV_NUM_DATA_DIFF_COLUMN_MARKER" vbProcedure="false">'ВО. Т-во'!$K$36</definedName>
    <definedName function="false" hidden="false" name="VOTV_TARIFF_A_VOTV_NUM_FLAG_DIFF_COLUMN_MARKER" vbProcedure="false">'ВО. Т-во'!$I$36</definedName>
    <definedName function="false" hidden="false" name="VOTV_TARIFF_A_VOTV_NUM_GC_COLUMN_MARKER" vbProcedure="false">'ВО. Т-во'!$J$36</definedName>
    <definedName function="false" hidden="false" name="VOTV_TARIFF_A_VOTV_NUM_NTAR_COLUMN_MARKER" vbProcedure="false">'ВО. Т-во'!$E$36</definedName>
    <definedName function="false" hidden="false" name="VOTV_TARIFF_A_VOTV_NUM_TER_COLUMN_MARKER" vbProcedure="false">'ВО. Т-во'!$F$36</definedName>
    <definedName function="false" hidden="false" name="VOTV_TARIFF_B_VOTV_ADD_HL_COLUMN_MARKER" vbProcedure="false">'ВО. Т-транс'!$T$34</definedName>
    <definedName function="false" hidden="false" name="VOTV_TARIFF_B_VOTV_DELETE_PERIOD_ROW_MARKER" vbProcedure="false">'ВО. Т-транс'!$O$35</definedName>
    <definedName function="false" hidden="false" name="VOTV_TARIFF_B_VOTV_DEL_HL_DATA_DIFF_COLUMN_MARKER" vbProcedure="false">'ВО. Т-транс'!$R$34</definedName>
    <definedName function="false" hidden="false" name="VOTV_TARIFF_B_VOTV_DEL_HL_FLAG_DIFF_COLUMN_MARKER" vbProcedure="false">'ВО. Т-транс'!$P$34</definedName>
    <definedName function="false" hidden="false" name="VOTV_TARIFF_B_VOTV_DEL_HL_GC_COLUMN_MARKER" vbProcedure="false">'ВО. Т-транс'!$Q$34</definedName>
    <definedName function="false" hidden="false" name="VOTV_TARIFF_B_VOTV_FLAG_BLOCK_COLUMN_MARKER" vbProcedure="false">'ВО. Т-транс'!$L$36</definedName>
    <definedName function="false" hidden="false" name="VOTV_TARIFF_B_VOTV_FLAG_BLOCK_ROW_MARKER" vbProcedure="false">'ВО. Т-транс'!$O$20</definedName>
    <definedName function="false" hidden="false" name="VOTV_TARIFF_B_VOTV_NUM_CS_COLUMN_MARKER" vbProcedure="false">'ВО. Т-транс'!$G$36</definedName>
    <definedName function="false" hidden="false" name="VOTV_TARIFF_B_VOTV_NUM_DATA_DIFF_COLUMN_MARKER" vbProcedure="false">'ВО. Т-транс'!$K$36</definedName>
    <definedName function="false" hidden="false" name="VOTV_TARIFF_B_VOTV_NUM_FLAG_DIFF_COLUMN_MARKER" vbProcedure="false">'ВО. Т-транс'!$I$36</definedName>
    <definedName function="false" hidden="false" name="VOTV_TARIFF_B_VOTV_NUM_GC_COLUMN_MARKER" vbProcedure="false">'ВО. Т-транс'!$J$36</definedName>
    <definedName function="false" hidden="false" name="VOTV_TARIFF_B_VOTV_NUM_NTAR_COLUMN_MARKER" vbProcedure="false">'ВО. Т-транс'!$E$36</definedName>
    <definedName function="false" hidden="false" name="VOTV_TARIFF_B_VOTV_NUM_TER_COLUMN_MARKER" vbProcedure="false">'ВО. Т-транс'!$F$36</definedName>
    <definedName function="false" hidden="false" name="VOTV_TARIFF_C_VOTV_ADD_HL_COLUMN_MARKER" vbProcedure="false">'ВО. Т-подкл'!$T$38</definedName>
    <definedName function="false" hidden="false" name="VOTV_TARIFF_C_VOTV_ADD_HL_DIAMETERS_COLUMN_MARKER" vbProcedure="false">'ВО. Т-подкл'!$AK$38</definedName>
    <definedName function="false" hidden="false" name="VOTV_TARIFF_C_VOTV_ADD_HL_LEN_COLUMN_MARKER" vbProcedure="false">'ВО. Т-подкл'!$AO$38</definedName>
    <definedName function="false" hidden="false" name="VOTV_TARIFF_C_VOTV_ADD_HL_LOAD_COLUMN_MARKER" vbProcedure="false">'ВО. Т-подкл'!$AG$38</definedName>
    <definedName function="false" hidden="false" name="VOTV_TARIFF_C_VOTV_ADD_HL_NETS_COLUMN_MARKER" vbProcedure="false">'ВО. Т-подкл'!$AS$38</definedName>
    <definedName function="false" hidden="false" name="VOTV_TARIFF_C_VOTV_DELETE_PERIOD_ROW_MARKER" vbProcedure="false">'ВО. Т-подкл'!$O$39</definedName>
    <definedName function="false" hidden="false" name="VOTV_TARIFF_C_VOTV_DEL_HL_DATA_DIFF_COLUMN_MARKER" vbProcedure="false">'ВО. Т-подкл'!$R$38</definedName>
    <definedName function="false" hidden="false" name="VOTV_TARIFF_C_VOTV_DEL_HL_DIAMETERS_COLUMN_MARKER" vbProcedure="false">'ВО. Т-подкл'!$AI$38</definedName>
    <definedName function="false" hidden="false" name="VOTV_TARIFF_C_VOTV_DEL_HL_FLAG_DIFF_COLUMN_MARKER" vbProcedure="false">'ВО. Т-подкл'!$P$38</definedName>
    <definedName function="false" hidden="false" name="VOTV_TARIFF_C_VOTV_DEL_HL_GC_COLUMN_MARKER" vbProcedure="false">'ВО. Т-подкл'!$Q$38</definedName>
    <definedName function="false" hidden="false" name="VOTV_TARIFF_C_VOTV_DEL_HL_LEN_COLUMN_MARKER" vbProcedure="false">'ВО. Т-подкл'!$AM$38</definedName>
    <definedName function="false" hidden="false" name="VOTV_TARIFF_C_VOTV_DEL_HL_LOAD_COLUMN_MARKER" vbProcedure="false">'ВО. Т-подкл'!$AE$38</definedName>
    <definedName function="false" hidden="false" name="VOTV_TARIFF_C_VOTV_DEL_HL_NETS_COLUMN_MARKER" vbProcedure="false">'ВО. Т-подкл'!$AQ$38</definedName>
    <definedName function="false" hidden="false" name="VOTV_TARIFF_C_VOTV_FLAG_BLOCK_COLUMN_MARKER" vbProcedure="false">'ВО. Т-подкл'!$L$44</definedName>
    <definedName function="false" hidden="false" name="VOTV_TARIFF_C_VOTV_FLAG_BLOCK_ROW_MARKER" vbProcedure="false">'ВО. Т-подкл'!$O$24</definedName>
    <definedName function="false" hidden="false" name="VOTV_TARIFF_C_VOTV_NUM_CS_COLUMN_MARKER" vbProcedure="false">'ВО. Т-подкл'!$G$44</definedName>
    <definedName function="false" hidden="false" name="VOTV_TARIFF_C_VOTV_NUM_DATA_DIFF_COLUMN_MARKER" vbProcedure="false">'ВО. Т-подкл'!$K$44</definedName>
    <definedName function="false" hidden="false" name="VOTV_TARIFF_C_VOTV_NUM_DIAMETERS_COLUMN_MARKER" vbProcedure="false">'ВО. Т-подкл'!$AJ$38</definedName>
    <definedName function="false" hidden="false" name="VOTV_TARIFF_C_VOTV_NUM_FLAG_DIFF_COLUMN_MARKER" vbProcedure="false">'ВО. Т-подкл'!$I$44</definedName>
    <definedName function="false" hidden="false" name="VOTV_TARIFF_C_VOTV_NUM_GC_COLUMN_MARKER" vbProcedure="false">'ВО. Т-подкл'!$J$44</definedName>
    <definedName function="false" hidden="false" name="VOTV_TARIFF_C_VOTV_NUM_LEN_COLUMN_MARKER" vbProcedure="false">'ВО. Т-подкл'!$AN$38</definedName>
    <definedName function="false" hidden="false" name="VOTV_TARIFF_C_VOTV_NUM_LOAD_COLUMN_MARKER" vbProcedure="false">'ВО. Т-подкл'!$AF$38</definedName>
    <definedName function="false" hidden="false" name="VOTV_TARIFF_C_VOTV_NUM_NETS_COLUMN_MARKER" vbProcedure="false">'ВО. Т-подкл'!$AR$38</definedName>
    <definedName function="false" hidden="false" name="VOTV_TARIFF_C_VOTV_NUM_NTAR_COLUMN_MARKER" vbProcedure="false">'ВО. Т-подкл'!$E$44</definedName>
    <definedName function="false" hidden="false" name="VOTV_TARIFF_C_VOTV_NUM_TER_COLUMN_MARKER" vbProcedure="false">'ВО. Т-подкл'!$F$44</definedName>
    <definedName function="false" hidden="false" name="VSNA_FIN_SRC_LIST" vbProcedure="false">TEHSHEET!$BJ$4:$BJ$34</definedName>
    <definedName function="false" hidden="false" name="VSNA_FIN_SRC_VLD_LIST" vbProcedure="false">TEHSHEET!$BJ$39:$BJ$60</definedName>
    <definedName function="false" hidden="false" name="VSNA_IP_EVENT_CI_STAGE_LIST" vbProcedure="false">TEHSHEET!$BJ$97:$BJ$100</definedName>
    <definedName function="false" hidden="false" name="VSNA_IP_EVENT_GROUP_LIST" vbProcedure="false">TEHSHEET!$BJ$69:$BJ$76</definedName>
    <definedName function="false" hidden="false" name="VSNA_IP_EVENT_SUBGROUP_1_LIST" vbProcedure="false">TEHSHEET!$BJ$80:$BJ$83</definedName>
    <definedName function="false" hidden="false" name="VSNA_IP_EVENT_SUBGROUP_3_LIST" vbProcedure="false">TEHSHEET!$BJ$87:$BJ$88</definedName>
    <definedName function="false" hidden="false" name="VSNA_IP_EVENT_SUBGROUP_5_LIST" vbProcedure="false">TEHSHEET!$BJ$92:$BJ$93</definedName>
    <definedName function="false" hidden="false" name="VSNA_IP_EVENT_TYPE_LIST" vbProcedure="false">TEHSHEET!$BJ$108</definedName>
    <definedName function="false" hidden="false" name="VTAR_ID" vbProcedure="false">TEHSHEET!$E$59</definedName>
    <definedName function="false" hidden="false" name="YEAR_IP_LIST" vbProcedure="false">TEHSHEET!$BE$2:$BE$72</definedName>
    <definedName function="false" hidden="false" name="year_list" vbProcedure="false">TEHSHEET!$C$2:$C$6</definedName>
    <definedName function="false" hidden="false" name="year_list1" vbProcedure="false">TEHSHEET!$B$2:$B$27</definedName>
    <definedName function="false" hidden="false" name="Y_N_DIFFERENTIATION_AREA" vbProcedure="false">Дифференциация!$F$12:$F$16</definedName>
    <definedName function="false" hidden="false" name="Y_N_DIFFERENTIATION_SYSTEM" vbProcedure="false">Дифференциация!$J$12:$J$16</definedName>
    <definedName function="false" hidden="false" localSheetId="59" name="_xlnm._FilterDatabase" vbProcedure="false">Проверка!$B$4:$E$5</definedName>
  </definedNames>
  <calcPr iterateCount="100" refMode="A1" iterate="true" iterateDelta="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 </author>
  </authors>
  <commentList>
    <comment ref="E37" authorId="0">
      <text>
        <r>
          <rPr>
            <sz val="9"/>
            <color rgb="FF000000"/>
            <rFont val="Arial"/>
            <family val="2"/>
            <charset val="1"/>
          </rPr>
          <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51.xml><?xml version="1.0" encoding="utf-8"?>
<comments xmlns="http://schemas.openxmlformats.org/spreadsheetml/2006/main" xmlns:xdr="http://schemas.openxmlformats.org/drawingml/2006/spreadsheetDrawing">
  <authors>
    <author> </author>
  </authors>
  <commentList>
    <comment ref="L6" authorId="0">
      <text>
        <r>
          <rPr>
            <sz val="9"/>
            <color rgb="FF000000"/>
            <rFont val="Tahoma"/>
            <family val="2"/>
            <charset val="1"/>
          </rPr>
          <t xml:space="preserve">тут будет больше 0, если выбран хотя бы один метод, отличный от экономически обоснованных</t>
        </r>
      </text>
    </comment>
    <comment ref="AZ1" authorId="0">
      <text>
        <r>
          <rPr>
            <sz val="9"/>
            <color rgb="FF000000"/>
            <rFont val="Tahoma"/>
            <family val="2"/>
            <charset val="1"/>
          </rPr>
          <t xml:space="preserve">Тип организации</t>
        </r>
      </text>
    </comment>
  </commentList>
</comments>
</file>

<file path=xl/comments63.xml><?xml version="1.0" encoding="utf-8"?>
<comments xmlns="http://schemas.openxmlformats.org/spreadsheetml/2006/main" xmlns:xdr="http://schemas.openxmlformats.org/drawingml/2006/spreadsheetDrawing">
  <authors>
    <author> </author>
  </authors>
  <commentList>
    <comment ref="P2" authorId="0">
      <text>
        <r>
          <rPr>
            <sz val="9"/>
            <color rgb="FF000000"/>
            <rFont val="Arial"/>
            <family val="2"/>
            <charset val="1"/>
          </rPr>
          <t xml:space="preserve">сюда же для некоторых формул может входить:
- VOTV
- HOTVSNA</t>
        </r>
      </text>
    </comment>
    <comment ref="U2" authorId="0">
      <text>
        <r>
          <rPr>
            <sz val="9"/>
            <color rgb="FF000000"/>
            <rFont val="Arial"/>
            <family val="2"/>
            <charset val="1"/>
          </rPr>
          <t xml:space="preserve">сюда же для некоторых формул может входить:
- VOTV
- HOTVSNA</t>
        </r>
      </text>
    </comment>
  </commentList>
</comments>
</file>

<file path=xl/sharedStrings.xml><?xml version="1.0" encoding="utf-8"?>
<sst xmlns="http://schemas.openxmlformats.org/spreadsheetml/2006/main" count="12995" uniqueCount="3443">
  <si>
    <t xml:space="preserve"> (требуется обновление)</t>
  </si>
  <si>
    <t xml:space="preserve">Код отчёта: PP110.OPEN.INFO.QUARTER.HEAT.EIAS</t>
  </si>
  <si>
    <t xml:space="preserve">Версия отчёта: 1.1.1</t>
  </si>
  <si>
    <t xml:space="preserve">Условные обозначения</t>
  </si>
  <si>
    <t xml:space="preserve">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</si>
  <si>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</si>
  <si>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</si>
  <si>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</si>
  <si>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</si>
  <si>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</si>
  <si>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</si>
  <si>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</si>
  <si>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данных_x005F_x000D_
• Для каждого сообщения возможны 2 статуса: ошибка и предупреждение_x005F_x000D_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</si>
  <si>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 xml:space="preserve">28932227</t>
  </si>
  <si>
    <t xml:space="preserve">Flag_Row_Size</t>
  </si>
  <si>
    <t xml:space="preserve">Субъект РФ</t>
  </si>
  <si>
    <t xml:space="preserve">Ярославская область</t>
  </si>
  <si>
    <t xml:space="preserve">Состав раскрываемой информации</t>
  </si>
  <si>
    <t xml:space="preserve">Привлечение к ответственности за указанный период отсутствует</t>
  </si>
  <si>
    <t xml:space="preserve">нет</t>
  </si>
  <si>
    <t xml:space="preserve">PRICE, REQUEST</t>
  </si>
  <si>
    <t xml:space="preserve">Начало_x005F_x000D_
периода регулирования</t>
  </si>
  <si>
    <t xml:space="preserve">Как заполнить?</t>
  </si>
  <si>
    <t xml:space="preserve">Начало периода регулирования</t>
  </si>
  <si>
    <t xml:space="preserve">Окончание_x005F_x000D_
периода регулирования</t>
  </si>
  <si>
    <t xml:space="preserve">Окончание периода регулирования</t>
  </si>
  <si>
    <t xml:space="preserve">ORG</t>
  </si>
  <si>
    <t xml:space="preserve">Дата_x005F_x000D_
предоставления информации</t>
  </si>
  <si>
    <t xml:space="preserve">Дата предоставления информации</t>
  </si>
  <si>
    <t xml:space="preserve">BALANCE, QUARTER, TERMS</t>
  </si>
  <si>
    <t xml:space="preserve">Год</t>
  </si>
  <si>
    <t xml:space="preserve">Отчётный период (год)</t>
  </si>
  <si>
    <t xml:space="preserve">QUARTER</t>
  </si>
  <si>
    <t xml:space="preserve">Квартал</t>
  </si>
  <si>
    <t xml:space="preserve">II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</si>
  <si>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</si>
  <si>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</si>
  <si>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</si>
  <si>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</si>
  <si>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</si>
  <si>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</si>
  <si>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</si>
  <si>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</si>
  <si>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</si>
  <si>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</si>
  <si>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ООО "Газпром теплоэнерго Ярославль"</t>
  </si>
  <si>
    <t xml:space="preserve">Наименование (описание) обособленного подразделения</t>
  </si>
  <si>
    <t xml:space="preserve">ИНН</t>
  </si>
  <si>
    <t xml:space="preserve">7603060690</t>
  </si>
  <si>
    <t xml:space="preserve">КПП</t>
  </si>
  <si>
    <t xml:space="preserve">760301001</t>
  </si>
  <si>
    <t xml:space="preserve">Тип теплоснабжающей организации</t>
  </si>
  <si>
    <t xml:space="preserve">Регулируемая организация</t>
  </si>
  <si>
    <t xml:space="preserve">Система налогообложения</t>
  </si>
  <si>
    <t xml:space="preserve">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</si>
  <si>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</si>
  <si>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</si>
  <si>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</si>
  <si>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rPr>
        <sz val="9"/>
        <rFont val="Tahoma"/>
        <family val="0"/>
        <charset val="1"/>
      </rPr>
      <t xml:space="preserve">Тариф на горячую воду предлагается </t>
    </r>
    <r>
      <rPr>
        <b val="true"/>
        <sz val="9"/>
        <rFont val="Tahoma"/>
        <family val="2"/>
        <charset val="204"/>
      </rPr>
      <t xml:space="preserve">с (!)</t>
    </r>
    <r>
      <rPr>
        <sz val="9"/>
        <rFont val="Tahoma"/>
        <family val="2"/>
        <charset val="204"/>
      </rPr>
      <t xml:space="preserve"> разбивкой по поставщикам</t>
    </r>
  </si>
  <si>
    <r>
      <rPr>
        <sz val="9"/>
        <rFont val="Tahoma"/>
        <family val="0"/>
        <charset val="1"/>
      </rPr>
      <t xml:space="preserve">Тариф на горячую воду предлагается </t>
    </r>
    <r>
      <rPr>
        <b val="true"/>
        <sz val="9"/>
        <rFont val="Tahoma"/>
        <family val="2"/>
        <charset val="204"/>
      </rPr>
      <t xml:space="preserve">без (!)</t>
    </r>
    <r>
      <rPr>
        <sz val="9"/>
        <rFont val="Tahoma"/>
        <family val="2"/>
        <charset val="204"/>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</si>
  <si>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</si>
  <si>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</si>
  <si>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</si>
  <si>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</si>
  <si>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</si>
  <si>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 xml:space="preserve">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</si>
  <si>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</si>
  <si>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</si>
  <si>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</si>
  <si>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150067, г. Ярославль, пр-т Машиностроителей, д.64</t>
  </si>
  <si>
    <t xml:space="preserve">Фамилия, имя, отчество руководителя</t>
  </si>
  <si>
    <t xml:space="preserve">Малов Сергей Владимирович</t>
  </si>
  <si>
    <t xml:space="preserve">Ответственный за заполнение формы</t>
  </si>
  <si>
    <t xml:space="preserve">Фамилия, имя, отчество</t>
  </si>
  <si>
    <t xml:space="preserve">Дмитриев Олег Александрович</t>
  </si>
  <si>
    <t xml:space="preserve">Должность</t>
  </si>
  <si>
    <t xml:space="preserve">Начальник ПТГ</t>
  </si>
  <si>
    <t xml:space="preserve">Контактный телефон</t>
  </si>
  <si>
    <t xml:space="preserve">(4852) 20-90-51</t>
  </si>
  <si>
    <t xml:space="preserve">E-mail</t>
  </si>
  <si>
    <t xml:space="preserve">u1702@gpte76.ru</t>
  </si>
  <si>
    <t xml:space="preserve">Flag_Col_Size</t>
  </si>
  <si>
    <t xml:space="preserve">МР</t>
  </si>
  <si>
    <t xml:space="preserve">МО</t>
  </si>
  <si>
    <t xml:space="preserve">ОКТМО</t>
  </si>
  <si>
    <t xml:space="preserve">Муниципальный район</t>
  </si>
  <si>
    <t xml:space="preserve">Муниципальное образование</t>
  </si>
  <si>
    <t xml:space="preserve">№ п/п</t>
  </si>
  <si>
    <t xml:space="preserve">Наименование</t>
  </si>
  <si>
    <t xml:space="preserve">3</t>
  </si>
  <si>
    <t xml:space="preserve">4</t>
  </si>
  <si>
    <t xml:space="preserve">6</t>
  </si>
  <si>
    <t xml:space="preserve">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</si>
  <si>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</si>
  <si>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</si>
  <si>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</si>
  <si>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</si>
  <si>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 xml:space="preserve">ter_1</t>
  </si>
  <si>
    <t xml:space="preserve">96</t>
  </si>
  <si>
    <t xml:space="preserve">город Ярославль</t>
  </si>
  <si>
    <t xml:space="preserve">78701000</t>
  </si>
  <si>
    <t xml:space="preserve">2</t>
  </si>
  <si>
    <t xml:space="preserve">×</t>
  </si>
  <si>
    <t xml:space="preserve">59</t>
  </si>
  <si>
    <t xml:space="preserve">Ростовский муниципальный район</t>
  </si>
  <si>
    <t xml:space="preserve">Семибратово сельское поселение</t>
  </si>
  <si>
    <t xml:space="preserve">78637447</t>
  </si>
  <si>
    <t xml:space="preserve">79</t>
  </si>
  <si>
    <t xml:space="preserve">Угличский муниципальный район</t>
  </si>
  <si>
    <t xml:space="preserve">Городское поселение г.Углич</t>
  </si>
  <si>
    <t xml:space="preserve">78646101</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</si>
  <si>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</si>
  <si>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</si>
  <si>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</si>
  <si>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</si>
  <si>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</si>
  <si>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</si>
  <si>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 xml:space="preserve">да/нет</t>
  </si>
  <si>
    <t xml:space="preserve">1</t>
  </si>
  <si>
    <t xml:space="preserve">5</t>
  </si>
  <si>
    <t xml:space="preserve">8</t>
  </si>
  <si>
    <t xml:space="preserve">ID_DIFF</t>
  </si>
  <si>
    <t xml:space="preserve">VD</t>
  </si>
  <si>
    <t xml:space="preserve">AREA</t>
  </si>
  <si>
    <t xml:space="preserve">SYSTEM</t>
  </si>
  <si>
    <t xml:space="preserve">diff_1</t>
  </si>
  <si>
    <t xml:space="preserve">4190064</t>
  </si>
  <si>
    <t xml:space="preserve">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</si>
  <si>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</si>
  <si>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</si>
  <si>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</si>
  <si>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</si>
  <si>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</si>
  <si>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по_x005F_x000D_
 МО (территориям)</t>
  </si>
  <si>
    <t xml:space="preserve">Дифференциация по _x005F_x000D_
централизованным системам</t>
  </si>
  <si>
    <t xml:space="preserve">Дифференциация по источникам тепловой энергии</t>
  </si>
  <si>
    <t xml:space="preserve">Примечание</t>
  </si>
  <si>
    <t xml:space="preserve">Установлен для организации</t>
  </si>
  <si>
    <t xml:space="preserve">Описание</t>
  </si>
  <si>
    <t xml:space="preserve">TER_ID</t>
  </si>
  <si>
    <t xml:space="preserve">VTAR_ID</t>
  </si>
  <si>
    <t xml:space="preserve">VD_ID</t>
  </si>
  <si>
    <t xml:space="preserve">ID_VTAR</t>
  </si>
  <si>
    <t xml:space="preserve">ID_NTAR</t>
  </si>
  <si>
    <t xml:space="preserve">ID_TER</t>
  </si>
  <si>
    <t xml:space="preserve">ID_CS</t>
  </si>
  <si>
    <t xml:space="preserve">ID_IST_TE</t>
  </si>
  <si>
    <t xml:space="preserve">ВидТарифа</t>
  </si>
  <si>
    <t xml:space="preserve">ВидДеятельности</t>
  </si>
  <si>
    <t xml:space="preserve">НаименованиеТарифа</t>
  </si>
  <si>
    <t xml:space="preserve">Территория</t>
  </si>
  <si>
    <t xml:space="preserve">ЦентрализованнаяСистема</t>
  </si>
  <si>
    <t xml:space="preserve">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</si>
  <si>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</si>
  <si>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</si>
  <si>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</si>
  <si>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</si>
  <si>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 xml:space="preserve">9</t>
  </si>
  <si>
    <t xml:space="preserve">10</t>
  </si>
  <si>
    <t xml:space="preserve">11</t>
  </si>
  <si>
    <t xml:space="preserve">12</t>
  </si>
  <si>
    <t xml:space="preserve">13</t>
  </si>
  <si>
    <t xml:space="preserve">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</si>
  <si>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</si>
  <si>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pIns_PT_VTAR_A</t>
  </si>
  <si>
    <t xml:space="preserve">pt_ntar_1</t>
  </si>
  <si>
    <t xml:space="preserve">pt_ter_1</t>
  </si>
  <si>
    <t xml:space="preserve">pt_cs_1</t>
  </si>
  <si>
    <t xml:space="preserve">pt_ist_te_1</t>
  </si>
  <si>
    <t xml:space="preserve">pIns_PT_VTAR_B</t>
  </si>
  <si>
    <t xml:space="preserve">pt_ntar_2</t>
  </si>
  <si>
    <t xml:space="preserve">pt_ter_2</t>
  </si>
  <si>
    <t xml:space="preserve">pt_cs_2</t>
  </si>
  <si>
    <t xml:space="preserve">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</si>
  <si>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</si>
  <si>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</si>
  <si>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 xml:space="preserve">pIns_PT_VTAR_C</t>
  </si>
  <si>
    <t xml:space="preserve">pt_ntar_3</t>
  </si>
  <si>
    <t xml:space="preserve">pt_ter_3</t>
  </si>
  <si>
    <t xml:space="preserve">pt_cs_3</t>
  </si>
  <si>
    <t xml:space="preserve">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</si>
  <si>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</si>
  <si>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pIns_PT_VTAR_D</t>
  </si>
  <si>
    <t xml:space="preserve">pt_ntar_4</t>
  </si>
  <si>
    <t xml:space="preserve">pt_ter_4</t>
  </si>
  <si>
    <t xml:space="preserve">pt_cs_4</t>
  </si>
  <si>
    <t xml:space="preserve">pt_ist_te_4</t>
  </si>
  <si>
    <t xml:space="preserve">Тарифы на услуги по передаче тепловой энергии</t>
  </si>
  <si>
    <t xml:space="preserve">pIns_PT_VTAR_E1</t>
  </si>
  <si>
    <t xml:space="preserve">pt_ntar_5</t>
  </si>
  <si>
    <t xml:space="preserve">pt_ter_5</t>
  </si>
  <si>
    <t xml:space="preserve">pt_cs_5</t>
  </si>
  <si>
    <t xml:space="preserve">pt_ist_te_5</t>
  </si>
  <si>
    <t xml:space="preserve">Тарифы на услуги по передаче теплоносителя</t>
  </si>
  <si>
    <t xml:space="preserve">pIns_PT_VTAR_E2</t>
  </si>
  <si>
    <t xml:space="preserve">pt_ntar_6</t>
  </si>
  <si>
    <t xml:space="preserve">pt_ter_6</t>
  </si>
  <si>
    <t xml:space="preserve">pt_cs_6</t>
  </si>
  <si>
    <t xml:space="preserve">pt_ist_te_6</t>
  </si>
  <si>
    <t xml:space="preserve">Плата за услуги по поддержанию резервной тепловой мощности при отсутствии потребления тепловой энергии</t>
  </si>
  <si>
    <t xml:space="preserve">pIns_PT_VTAR_F</t>
  </si>
  <si>
    <t xml:space="preserve">pt_ntar_7</t>
  </si>
  <si>
    <t xml:space="preserve">pt_ter_7</t>
  </si>
  <si>
    <t xml:space="preserve">pt_cs_7</t>
  </si>
  <si>
    <t xml:space="preserve">pt_ist_te_7</t>
  </si>
  <si>
    <t xml:space="preserve">Плата за подключение (технологическое присоединение) к системе теплоснабжения</t>
  </si>
  <si>
    <t xml:space="preserve">pIns_PT_VTAR_G</t>
  </si>
  <si>
    <t xml:space="preserve">pt_ntar_8</t>
  </si>
  <si>
    <t xml:space="preserve">pt_ter_8</t>
  </si>
  <si>
    <t xml:space="preserve">pt_cs_8</t>
  </si>
  <si>
    <t xml:space="preserve">pt_ist_te_8</t>
  </si>
  <si>
    <t xml:space="preserve">Плата за подключение (технологическое присоединение) к системе теплоснабжения (индивидуальная)</t>
  </si>
  <si>
    <t xml:space="preserve">pIns_PT_VTAR_H</t>
  </si>
  <si>
    <t xml:space="preserve">pt_ntar_20</t>
  </si>
  <si>
    <t xml:space="preserve">pt_ter_20</t>
  </si>
  <si>
    <t xml:space="preserve">pt_cs_20</t>
  </si>
  <si>
    <t xml:space="preserve">pt_ist_te_20</t>
  </si>
  <si>
    <t xml:space="preserve">Предельный уровень цены на тепловую энергию (мощность), поставляемую теплоснабжающими организациями потребителям</t>
  </si>
  <si>
    <t xml:space="preserve">pIns_PT_VTAR_I</t>
  </si>
  <si>
    <t xml:space="preserve">pt_ntar_21</t>
  </si>
  <si>
    <t xml:space="preserve">pt_ter_21</t>
  </si>
  <si>
    <t xml:space="preserve">pt_cs_21</t>
  </si>
  <si>
    <t xml:space="preserve">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</si>
  <si>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</si>
  <si>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</si>
  <si>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</si>
  <si>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</si>
  <si>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</si>
  <si>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</si>
  <si>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</si>
  <si>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</si>
  <si>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</si>
  <si>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 xml:space="preserve">pIns_PT_VTAR_A_COLDVSNA</t>
  </si>
  <si>
    <t xml:space="preserve">pt_ntar_9</t>
  </si>
  <si>
    <t xml:space="preserve">pt_ter_9</t>
  </si>
  <si>
    <t xml:space="preserve">pt_cs_9</t>
  </si>
  <si>
    <t xml:space="preserve">Тариф на техническую воду</t>
  </si>
  <si>
    <t xml:space="preserve">pIns_PT_VTAR_B_COLDVSNA</t>
  </si>
  <si>
    <t xml:space="preserve">pt_ntar_10</t>
  </si>
  <si>
    <t xml:space="preserve">pt_ter_10</t>
  </si>
  <si>
    <t xml:space="preserve">pt_cs_10</t>
  </si>
  <si>
    <t xml:space="preserve">Тариф на транспортировку воды</t>
  </si>
  <si>
    <t xml:space="preserve">pIns_PT_VTAR_C_COLDVSNA</t>
  </si>
  <si>
    <t xml:space="preserve">pt_ntar_11</t>
  </si>
  <si>
    <t xml:space="preserve">pt_ter_11</t>
  </si>
  <si>
    <t xml:space="preserve">pt_cs_11</t>
  </si>
  <si>
    <t xml:space="preserve">Тариф на подвоз воды</t>
  </si>
  <si>
    <t xml:space="preserve">pIns_PT_VTAR_D_COLDVSNA</t>
  </si>
  <si>
    <t xml:space="preserve">pt_ntar_12</t>
  </si>
  <si>
    <t xml:space="preserve">pt_ter_12</t>
  </si>
  <si>
    <t xml:space="preserve">pt_cs_12</t>
  </si>
  <si>
    <t xml:space="preserve">Тариф на подключение (технологическое присоединение) к централизованной системе холодного водоснабжения</t>
  </si>
  <si>
    <t xml:space="preserve">pIns_PT_VTAR_E_COLDVSNA</t>
  </si>
  <si>
    <t xml:space="preserve">pt_ntar_13</t>
  </si>
  <si>
    <t xml:space="preserve">pt_ter_13</t>
  </si>
  <si>
    <t xml:space="preserve">pt_cs_13</t>
  </si>
  <si>
    <t xml:space="preserve">Тариф на горячую воду (горячее водоснабжение)</t>
  </si>
  <si>
    <t xml:space="preserve">pIns_PT_VTAR_A_HOTVSNA</t>
  </si>
  <si>
    <t xml:space="preserve">pt_ntar_14</t>
  </si>
  <si>
    <t xml:space="preserve">pt_ter_14</t>
  </si>
  <si>
    <t xml:space="preserve">pt_cs_14</t>
  </si>
  <si>
    <t xml:space="preserve">Тариф на транспортировку горячей воды</t>
  </si>
  <si>
    <t xml:space="preserve">pIns_PT_VTAR_B_HOTVSNA</t>
  </si>
  <si>
    <t xml:space="preserve">pt_ntar_15</t>
  </si>
  <si>
    <t xml:space="preserve">pt_ter_15</t>
  </si>
  <si>
    <t xml:space="preserve">pt_cs_15</t>
  </si>
  <si>
    <t xml:space="preserve">Тариф на подключение (технологическое присоединение) к централизованной системе горячего водоснабжения</t>
  </si>
  <si>
    <t xml:space="preserve">pIns_PT_VTAR_C_HOTVSNA</t>
  </si>
  <si>
    <t xml:space="preserve">pt_ntar_16</t>
  </si>
  <si>
    <t xml:space="preserve">pt_ter_16</t>
  </si>
  <si>
    <t xml:space="preserve">pt_cs_16</t>
  </si>
  <si>
    <t xml:space="preserve">Тариф на водоотведение</t>
  </si>
  <si>
    <t xml:space="preserve">pIns_PT_VTAR_A_VOTV</t>
  </si>
  <si>
    <t xml:space="preserve">pt_ntar_17</t>
  </si>
  <si>
    <t xml:space="preserve">pt_ter_17</t>
  </si>
  <si>
    <t xml:space="preserve">pt_cs_17</t>
  </si>
  <si>
    <t xml:space="preserve">Тариф на транспортировку сточных вод</t>
  </si>
  <si>
    <t xml:space="preserve">pIns_PT_VTAR_B_VOTV</t>
  </si>
  <si>
    <t xml:space="preserve">pt_ntar_18</t>
  </si>
  <si>
    <t xml:space="preserve">pt_ter_18</t>
  </si>
  <si>
    <t xml:space="preserve">pt_cs_18</t>
  </si>
  <si>
    <t xml:space="preserve">Тариф на подключение (технологическое присоединение) к централизованной системе водоотведения</t>
  </si>
  <si>
    <t xml:space="preserve">pIns_PT_VTAR_C_VOTV</t>
  </si>
  <si>
    <t xml:space="preserve">pt_ntar_19</t>
  </si>
  <si>
    <t xml:space="preserve">pt_ter_19</t>
  </si>
  <si>
    <t xml:space="preserve">pt_cs_19</t>
  </si>
  <si>
    <t xml:space="preserve">fdif</t>
  </si>
  <si>
    <t xml:space="preserve">fdif_e</t>
  </si>
  <si>
    <t xml:space="preserve">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</si>
  <si>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</si>
  <si>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</si>
  <si>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</si>
  <si>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</si>
  <si>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</si>
  <si>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 xml:space="preserve">Комментарий</t>
  </si>
  <si>
    <t xml:space="preserve">Дифференциация, да/нет</t>
  </si>
  <si>
    <t xml:space="preserve">Значение</t>
  </si>
  <si>
    <t xml:space="preserve">Тарифы</t>
  </si>
  <si>
    <t xml:space="preserve">Прочие показатели</t>
  </si>
  <si>
    <t xml:space="preserve">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</si>
  <si>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</si>
  <si>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</si>
  <si>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</si>
  <si>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</si>
  <si>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</si>
  <si>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</si>
  <si>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</si>
  <si>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</si>
  <si>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</si>
  <si>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</si>
  <si>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 xml:space="preserve">Информация</t>
  </si>
  <si>
    <t xml:space="preserve">Субъект Российской Федерации</t>
  </si>
  <si>
    <t xml:space="preserve">Указывается наименование субъекта Российской Федерации</t>
  </si>
  <si>
    <t xml:space="preserve">x</t>
  </si>
  <si>
    <t xml:space="preserve">2.2</t>
  </si>
  <si>
    <t xml:space="preserve">идентификационный номер налогоплательщика (ИНН)</t>
  </si>
  <si>
    <t xml:space="preserve">Указывается идентификационный номер налогоплательщика.</t>
  </si>
  <si>
    <t xml:space="preserve">2.3</t>
  </si>
  <si>
    <t xml:space="preserve">код причины постановки на учет (КПП)</t>
  </si>
  <si>
    <t xml:space="preserve">Указывается код причины постановки на учет (при наличии).</t>
  </si>
  <si>
    <t xml:space="preserve">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</si>
  <si>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</si>
  <si>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</si>
  <si>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</si>
  <si>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</si>
  <si>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</si>
  <si>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</si>
  <si>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</si>
  <si>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</si>
  <si>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</si>
  <si>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</si>
  <si>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 xml:space="preserve">3.1</t>
  </si>
  <si>
    <t xml:space="preserve">фамилия, имя и отчество должностного лица</t>
  </si>
  <si>
    <t xml:space="preserve">3.1.1</t>
  </si>
  <si>
    <t xml:space="preserve">фамилия должностного лица</t>
  </si>
  <si>
    <t xml:space="preserve">3.1.2</t>
  </si>
  <si>
    <t xml:space="preserve">имя должностного лица</t>
  </si>
  <si>
    <t xml:space="preserve">3.1.3</t>
  </si>
  <si>
    <t xml:space="preserve">отчество должностного лица</t>
  </si>
  <si>
    <t xml:space="preserve">3.2</t>
  </si>
  <si>
    <t xml:space="preserve">должность</t>
  </si>
  <si>
    <t xml:space="preserve">3.3</t>
  </si>
  <si>
    <t xml:space="preserve">контактный телефон</t>
  </si>
  <si>
    <t xml:space="preserve">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</si>
  <si>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</si>
  <si>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территория._x005F_x000D_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</si>
  <si>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</si>
  <si>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</si>
  <si>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</si>
  <si>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</si>
  <si>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</si>
  <si>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</si>
  <si>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</si>
  <si>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</si>
  <si>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</si>
  <si>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</si>
  <si>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</si>
  <si>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</si>
  <si>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</si>
  <si>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 xml:space="preserve">BLOCK_MAIN_INFO_OBJECT_HEAT</t>
  </si>
  <si>
    <t xml:space="preserve">BLOCK_MAIN_INFO_OBJECT_VOTV</t>
  </si>
  <si>
    <t xml:space="preserve">BLOCK_MAIN_INFO_OBJECT_COLDVSNA</t>
  </si>
  <si>
    <t xml:space="preserve">BLOCK_MAIN_INFO_OBJECT_HOTVSNA</t>
  </si>
  <si>
    <t xml:space="preserve">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</si>
  <si>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</si>
  <si>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</si>
  <si>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 xml:space="preserve">Теплоэлектростанции</t>
  </si>
  <si>
    <t xml:space="preserve">Тепловые станции</t>
  </si>
  <si>
    <t xml:space="preserve">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</si>
  <si>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</si>
  <si>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</si>
  <si>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</si>
  <si>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</si>
  <si>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</si>
  <si>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</si>
  <si>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</si>
  <si>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</si>
  <si>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</si>
  <si>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</si>
  <si>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</si>
  <si>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</si>
  <si>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</si>
  <si>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</si>
  <si>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 xml:space="preserve">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</si>
  <si>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чисел._x005F_x000D_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0._x005F_x000D_
В колонке "Единицы измерения" в блоке "Теплоэлектростанции" выбирается одно из значений: кВт*ч или МВт._x005F_x000D_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</si>
  <si>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чисел._x005F_x000D_
В случае отсутствия канализационных сетей, насосных станций, очистных сооружений в соответствующей колонке указывается значение 0._x005F_x000D_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строке._x005F_x000D_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</si>
  <si>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чисел._x005F_x000D_
В случае отсутствия водопроводных сетей, скважин, подкачивающих станций в соответствующей колонке указывается значение 0._x005F_x000D_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строке._x005F_x000D_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</si>
  <si>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чисел._x005F_x000D_
В случае отсутствия водопроводных сетей, центральных тепловых пунктов в соответствующей колонке указывается значение 0._x005F_x000D_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</si>
  <si>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 xml:space="preserve">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</si>
  <si>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</si>
  <si>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</si>
  <si>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</si>
  <si>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</si>
  <si>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</si>
  <si>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чисел._x005F_x000D_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«0»._x005F_x000D_
В случае оказания услуг по нескольким видам деятельности информация по каждому из них указывается отдельно._x005F_x000D_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</si>
  <si>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</si>
  <si>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</si>
  <si>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</si>
  <si>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"Да"._x005F_x000D_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ЕИАС._x005F_x000D_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</si>
  <si>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</si>
  <si>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</si>
  <si>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 xml:space="preserve">52644404</t>
  </si>
  <si>
    <t xml:space="preserve">Ачаирское сельское поселение (52644404)</t>
  </si>
  <si>
    <t xml:space="preserve">Указывается наименование тарифа в случае утверждения нескольких тарифов._x005F_x000D_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</si>
  <si>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</si>
  <si>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признаку._x005F_x000D_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</si>
  <si>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</si>
  <si>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теплоснабжения._x005F_x000D_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</si>
  <si>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</si>
  <si>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энергии_x005F_x000D_
В случае дифференциации тарифов по источникам тепловой энергии информация по ним указывается в отдельных строках.</t>
  </si>
  <si>
    <t xml:space="preserve">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</si>
  <si>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</si>
  <si>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мощности_x005F_x000D_
Значение выбирается из перечня:_x005F_x000D_
   - без дифференциации_x005F_x000D_
   - к коллектору источника тепловой энергии_x005F_x000D_
   - к тепловой сети без дополнительного преобразования на тепловых пунктах, эксплуатируемых теплоснабжающей организацией_x005F_x000D_
   - к тепловой сети после тепловых пунктов (на тепловых пунктах), эксплуатируемых теплоснабжающей организацией_x005F_x000D_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</si>
  <si>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 xml:space="preserve">GROUP_CONSUMER</t>
  </si>
  <si>
    <t xml:space="preserve">Группа потребителей</t>
  </si>
  <si>
    <t xml:space="preserve">Указывается группа потребителей при наличии дифференциации тарифа по группам потребителей._x005F_x000D_
Значение выбирается из перечня:_x005F_x000D_
   - организации-перепродавцы;_x005F_x000D_
   - бюджетные организации;_x005F_x000D_
   - население;_x005F_x000D_
   - прочие;_x005F_x000D_
   - без дифференциации._x005F_x000D_
В случае дифференциации тарифов группам потребителей информация по ним указывается в отдельных строках.</t>
  </si>
  <si>
    <t xml:space="preserve">TN</t>
  </si>
  <si>
    <t xml:space="preserve">В колонке «Параметр дифференциации тарифов» указывается вид теплоносителя._x005F_x000D_
Значение выбирается из перечня:_x005F_x000D_
   - вода;_x005F_x000D_
   - пар;_x005F_x000D_
   - отборный пар, 1.2 – 2.5 кг/см2;_x005F_x000D_
   - отборный пар, 2.5 – 7 кг/см2;_x005F_x000D_
   - отборный пар, 7 – 13 кг/см2;_x005F_x000D_
   - отборный пар, &gt; 13 кг/см2;_x005F_x000D_
   - острый и редуцированный пар;_x005F_x000D_
   - горячая вода в системе централизованного теплоснабжения на отопление;_x005F_x000D_
   - горячая вода в системе централизованного теплоснабжения на горячее водоснабжение;_x005F_x000D_
   - прочее._x005F_x000D_
При утверждении двухставочного тарифа колонка «Одноставочный тариф» не заполняется._x005F_x000D_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«ДД.ММ.ГГГГ»._x005F_x000D_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мощности._x005F_x000D_
В случае дифференциации тарифов по периодам действия тарифа информация по ним указывается в отдельных колонках._x005F_x000D_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</si>
  <si>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</si>
  <si>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</si>
  <si>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</si>
  <si>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</si>
  <si>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</si>
  <si>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</si>
  <si>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PERIOD_FROM_FIRST_ROW</t>
  </si>
  <si>
    <t xml:space="preserve">FLAG_BLOCK_COLUMN</t>
  </si>
  <si>
    <t xml:space="preserve">SPR</t>
  </si>
  <si>
    <t xml:space="preserve">FLAG_START_DATE</t>
  </si>
  <si>
    <t xml:space="preserve">FLAG_ETC_PERIOD</t>
  </si>
  <si>
    <t xml:space="preserve">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</si>
  <si>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</si>
  <si>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</si>
  <si>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</si>
  <si>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</si>
  <si>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 xml:space="preserve">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</si>
  <si>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</si>
  <si>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</si>
  <si>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</si>
  <si>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</si>
  <si>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</si>
  <si>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тариф,_x005F_x000D_
руб./Гкал</t>
  </si>
  <si>
    <t xml:space="preserve">Ставка за содержание тепловой мощности,_x005F_x000D_
тыс. руб./Гкал/ч/мес.</t>
  </si>
  <si>
    <t xml:space="preserve">Двухставочный тариф</t>
  </si>
  <si>
    <t xml:space="preserve">Срок действия</t>
  </si>
  <si>
    <t xml:space="preserve">NUM_NTAR</t>
  </si>
  <si>
    <t xml:space="preserve">NUM_TER</t>
  </si>
  <si>
    <t xml:space="preserve">NUM_CS</t>
  </si>
  <si>
    <t xml:space="preserve">NUM_IST_TE</t>
  </si>
  <si>
    <t xml:space="preserve">NUM_SCHEME</t>
  </si>
  <si>
    <t xml:space="preserve">NUM_GC</t>
  </si>
  <si>
    <t xml:space="preserve">NUM_TN</t>
  </si>
  <si>
    <t xml:space="preserve">ставка за тепловую энергию,_x005F_x000D_
руб./Гкал</t>
  </si>
  <si>
    <t xml:space="preserve">ставка за содержание тепловой мощности,_x005F_x000D_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</si>
  <si>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</si>
  <si>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</si>
  <si>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</si>
  <si>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</si>
  <si>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тариф,_x005F_x000D_
руб./куб.м</t>
  </si>
  <si>
    <t xml:space="preserve">В колонке «Параметр дифференциации тарифов» указывается вид теплоносителя._x005F_x000D_
Значение выбирается из перечня:_x005F_x000D_
   - вода;_x005F_x000D_
   - пар;_x005F_x000D_
   - отборный пар, 1.2 – 2.5 кг/см2;_x005F_x000D_
   - отборный пар, 2.5 – 7 кг/см2;_x005F_x000D_
   - отборный пар, 7 – 13 кг/см2;_x005F_x000D_
   - отборный пар, &gt; 13 кг/см2;_x005F_x000D_
   - острый и редуцированный пар;_x005F_x000D_
   - горячая вода в системе централизованного теплоснабжения на отопление;_x005F_x000D_
   - горячая вода в системе централизованного теплоснабжения на горячее водоснабжение;_x005F_x000D_
   - прочее._x005F_x000D_
При утверждении двухставочного тарифа тариф колонка "Одноставочный тариф" не заполняется._x005F_x000D_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теплоноситель._x005F_x000D_
Даты начала и окончания действия тарифов указываются в виде "ДД.ММ.ГГГГ"._x005F_x000D_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</si>
  <si>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_x005F_x000D_
Значение выбирается из перечня:_x005F_x000D_
   - вода;_x005F_x000D_
   - пар;_x005F_x000D_
   - отборный пар, 1.2 – 2.5 кг/см2;_x005F_x000D_
   - отборный пар, 2.5 – 7 кг/см2;_x005F_x000D_
   - отборный пар, 7 – 13 кг/см2;_x005F_x000D_
   - отборный пар, &gt; 13 кг/см2;_x005F_x000D_
   - острый и редуцированный пар;_x005F_x000D_
   - горячая вода в системе централизованного теплоснабжения на отопление;_x005F_x000D_
   - горячая вода в системе централизованного теплоснабжения на горячее водоснабжение;_x005F_x000D_
   - прочее._x005F_x000D_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</si>
  <si>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поставщикам._x005F_x000D_
При утверждении двухставочного тарифа колонка "Одноставочный тариф" не заполняется._x005F_x000D_
При утверждении одноставочного тарифа колонки в блоке "Двухставочный тариф" не заполняются._x005F_x000D_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заполняются._x005F_x000D_
Даты начала и окончания действия тарифов указываются в виде "ДД.ММ.ГГГГ"._x005F_x000D_
В случае отсутствия даты окончания действия тарифа в колонке "Дата окончания" указывается "Нет"._x005F_x000D_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</si>
  <si>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</si>
  <si>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воду,_x005F_x000D_
руб./куб. м</t>
  </si>
  <si>
    <t xml:space="preserve">Двухкомпонентный тариф на горячую воду</t>
  </si>
  <si>
    <t xml:space="preserve">Компонент на теплоноситель,_x005F_x000D_
руб./куб. м</t>
  </si>
  <si>
    <t xml:space="preserve">Компонента на тепловую энергию</t>
  </si>
  <si>
    <t xml:space="preserve">Одноставочный компонент тарифа на тепловую энергию,_x005F_x000D_
руб/Гкал</t>
  </si>
  <si>
    <t xml:space="preserve">Двухставочный компонент тарифа на тепловую энергию</t>
  </si>
  <si>
    <t xml:space="preserve">NUM_CONS</t>
  </si>
  <si>
    <t xml:space="preserve">ставка за потребление горячей воды,_x005F_x000D_
руб./куб. м</t>
  </si>
  <si>
    <t xml:space="preserve">ставка за содержание тепловой мощности в компоненте на тепловую энергию,_x005F_x000D_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</si>
  <si>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тариф._x005F_x000D_
Даты начала и окончания указываются в виде "ДД.ММ.ГГГГ"._x005F_x000D_
В случае отсутствия даты окончания тарифа в колонке "Дата окончания" указывается "Нет"._x005F_x000D_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строках._x005F_x000D_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</si>
  <si>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</si>
  <si>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</si>
  <si>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</si>
  <si>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</si>
  <si>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 xml:space="preserve">FLAG</t>
  </si>
  <si>
    <t xml:space="preserve">LOAD</t>
  </si>
  <si>
    <t xml:space="preserve">NETS</t>
  </si>
  <si>
    <t xml:space="preserve">DIAMETERS</t>
  </si>
  <si>
    <t xml:space="preserve">Параметр дифференциации тарифа/ заявитель/ наименование объекта/адрес</t>
  </si>
  <si>
    <t xml:space="preserve">Подключаемая тепловая нагрузка,_x005F_x000D_
Гкал/ч</t>
  </si>
  <si>
    <t xml:space="preserve">Тип прокладки тепловых сетей</t>
  </si>
  <si>
    <t xml:space="preserve">Диаметр тепловых сетей,_x005F_x000D_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</si>
  <si>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</si>
  <si>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</si>
  <si>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</si>
  <si>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тариф._x005F_x000D_
Даты начала и окончания указываются в виде "ДД.ММ.ГГГГ"._x005F_x000D_
В случае отсутствия даты окончания тарифа в колонке "Дата окончания" указывается "Нет"._x005F_x000D_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строках._x005F_x000D_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</si>
  <si>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</si>
  <si>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водоснабжения._x005F_x000D_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</si>
  <si>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</si>
  <si>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наличии)._x005F_x000D_
Дифференциация тарифа осуществляется в соответствии с законодательством в сфере водоснабжения и водоотведения._x005F_x000D_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</si>
  <si>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потребителей._x005F_x000D_
Значение выбирается из перечня:_x005F_x000D_
  - Организации-перепродавцы;_x005F_x000D_
  - Бюджетные организации;_x005F_x000D_
  - Население;_x005F_x000D_
  - Прочие;_x005F_x000D_
  - Без дифференциации._x005F_x000D_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</si>
  <si>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</si>
  <si>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строках._x005F_x000D_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</si>
  <si>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</si>
  <si>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</si>
  <si>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 xml:space="preserve">NUM_FLAG_DIFF</t>
  </si>
  <si>
    <t xml:space="preserve">NUM_DATA_DIFF</t>
  </si>
  <si>
    <t xml:space="preserve">Одноставочный тариф,_x005F_x000D_
руб./куб. м</t>
  </si>
  <si>
    <t xml:space="preserve">ставка платы за объем поданной воды,_x005F_x000D_
руб./куб. м</t>
  </si>
  <si>
    <t xml:space="preserve">ставка платы за содержание мощности,_x005F_x000D_
руб./куб. м в час</t>
  </si>
  <si>
    <t xml:space="preserve">pt_ist_te_9</t>
  </si>
  <si>
    <t xml:space="preserve">pt_ist_te_10</t>
  </si>
  <si>
    <t xml:space="preserve">pt_ist_te_11</t>
  </si>
  <si>
    <t xml:space="preserve">pt_ist_te_12</t>
  </si>
  <si>
    <t xml:space="preserve">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</si>
  <si>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</si>
  <si>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тариф._x005F_x000D_
Даты начала и окончания указываются в виде "ДД.ММ.ГГГГ"._x005F_x000D_
В случае отсутствия даты окончания тарифа в колонке "Дата окончания" указывается "Нет"._x005F_x000D_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строках._x005F_x000D_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</si>
  <si>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</si>
  <si>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</si>
  <si>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</si>
  <si>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</si>
  <si>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 xml:space="preserve">DIAMETERS_2</t>
  </si>
  <si>
    <t xml:space="preserve">Параметр дифференциации тарифа/Заявитель/Наименование объекта/Адрес</t>
  </si>
  <si>
    <t xml:space="preserve">Подключаемая нагрузка водопроводной сети,_x005F_x000D_
куб. м/сут</t>
  </si>
  <si>
    <t xml:space="preserve">Диапазон диаметров водопроводной сети,_x005F_x000D_
мм</t>
  </si>
  <si>
    <t xml:space="preserve">Протяженность водопроводной сети,_x005F_x000D_
км</t>
  </si>
  <si>
    <t xml:space="preserve">Условия прокладки сетей</t>
  </si>
  <si>
    <t xml:space="preserve">Ставка тарифа за подключаемую нагрузку водопроводной сети,_x005F_x000D_
тыс. руб./куб. м в сутки</t>
  </si>
  <si>
    <t xml:space="preserve">Ставка тарифа за протяженность водопроводной сети диаметром d,_x005F_x000D_
тыс. руб./км</t>
  </si>
  <si>
    <t xml:space="preserve">Срок действия тарифов</t>
  </si>
  <si>
    <t xml:space="preserve">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</si>
  <si>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</si>
  <si>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водоотведения._x005F_x000D_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</si>
  <si>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тариф,_x005F_x000D_
руб./куб. м</t>
  </si>
  <si>
    <t xml:space="preserve">ставка платы за объем _x005F_x000D_
принятых сточных вод,_x005F_x000D_
руб./куб. м</t>
  </si>
  <si>
    <t xml:space="preserve">pt_ist_te_17</t>
  </si>
  <si>
    <t xml:space="preserve">pt_ist_te_18</t>
  </si>
  <si>
    <t xml:space="preserve">Добавить протяженность сети</t>
  </si>
  <si>
    <t xml:space="preserve">Добавить диапазон диаметров</t>
  </si>
  <si>
    <t xml:space="preserve">Подключаемая нагрузка канализационной сети,_x005F_x000D_
куб. м/сут</t>
  </si>
  <si>
    <t xml:space="preserve">Диапазон диаметров канализационной сети,_x005F_x000D_
мм</t>
  </si>
  <si>
    <t xml:space="preserve">Протяженность канализационной  сети,_x005F_x000D_
км</t>
  </si>
  <si>
    <t xml:space="preserve">Ставка тарифа за подключаемую нагрузку канализационной сети,_x005F_x000D_
тыс. руб./куб. м в сутки</t>
  </si>
  <si>
    <t xml:space="preserve">Ставка тарифа за протяженность канализационной сети диаметром d,_x005F_x000D_
тыс. руб./км</t>
  </si>
  <si>
    <t xml:space="preserve">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</si>
  <si>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</si>
  <si>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водоснабжения._x005F_x000D_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</si>
  <si>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</si>
  <si>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</si>
  <si>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</si>
  <si>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</si>
  <si>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 xml:space="preserve">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</si>
  <si>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</si>
  <si>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</si>
  <si>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</si>
  <si>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</si>
  <si>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</si>
  <si>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 xml:space="preserve">pt_ist_te_14</t>
  </si>
  <si>
    <t xml:space="preserve">pt_ist_te_15</t>
  </si>
  <si>
    <t xml:space="preserve">pt_ist_te_16</t>
  </si>
  <si>
    <t xml:space="preserve">vt</t>
  </si>
  <si>
    <t xml:space="preserve">х</t>
  </si>
  <si>
    <t xml:space="preserve">В колонке «Наименование параметра» указывается вид приобретаемого топлива._x005F_x000D_
Если приобретается несколько видов топлива, то информация по каждому из них указывается отдельно.</t>
  </si>
  <si>
    <t xml:space="preserve">общая стоимость</t>
  </si>
  <si>
    <t xml:space="preserve">объём</t>
  </si>
  <si>
    <t xml:space="preserve">В колонке «Единица измерения» указываются единицы измерения объема приобретаемого топлива._x005F_x000D_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</si>
  <si>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</si>
  <si>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</si>
  <si>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</si>
  <si>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</si>
  <si>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</si>
  <si>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 xml:space="preserve">Гкал/ч</t>
  </si>
  <si>
    <t xml:space="preserve">Указывается установленная тепловая мощность для источника тепловой энергии.</t>
  </si>
  <si>
    <t xml:space="preserve">%</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</si>
  <si>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</si>
  <si>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</si>
  <si>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</si>
  <si>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</si>
  <si>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</si>
  <si>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</si>
  <si>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</si>
  <si>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</si>
  <si>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 xml:space="preserve">p</t>
  </si>
  <si>
    <t xml:space="preserve">HEAT_P1</t>
  </si>
  <si>
    <t xml:space="preserve">Добавить вид топлива</t>
  </si>
  <si>
    <t xml:space="preserve">HOTVSNA_P1</t>
  </si>
  <si>
    <t xml:space="preserve">руб.</t>
  </si>
  <si>
    <t xml:space="preserve">тыс. кВт·ч</t>
  </si>
  <si>
    <t xml:space="preserve">HEAT_P6</t>
  </si>
  <si>
    <t xml:space="preserve">NOT_HOTVSNA</t>
  </si>
  <si>
    <t xml:space="preserve">отсутствует</t>
  </si>
  <si>
    <t xml:space="preserve">NOT_HEAT_P1</t>
  </si>
  <si>
    <t xml:space="preserve">Добавить прочие расходы</t>
  </si>
  <si>
    <t xml:space="preserve">HEAT_P2</t>
  </si>
  <si>
    <t xml:space="preserve">NOT_HEAT_P2</t>
  </si>
  <si>
    <t xml:space="preserve">COLDVSNA_P1</t>
  </si>
  <si>
    <t xml:space="preserve">тыс. куб. м</t>
  </si>
  <si>
    <t xml:space="preserve">HOTVSNA_P2</t>
  </si>
  <si>
    <t xml:space="preserve">тыс. Гкал</t>
  </si>
  <si>
    <t xml:space="preserve">VOTV_P1</t>
  </si>
  <si>
    <t xml:space="preserve">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</si>
  <si>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</si>
  <si>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</si>
  <si>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 xml:space="preserve">hyp</t>
  </si>
  <si>
    <t xml:space="preserve">тыс. Гкал/год</t>
  </si>
  <si>
    <t xml:space="preserve">человек</t>
  </si>
  <si>
    <t xml:space="preserve">HEAT_P4</t>
  </si>
  <si>
    <t xml:space="preserve">VSNA</t>
  </si>
  <si>
    <t xml:space="preserve">тыс. кВт·ч на тыс. куб. м</t>
  </si>
  <si>
    <t xml:space="preserve">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</si>
  <si>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</si>
  <si>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</si>
  <si>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 xml:space="preserve">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</si>
  <si>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</si>
  <si>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</si>
  <si>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</si>
  <si>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 xml:space="preserve">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</si>
  <si>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</si>
  <si>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</si>
  <si>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</si>
  <si>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</si>
  <si>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</si>
  <si>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</si>
  <si>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</si>
  <si>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 xml:space="preserve">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</si>
  <si>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</si>
  <si>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</si>
  <si>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 xml:space="preserve">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</si>
  <si>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</si>
  <si>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</si>
  <si>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L.HEAT.POWER.DYN</t>
  </si>
  <si>
    <t xml:space="preserve">Установленная тепловая мощность объекта основных фондов</t>
  </si>
  <si>
    <t xml:space="preserve">ЧСЛ</t>
  </si>
  <si>
    <t xml:space="preserve">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</si>
  <si>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</si>
  <si>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 xml:space="preserve">ВЭД</t>
  </si>
  <si>
    <t xml:space="preserve">РАЙОН</t>
  </si>
  <si>
    <t xml:space="preserve">НМОБ</t>
  </si>
  <si>
    <t xml:space="preserve">НОМЕР2</t>
  </si>
  <si>
    <t xml:space="preserve">ДЕТ</t>
  </si>
  <si>
    <t xml:space="preserve">L.ACC.STATEMENTS</t>
  </si>
  <si>
    <t xml:space="preserve">Годовая бухгалтерская (финансовая) отчетность</t>
  </si>
  <si>
    <t xml:space="preserve">СТР</t>
  </si>
  <si>
    <t xml:space="preserve">Не определено</t>
  </si>
  <si>
    <t xml:space="preserve">Годовая бухгалтерская (финансовая) отчетность, включая бухгалтерский баланс и приложения к нему</t>
  </si>
  <si>
    <t xml:space="preserve">p3</t>
  </si>
  <si>
    <t xml:space="preserve">Указывается ссылка на документ, предварительно загруженный в хранилище файлов ФГИС ЕИАС.</t>
  </si>
  <si>
    <t xml:space="preserve">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</si>
  <si>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</si>
  <si>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</si>
  <si>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</si>
  <si>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 xml:space="preserve">2.0</t>
  </si>
  <si>
    <t xml:space="preserve">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</si>
  <si>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</si>
  <si>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</si>
  <si>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 xml:space="preserve">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</si>
  <si>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</si>
  <si>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</si>
  <si>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 xml:space="preserve">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</si>
  <si>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</si>
  <si>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</si>
  <si>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 xml:space="preserve">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</si>
  <si>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</si>
  <si>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</si>
  <si>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потребителям._x005F_x000D_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</si>
  <si>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L.RELEASED.BY.PU</t>
  </si>
  <si>
    <t xml:space="preserve">Объем тепловой энергии по приборам учета </t>
  </si>
  <si>
    <t xml:space="preserve">6.1</t>
  </si>
  <si>
    <t xml:space="preserve">по приборам учета </t>
  </si>
  <si>
    <t xml:space="preserve">L.RELEASED.BY.CALC</t>
  </si>
  <si>
    <t xml:space="preserve">Объем тепловой энергии расчетным путем </t>
  </si>
  <si>
    <t xml:space="preserve">6.2</t>
  </si>
  <si>
    <t xml:space="preserve">расчетным путем </t>
  </si>
  <si>
    <t xml:space="preserve">L.RELEASED.BY.NORMATIVE</t>
  </si>
  <si>
    <t xml:space="preserve">Объем тепловой энергии по нормативам потребления</t>
  </si>
  <si>
    <t xml:space="preserve">6.3</t>
  </si>
  <si>
    <t xml:space="preserve">по нормативам потребления коммунальных услуг и нормативам потребления коммунальных ресурсов</t>
  </si>
  <si>
    <t xml:space="preserve">L.VOLUME.LOSSES.PLAN</t>
  </si>
  <si>
    <t xml:space="preserve">Плановый объем потерь при передаче тепловой энергии</t>
  </si>
  <si>
    <t xml:space="preserve">тыс. Гкал/год </t>
  </si>
  <si>
    <t xml:space="preserve">L.VOLUME.LOSSES.FACT</t>
  </si>
  <si>
    <t xml:space="preserve">Фактический объем потерь при передаче тепловой энергии</t>
  </si>
  <si>
    <t xml:space="preserve">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</si>
  <si>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</si>
  <si>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</si>
  <si>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 xml:space="preserve">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</si>
  <si>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</si>
  <si>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</si>
  <si>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 xml:space="preserve">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</si>
  <si>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</si>
  <si>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</si>
  <si>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</si>
  <si>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 xml:space="preserve">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</si>
  <si>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</si>
  <si>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</si>
  <si>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</si>
  <si>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</si>
  <si>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</si>
  <si>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</si>
  <si>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 xml:space="preserve">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</si>
  <si>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</si>
  <si>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</si>
  <si>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 xml:space="preserve">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</si>
  <si>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</si>
  <si>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</si>
  <si>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</si>
  <si>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</si>
  <si>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</si>
  <si>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</si>
  <si>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 xml:space="preserve">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</si>
  <si>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</si>
  <si>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</si>
  <si>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 xml:space="preserve">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</si>
  <si>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</si>
  <si>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</si>
  <si>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</si>
  <si>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</si>
  <si>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</si>
  <si>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</si>
  <si>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</si>
  <si>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</si>
  <si>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</si>
  <si>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</si>
  <si>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 xml:space="preserve">2.1</t>
  </si>
  <si>
    <t xml:space="preserve">производственные расходы, в том числе:</t>
  </si>
  <si>
    <t xml:space="preserve">Указывается общая сумма производственных расходов.</t>
  </si>
  <si>
    <t xml:space="preserve">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</si>
  <si>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</si>
  <si>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</si>
  <si>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 xml:space="preserve">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</si>
  <si>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</si>
  <si>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</si>
  <si>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</si>
  <si>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 xml:space="preserve">2.2.1</t>
  </si>
  <si>
    <t xml:space="preserve">расходы на текущий ремонт</t>
  </si>
  <si>
    <t xml:space="preserve">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</si>
  <si>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</si>
  <si>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</si>
  <si>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</si>
  <si>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 xml:space="preserve">2.3.1</t>
  </si>
  <si>
    <t xml:space="preserve">расходы на оплату труда</t>
  </si>
  <si>
    <t xml:space="preserve">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</si>
  <si>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</si>
  <si>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 xml:space="preserve">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</si>
  <si>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</si>
  <si>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</si>
  <si>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 xml:space="preserve">2.4.1</t>
  </si>
  <si>
    <t xml:space="preserve">расходы на амортизацию основных средств</t>
  </si>
  <si>
    <t xml:space="preserve">2.4.2</t>
  </si>
  <si>
    <t xml:space="preserve">расходы на амортизацию нематериальных активов</t>
  </si>
  <si>
    <t xml:space="preserve">2.5</t>
  </si>
  <si>
    <t xml:space="preserve">расходы на арендную плату</t>
  </si>
  <si>
    <t xml:space="preserve">2.6</t>
  </si>
  <si>
    <t xml:space="preserve">расходы на лизинговые платежи</t>
  </si>
  <si>
    <t xml:space="preserve">2.7</t>
  </si>
  <si>
    <t xml:space="preserve"> расходы на концессионную плату</t>
  </si>
  <si>
    <t xml:space="preserve">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</si>
  <si>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</si>
  <si>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</si>
  <si>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</si>
  <si>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 xml:space="preserve">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</si>
  <si>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</si>
  <si>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</si>
  <si>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</si>
  <si>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</si>
  <si>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</si>
  <si>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</si>
  <si>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</si>
  <si>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 xml:space="preserve">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</si>
  <si>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</si>
  <si>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</si>
  <si>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 xml:space="preserve">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</si>
  <si>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</si>
  <si>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</si>
  <si>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 xml:space="preserve">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</si>
  <si>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</si>
  <si>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</si>
  <si>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 xml:space="preserve">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</si>
  <si>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</si>
  <si>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</si>
  <si>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 xml:space="preserve">-</t>
  </si>
  <si>
    <t xml:space="preserve">Указывается ссылка на документ, предварительно загруженный в хранилище файлов ФГИС ЕИАС._x005F_x000D_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</si>
  <si>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</si>
  <si>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м_x005F_x000D_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</si>
  <si>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</si>
  <si>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</si>
  <si>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</si>
  <si>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</si>
  <si>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</si>
  <si>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</si>
  <si>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</si>
  <si>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</si>
  <si>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</si>
  <si>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</si>
  <si>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</si>
  <si>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</si>
  <si>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</si>
  <si>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</si>
  <si>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</si>
  <si>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</si>
  <si>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</si>
  <si>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</si>
  <si>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</si>
  <si>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</si>
  <si>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</si>
  <si>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</si>
  <si>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</si>
  <si>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</si>
  <si>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</si>
  <si>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</si>
  <si>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 xml:space="preserve">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</si>
  <si>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</si>
  <si>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</si>
  <si>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 xml:space="preserve">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</si>
  <si>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</si>
  <si>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ЕИАС._x005F_x000D_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</si>
  <si>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</si>
  <si>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</si>
  <si>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 xml:space="preserve">&lt;1&gt;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</si>
  <si>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</si>
  <si>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</si>
  <si>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</si>
  <si>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 xml:space="preserve">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</si>
  <si>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</si>
  <si>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</si>
  <si>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</si>
  <si>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</si>
  <si>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</si>
  <si>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</si>
  <si>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</si>
  <si>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</si>
  <si>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</si>
  <si>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 xml:space="preserve">шт.</t>
  </si>
  <si>
    <t xml:space="preserve">средняя продолжительность устранения превышения разрешенных отклонений значений параметров</t>
  </si>
  <si>
    <t xml:space="preserve">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</si>
  <si>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</si>
  <si>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</si>
  <si>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ЕИАС._x005F_x000D_
В случае, если показатели не утверждены в колонке «Информация» указывается «Не утверждены»._x005F_x000D_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</si>
  <si>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</si>
  <si>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</si>
  <si>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</si>
  <si>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</si>
  <si>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</si>
  <si>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</si>
  <si>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 xml:space="preserve">4.2.1</t>
  </si>
  <si>
    <t xml:space="preserve">удельный расход топлива на производство единицы тепловой энергии, отпускаемой с коллекторов источников тепловой энергии</t>
  </si>
  <si>
    <t xml:space="preserve">т.у.т./Гкал</t>
  </si>
  <si>
    <t xml:space="preserve">4.2.2</t>
  </si>
  <si>
    <t xml:space="preserve">отношение величины технологических потерь к материальной характеристике тепловой сети</t>
  </si>
  <si>
    <t xml:space="preserve">4.2.1.1</t>
  </si>
  <si>
    <t xml:space="preserve">при передаче тепловой энергии</t>
  </si>
  <si>
    <t xml:space="preserve">Гкал/кв.м</t>
  </si>
  <si>
    <t xml:space="preserve">4.2.1.2</t>
  </si>
  <si>
    <t xml:space="preserve">при передаче теплоносителя</t>
  </si>
  <si>
    <t xml:space="preserve">тонн/кв.м</t>
  </si>
  <si>
    <t xml:space="preserve">4.2.3</t>
  </si>
  <si>
    <t xml:space="preserve">величина технологических потерь</t>
  </si>
  <si>
    <t xml:space="preserve">4.2.3.1</t>
  </si>
  <si>
    <t xml:space="preserve">Гкал/год</t>
  </si>
  <si>
    <t xml:space="preserve">4.2.3.2</t>
  </si>
  <si>
    <t xml:space="preserve">при передаче теплоносителя по тепловым сетям</t>
  </si>
  <si>
    <t xml:space="preserve">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</si>
  <si>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</si>
  <si>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теплоснабжения._x005F_x000D_
_x005F_x000D_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теплоснабжения._x005F_x000D_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</si>
  <si>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</si>
  <si>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теплоснабжения_x005F_x000D_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</si>
  <si>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</si>
  <si>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</si>
  <si>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 xml:space="preserve">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</si>
  <si>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</si>
  <si>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</si>
  <si>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</si>
  <si>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</si>
  <si>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 xml:space="preserve">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</si>
  <si>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</si>
  <si>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</si>
  <si>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 xml:space="preserve">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</si>
  <si>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</si>
  <si>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</si>
  <si>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</si>
  <si>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</si>
  <si>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</si>
  <si>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</si>
  <si>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</si>
  <si>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 xml:space="preserve">мутность</t>
  </si>
  <si>
    <t xml:space="preserve">цветность</t>
  </si>
  <si>
    <t xml:space="preserve">хлор остаточный общий, в том числе:</t>
  </si>
  <si>
    <t xml:space="preserve">4.3.1</t>
  </si>
  <si>
    <t xml:space="preserve">хлор остаточный связанный</t>
  </si>
  <si>
    <t xml:space="preserve">4.3.2</t>
  </si>
  <si>
    <t xml:space="preserve">хлор остаточный свободный</t>
  </si>
  <si>
    <t xml:space="preserve">4.4</t>
  </si>
  <si>
    <t xml:space="preserve">общие колиформные бактерии</t>
  </si>
  <si>
    <t xml:space="preserve">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</si>
  <si>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</si>
  <si>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</si>
  <si>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 xml:space="preserve">5.2</t>
  </si>
  <si>
    <t xml:space="preserve">5.3</t>
  </si>
  <si>
    <t xml:space="preserve">5.3.1</t>
  </si>
  <si>
    <t xml:space="preserve">5.3.2</t>
  </si>
  <si>
    <t xml:space="preserve">5.4</t>
  </si>
  <si>
    <t xml:space="preserve">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</si>
  <si>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</si>
  <si>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</si>
  <si>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</si>
  <si>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</si>
  <si>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 xml:space="preserve">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</si>
  <si>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</si>
  <si>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 xml:space="preserve">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</si>
  <si>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</si>
  <si>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</si>
  <si>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</si>
  <si>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</si>
  <si>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</si>
  <si>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</si>
  <si>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</si>
  <si>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</si>
  <si>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</si>
  <si>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</si>
  <si>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</si>
  <si>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</si>
  <si>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 xml:space="preserve">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</si>
  <si>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</si>
  <si>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</si>
  <si>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</si>
  <si>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</si>
  <si>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</si>
  <si>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</si>
  <si>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</si>
  <si>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 xml:space="preserve">БПК5</t>
  </si>
  <si>
    <t xml:space="preserve">аммоний-ион</t>
  </si>
  <si>
    <t xml:space="preserve">нитрит-анион</t>
  </si>
  <si>
    <t xml:space="preserve">3.5</t>
  </si>
  <si>
    <t xml:space="preserve">фосфаты (по Р)</t>
  </si>
  <si>
    <t xml:space="preserve">3.6</t>
  </si>
  <si>
    <t xml:space="preserve">нефтепродукты</t>
  </si>
  <si>
    <t xml:space="preserve">3.7</t>
  </si>
  <si>
    <t xml:space="preserve">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</si>
  <si>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</si>
  <si>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</si>
  <si>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 xml:space="preserve">4.6</t>
  </si>
  <si>
    <t xml:space="preserve">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</si>
  <si>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</si>
  <si>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</si>
  <si>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</si>
  <si>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</si>
  <si>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 xml:space="preserve">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</si>
  <si>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</si>
  <si>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</si>
  <si>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</si>
  <si>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</si>
  <si>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</si>
  <si>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</si>
  <si>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</si>
  <si>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</si>
  <si>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</si>
  <si>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</si>
  <si>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</si>
  <si>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</si>
  <si>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</si>
  <si>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</si>
  <si>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</si>
  <si>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</si>
  <si>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</si>
  <si>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</si>
  <si>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 xml:space="preserve">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</si>
  <si>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</si>
  <si>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</si>
  <si>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</si>
  <si>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 xml:space="preserve">3.0</t>
  </si>
  <si>
    <t xml:space="preserve">Сведения об основаниях ограничения подачи тепловой энергии</t>
  </si>
  <si>
    <t xml:space="preserve">Осуществлялось</t>
  </si>
  <si>
    <t xml:space="preserve">Не 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</si>
  <si>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осуществлялось»._x005F_x000D_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теплоснабжения._x005F_x000D_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</si>
  <si>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</si>
  <si>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 xml:space="preserve">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</si>
  <si>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</si>
  <si>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осуществлялось»._x005F_x000D_
Указывается информация о случаях прекращения подачи тепловой энергии потребителям, предусмотренных законодательством в сфере теплоснабжения._x005F_x000D_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</si>
  <si>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</si>
  <si>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</si>
  <si>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</si>
  <si>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</si>
  <si>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</si>
  <si>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</si>
  <si>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</si>
  <si>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</si>
  <si>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</si>
  <si>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</si>
  <si>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</si>
  <si>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</si>
  <si>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</si>
  <si>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</si>
  <si>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</si>
  <si>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 xml:space="preserve">Вид</t>
  </si>
  <si>
    <t xml:space="preserve">Номер</t>
  </si>
  <si>
    <t xml:space="preserve">Дата принятия</t>
  </si>
  <si>
    <t xml:space="preserve">Тип</t>
  </si>
  <si>
    <t xml:space="preserve">Наличие</t>
  </si>
  <si>
    <t xml:space="preserve">Реквизиты концессионного(-ых) соглашения(-ий)</t>
  </si>
  <si>
    <t xml:space="preserve">ip_1</t>
  </si>
  <si>
    <t xml:space="preserve">Добавить инвестиционную программу</t>
  </si>
  <si>
    <t xml:space="preserve">Год реализации инвестиционной программы</t>
  </si>
  <si>
    <t xml:space="preserve">№ п/п_x005F_x000D_
мероприятия</t>
  </si>
  <si>
    <t xml:space="preserve">Группа, к которой относятся мероприятия инвестиционной программы</t>
  </si>
  <si>
    <t xml:space="preserve">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</si>
  <si>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</si>
  <si>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</si>
  <si>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</si>
  <si>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</si>
  <si>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</si>
  <si>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</si>
  <si>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</si>
  <si>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</si>
  <si>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</si>
  <si>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 xml:space="preserve">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</si>
  <si>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</si>
  <si>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</si>
  <si>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</si>
  <si>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</si>
  <si>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</si>
  <si>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 xml:space="preserve">План</t>
  </si>
  <si>
    <t xml:space="preserve">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</si>
  <si>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</si>
  <si>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</si>
  <si>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</si>
  <si>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</si>
  <si>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</si>
  <si>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</si>
  <si>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 xml:space="preserve">месяц</t>
  </si>
  <si>
    <t xml:space="preserve">год</t>
  </si>
  <si>
    <r>
      <rPr>
        <vertAlign val="superscript"/>
        <sz val="9"/>
        <rFont val="Tahoma"/>
        <family val="2"/>
        <charset val="204"/>
      </rPr>
      <t xml:space="preserve">1</t>
    </r>
    <r>
      <rPr>
        <sz val="9"/>
        <rFont val="Tahoma"/>
        <family val="2"/>
        <charset val="204"/>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</si>
  <si>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</si>
  <si>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</si>
  <si>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 xml:space="preserve">Всего</t>
  </si>
  <si>
    <t xml:space="preserve">I</t>
  </si>
  <si>
    <t xml:space="preserve">Расходы на мероприятия инвестиционной программы</t>
  </si>
  <si>
    <t xml:space="preserve">Собственные средства</t>
  </si>
  <si>
    <t xml:space="preserve">1.1</t>
  </si>
  <si>
    <t xml:space="preserve">Амортизационные отчисления за исключением переоценки основных средств и нематериальных активов</t>
  </si>
  <si>
    <t xml:space="preserve">1.2</t>
  </si>
  <si>
    <t xml:space="preserve">Амортизационные отчисления в результате переоценки основных средств и нематериальных активов</t>
  </si>
  <si>
    <t xml:space="preserve">1.3</t>
  </si>
  <si>
    <t xml:space="preserve">Капитальные вложения (инвестиции), финансируемые за счет нормативной прибыли, учитываемой в необходимой валовой выручке</t>
  </si>
  <si>
    <t xml:space="preserve">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</si>
  <si>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</si>
  <si>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</si>
  <si>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</si>
  <si>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</si>
  <si>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</si>
  <si>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</si>
  <si>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</si>
  <si>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1.8</t>
  </si>
  <si>
    <t xml:space="preserve">Экономия средств, достигнутая регулируемой организацией в результате снижения расходов</t>
  </si>
  <si>
    <t xml:space="preserve">1.9</t>
  </si>
  <si>
    <t xml:space="preserve">Средства, полученные за счет платы за подключение (технологическое присоединение)</t>
  </si>
  <si>
    <t xml:space="preserve">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</si>
  <si>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</si>
  <si>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 xml:space="preserve">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</si>
  <si>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</si>
  <si>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 xml:space="preserve">1.12</t>
  </si>
  <si>
    <t xml:space="preserve">Прочие собственные средства</t>
  </si>
  <si>
    <t xml:space="preserve">Привлеченные средства</t>
  </si>
  <si>
    <t xml:space="preserve">Займы</t>
  </si>
  <si>
    <t xml:space="preserve">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</si>
  <si>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</si>
  <si>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</si>
  <si>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</si>
  <si>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</si>
  <si>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</si>
  <si>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</si>
  <si>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 xml:space="preserve">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</si>
  <si>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</si>
  <si>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</si>
  <si>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 xml:space="preserve">1.1.1</t>
  </si>
  <si>
    <t xml:space="preserve">Финансируемые за счет нормативной прибыли, учитываемой в необходимой валовой выручке</t>
  </si>
  <si>
    <t xml:space="preserve">1.1.2</t>
  </si>
  <si>
    <t xml:space="preserve">Амортизационные отчисления</t>
  </si>
  <si>
    <t xml:space="preserve">1.1.3</t>
  </si>
  <si>
    <t xml:space="preserve">Иные собственные средства</t>
  </si>
  <si>
    <t xml:space="preserve">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</si>
  <si>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</si>
  <si>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 xml:space="preserve">1.2.1</t>
  </si>
  <si>
    <t xml:space="preserve">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</si>
  <si>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</si>
  <si>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</si>
  <si>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 xml:space="preserve">2.1.3</t>
  </si>
  <si>
    <t xml:space="preserve">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</si>
  <si>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</si>
  <si>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</si>
  <si>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</si>
  <si>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</si>
  <si>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</si>
  <si>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</si>
  <si>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</si>
  <si>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</si>
  <si>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</si>
  <si>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</si>
  <si>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</si>
  <si>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</si>
  <si>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</si>
  <si>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</si>
  <si>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</si>
  <si>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</si>
  <si>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</si>
  <si>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</si>
  <si>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</si>
  <si>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</si>
  <si>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</si>
  <si>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</si>
  <si>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</si>
  <si>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</si>
  <si>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</si>
  <si>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</si>
  <si>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</si>
  <si>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</si>
  <si>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</si>
  <si>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</si>
  <si>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</si>
  <si>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</si>
  <si>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</si>
  <si>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сеть_x005F_x000D_
</t>
  </si>
  <si>
    <t xml:space="preserve">транспортировки питьевой воды, на единицу объёма транспортируемой воды_x005F_x000D_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</si>
  <si>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</si>
  <si>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</si>
  <si>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</si>
  <si>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</si>
  <si>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</si>
  <si>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 xml:space="preserve">кВт*ч/куб.м</t>
  </si>
  <si>
    <t xml:space="preserve">план</t>
  </si>
  <si>
    <t xml:space="preserve">факт</t>
  </si>
  <si>
    <t xml:space="preserve">ед</t>
  </si>
  <si>
    <t xml:space="preserve">5.0</t>
  </si>
  <si>
    <t xml:space="preserve">11,81</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</si>
  <si>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</si>
  <si>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</si>
  <si>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</si>
  <si>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</si>
  <si>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190-ФЗ_x005F_x000D_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потребителей:_x005F_x000D_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организациям;_x005F_x000D_
2) цены на теплоноситель в виде пара, поставляемый теплоснабжающими организациями потребителям, другим теплоснабжающим организациям;_x005F_x000D_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потребителей._x005F_x000D_
(часть 2.1 введена Федеральным законом от 01.12.2014 № 404-ФЗ)_x005F_x000D_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случаев:_x005F_x000D_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потребителей;_x005F_x000D_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</si>
  <si>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</si>
  <si>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</si>
  <si>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</si>
  <si>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информация._x005F_x000D_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</si>
  <si>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</si>
  <si>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</si>
  <si>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</si>
  <si>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</si>
  <si>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</si>
  <si>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</si>
  <si>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</si>
  <si>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</si>
  <si>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</si>
  <si>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</si>
  <si>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информация._x005F_x000D_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</si>
  <si>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ЕИАС._x005F_x000D_
В случае наличия дополнительных сведений информация по ним указывается в отдельных строках._x005F_x000D_
</t>
  </si>
  <si>
    <t xml:space="preserve">В колонке «Информация» указывается полное наименование и реквизиты НПА._x005F_x000D_
В случае наличия нескольких НПА каждое из них указывается в отдельной строке.</t>
  </si>
  <si>
    <t xml:space="preserve">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</si>
  <si>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_x005F_x000D_
В случае наличия нескольких служб и (или) номеров телефонов, информация по каждому из них указывается в отдельной строке.</t>
  </si>
  <si>
    <t xml:space="preserve">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</si>
  <si>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ФИАС._x005F_x000D_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</si>
  <si>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_x005F_x000D_
В случае наличия нескольких служб и (или) графиков работы, информация по каждому из них указывается в отдельной строке.</t>
  </si>
  <si>
    <t xml:space="preserve">p1</t>
  </si>
  <si>
    <t xml:space="preserve">Добавить период</t>
  </si>
  <si>
    <t xml:space="preserve">p2</t>
  </si>
  <si>
    <t xml:space="preserve">Период действия тарифов</t>
  </si>
  <si>
    <t xml:space="preserve">с</t>
  </si>
  <si>
    <t xml:space="preserve">по</t>
  </si>
  <si>
    <t xml:space="preserve">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</si>
  <si>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</si>
  <si>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</si>
  <si>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 xml:space="preserve">p2_0</t>
  </si>
  <si>
    <t xml:space="preserve">В колонке «Информация» указывается описательная информация, характеризующая размещаемые данные._x005F_x000D_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</si>
  <si>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</si>
  <si>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</si>
  <si>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ЕИАС._x005F_x000D_
В случае, если показатели надежности и качества не утверждены в колонке «Информация» указывается «Не утверждены»._x005F_x000D_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</si>
  <si>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</si>
  <si>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</si>
  <si>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присоединении)._x005F_x000D_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</si>
  <si>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</si>
  <si>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 xml:space="preserve">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</si>
  <si>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</si>
  <si>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 xml:space="preserve">REGION</t>
  </si>
  <si>
    <t xml:space="preserve">year_list1</t>
  </si>
  <si>
    <t xml:space="preserve">year_list</t>
  </si>
  <si>
    <t xml:space="preserve">logical</t>
  </si>
  <si>
    <t xml:space="preserve">Месяц_x005F_x000D_
(MONTH)</t>
  </si>
  <si>
    <t xml:space="preserve">Квартал_x005F_x000D_
(QUARTER)</t>
  </si>
  <si>
    <t xml:space="preserve">Месяц_x005F_x000D_
(kind_of_publication)</t>
  </si>
  <si>
    <t xml:space="preserve">НДС_x005F_x000D_
/kind_of_NDS/</t>
  </si>
  <si>
    <t xml:space="preserve">Номер СЦХВ(СЦВО)_x005F_x000D_
/SKI_number/</t>
  </si>
  <si>
    <t xml:space="preserve">Единица измерения объема оказываемых услуг ГВС_x005F_x000D_
/kind_of_unit_GVS/</t>
  </si>
  <si>
    <t xml:space="preserve">Метод регулирования_x005F_x000D_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</si>
  <si>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</si>
  <si>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</si>
  <si>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теплоносителя_x005F_x000D_
(kind_of_heat_transfer)</t>
  </si>
  <si>
    <t xml:space="preserve">Тип данных_x005F_x000D_
(kind_of_data_type)</t>
  </si>
  <si>
    <t xml:space="preserve">Схема подключения_x005F_x000D_
(kind_of_scheme_in)_x005F_x000D_
(kind_of_scheme_in2)</t>
  </si>
  <si>
    <t xml:space="preserve">Группы потребителей_x005F_x000D_
(kind_of_cons)</t>
  </si>
  <si>
    <t xml:space="preserve">Тип прокладки тепловых сетей_x005F_x000D_
(kind_of_nets)</t>
  </si>
  <si>
    <t xml:space="preserve">Диапазаны диаметров тепловых сетей_x005F_x000D_
(kind_of_diameters)</t>
  </si>
  <si>
    <t xml:space="preserve">Подключаемая тепловая нагрузка_x005F_x000D_
(kind_of_load)</t>
  </si>
  <si>
    <t xml:space="preserve">Форма 2, таблица Х</t>
  </si>
  <si>
    <t xml:space="preserve">виды тарифа_x005F_x000D_
/kind_group_rates/</t>
  </si>
  <si>
    <t xml:space="preserve">Заголовок таблицы</t>
  </si>
  <si>
    <t xml:space="preserve">name_rates_4</t>
  </si>
  <si>
    <t xml:space="preserve">name_rates_8</t>
  </si>
  <si>
    <t xml:space="preserve">Подключаемая тепловая нагрузка_x005F_x000D_
(kind_of_load3)</t>
  </si>
  <si>
    <t xml:space="preserve">Вид теплоносителя_x005F_x000D_
(kind_of_heat_transfer2)</t>
  </si>
  <si>
    <t xml:space="preserve">Вид теплоносителя_x005F_x000D_
(kind_of_heat_transfer3)</t>
  </si>
  <si>
    <t xml:space="preserve">Вид топлива_x005F_x000D_
(kind_of_fuel)</t>
  </si>
  <si>
    <t xml:space="preserve">Способ закупки товаров_x005F_x000D_
(kind_of_zak)</t>
  </si>
  <si>
    <t xml:space="preserve">виды тарифа_x005F_x000D_
/kind_group_rates_load/</t>
  </si>
  <si>
    <t xml:space="preserve">виды тарифа_x005F_x000D_
/kind_group_rates_load_filter/</t>
  </si>
  <si>
    <t xml:space="preserve">виды признаков дифференциации_x005F_x000D_
/kind_of_diff/</t>
  </si>
  <si>
    <t xml:space="preserve">Диапазаны диаметров водопроводных сетей_x005F_x000D_
(kind_of_diameters2)</t>
  </si>
  <si>
    <t xml:space="preserve">List_H</t>
  </si>
  <si>
    <t xml:space="preserve">List_M</t>
  </si>
  <si>
    <t xml:space="preserve">kind_of_org_type</t>
  </si>
  <si>
    <t xml:space="preserve">Виды топлива_x005F_x000D_
/kind_of_fuels/</t>
  </si>
  <si>
    <t xml:space="preserve">YEAR_IP_LIST</t>
  </si>
  <si>
    <t xml:space="preserve">MONTH_IP_LIST</t>
  </si>
  <si>
    <t xml:space="preserve">COLDVSNA/HOTVSNA</t>
  </si>
  <si>
    <t xml:space="preserve">OTKO</t>
  </si>
  <si>
    <t xml:space="preserve">Алтайский край</t>
  </si>
  <si>
    <t xml:space="preserve">январь</t>
  </si>
  <si>
    <t xml:space="preserve">I квартал</t>
  </si>
  <si>
    <t xml:space="preserve">На официальном сайте организации</t>
  </si>
  <si>
    <t xml:space="preserve">тыс.куб.м/сутки</t>
  </si>
  <si>
    <t xml:space="preserve">метод экономически обоснованных расходов (затрат)</t>
  </si>
  <si>
    <t xml:space="preserve">Передача+Сбыт</t>
  </si>
  <si>
    <t xml:space="preserve">вода</t>
  </si>
  <si>
    <t xml:space="preserve">без дифференциации</t>
  </si>
  <si>
    <t xml:space="preserve">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</si>
  <si>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</si>
  <si>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</si>
  <si>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</si>
  <si>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</si>
  <si>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</si>
  <si>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</si>
  <si>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</si>
  <si>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 xml:space="preserve">Вода</t>
  </si>
  <si>
    <t xml:space="preserve">Газ природный по регулируемой цене</t>
  </si>
  <si>
    <t xml:space="preserve">Конкурс</t>
  </si>
  <si>
    <t xml:space="preserve">объемы потребления воды абонентами</t>
  </si>
  <si>
    <t xml:space="preserve">40 мм и менее</t>
  </si>
  <si>
    <t xml:space="preserve">00</t>
  </si>
  <si>
    <t xml:space="preserve">газ природный по регулируемой цене</t>
  </si>
  <si>
    <t xml:space="preserve">тыс м3</t>
  </si>
  <si>
    <t xml:space="preserve">Январь</t>
  </si>
  <si>
    <t xml:space="preserve">Амурская область</t>
  </si>
  <si>
    <t xml:space="preserve">февраль</t>
  </si>
  <si>
    <t xml:space="preserve">На сайте регулирующего органа</t>
  </si>
  <si>
    <t xml:space="preserve">УСН</t>
  </si>
  <si>
    <t xml:space="preserve">метод индексации установленных тарифов</t>
  </si>
  <si>
    <t xml:space="preserve">Передача</t>
  </si>
  <si>
    <t xml:space="preserve">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</si>
  <si>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</si>
  <si>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</si>
  <si>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</si>
  <si>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</si>
  <si>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</si>
  <si>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</si>
  <si>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</si>
  <si>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</si>
  <si>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</si>
  <si>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</si>
  <si>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 xml:space="preserve">Пар</t>
  </si>
  <si>
    <t xml:space="preserve">Газ природный по нерегулируемой цене</t>
  </si>
  <si>
    <t xml:space="preserve">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</si>
  <si>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</si>
  <si>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</si>
  <si>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</si>
  <si>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 xml:space="preserve">01</t>
  </si>
  <si>
    <t xml:space="preserve">Единая теплоснабжающая организация в ценовой зоне теплоснабжения</t>
  </si>
  <si>
    <t xml:space="preserve">газ природный по нерегулируемой цене</t>
  </si>
  <si>
    <t xml:space="preserve">Февраль</t>
  </si>
  <si>
    <t xml:space="preserve">HEAT_FIN_SRC_LIST</t>
  </si>
  <si>
    <t xml:space="preserve">VSNA_FIN_SRC_LIST</t>
  </si>
  <si>
    <t xml:space="preserve">VOTV_FIN_SRC_LIST</t>
  </si>
  <si>
    <t xml:space="preserve">OTKO_FIN_SRC_LIST</t>
  </si>
  <si>
    <t xml:space="preserve">HEAT_PT_TARIFF_NAME_LIST</t>
  </si>
  <si>
    <t xml:space="preserve">COLDVSNA_PT_TARIFF_NAME_LIST</t>
  </si>
  <si>
    <t xml:space="preserve">HOTVSNA_PT_TARIFF_NAME_LIST</t>
  </si>
  <si>
    <t xml:space="preserve">VOTV_PT_TARIFF_NAME_LIST</t>
  </si>
  <si>
    <t xml:space="preserve">Архангельская область</t>
  </si>
  <si>
    <t xml:space="preserve">март</t>
  </si>
  <si>
    <t xml:space="preserve">III квартал</t>
  </si>
  <si>
    <t xml:space="preserve">ЕСХН</t>
  </si>
  <si>
    <t xml:space="preserve">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</si>
  <si>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</si>
  <si>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</si>
  <si>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</si>
  <si>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</si>
  <si>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</si>
  <si>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</si>
  <si>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</si>
  <si>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</si>
  <si>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</si>
  <si>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</si>
  <si>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</si>
  <si>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 xml:space="preserve">Уголь</t>
  </si>
  <si>
    <t xml:space="preserve">Аукцион в электронной форме</t>
  </si>
  <si>
    <t xml:space="preserve">иное</t>
  </si>
  <si>
    <t xml:space="preserve">от 71 мм до 100 мм включительно</t>
  </si>
  <si>
    <t xml:space="preserve">02</t>
  </si>
  <si>
    <t xml:space="preserve">Теплоснабжающая организация в ценовой зоне теплоснабжения</t>
  </si>
  <si>
    <t xml:space="preserve">газ сжиженный</t>
  </si>
  <si>
    <t xml:space="preserve">кг</t>
  </si>
  <si>
    <t xml:space="preserve">Март</t>
  </si>
  <si>
    <t xml:space="preserve">[ Собственные средства ]</t>
  </si>
  <si>
    <t xml:space="preserve">HEAT_PT_TARIFF_ID</t>
  </si>
  <si>
    <t xml:space="preserve">HEAT_PT_TARIFF_NAME</t>
  </si>
  <si>
    <t xml:space="preserve">COLDVSNA_PT_TARIFF_ID</t>
  </si>
  <si>
    <t xml:space="preserve">COLDVSNA_PT_TARIFF_NAME</t>
  </si>
  <si>
    <t xml:space="preserve">HOTVSNA_PT_TARIFF_ID</t>
  </si>
  <si>
    <t xml:space="preserve">HOTVSNA_PT_TARIFF_NAME</t>
  </si>
  <si>
    <t xml:space="preserve">VOTV_PT_TARIFF_ID</t>
  </si>
  <si>
    <t xml:space="preserve">VOTV_PT_TARIFF_NAME</t>
  </si>
  <si>
    <t xml:space="preserve">Астраханская область</t>
  </si>
  <si>
    <t xml:space="preserve">апрель</t>
  </si>
  <si>
    <t xml:space="preserve">IV квартал</t>
  </si>
  <si>
    <t xml:space="preserve">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</si>
  <si>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</si>
  <si>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</si>
  <si>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</si>
  <si>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</si>
  <si>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 xml:space="preserve">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</si>
  <si>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</si>
  <si>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</si>
  <si>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</si>
  <si>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</si>
  <si>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</si>
  <si>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 xml:space="preserve">Мазут</t>
  </si>
  <si>
    <t xml:space="preserve">Запрос котировок</t>
  </si>
  <si>
    <t xml:space="preserve">от 101 мм до 150 мм включительно</t>
  </si>
  <si>
    <t xml:space="preserve">03</t>
  </si>
  <si>
    <t xml:space="preserve">Теплосетевая организация в ценовой зоне теплоснабжения</t>
  </si>
  <si>
    <t xml:space="preserve">газовый конденсат</t>
  </si>
  <si>
    <t xml:space="preserve">тонны</t>
  </si>
  <si>
    <t xml:space="preserve">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</si>
  <si>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</si>
  <si>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</si>
  <si>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</si>
  <si>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</si>
  <si>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</si>
  <si>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 xml:space="preserve">май</t>
  </si>
  <si>
    <t xml:space="preserve">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</si>
  <si>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</si>
  <si>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</si>
  <si>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</si>
  <si>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</si>
  <si>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</si>
  <si>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</si>
  <si>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</si>
  <si>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</si>
  <si>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</si>
  <si>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 xml:space="preserve">04</t>
  </si>
  <si>
    <t xml:space="preserve">гшз</t>
  </si>
  <si>
    <t xml:space="preserve">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</si>
  <si>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</si>
  <si>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</si>
  <si>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</si>
  <si>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</si>
  <si>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</si>
  <si>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 xml:space="preserve">июнь</t>
  </si>
  <si>
    <t xml:space="preserve">налогообложение казённых учреждений</t>
  </si>
  <si>
    <t xml:space="preserve">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</si>
  <si>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</si>
  <si>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</si>
  <si>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</si>
  <si>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 xml:space="preserve">Дрова</t>
  </si>
  <si>
    <t xml:space="preserve">Иное</t>
  </si>
  <si>
    <t xml:space="preserve">от 201 мм до 250 мм включительно</t>
  </si>
  <si>
    <t xml:space="preserve">05</t>
  </si>
  <si>
    <t xml:space="preserve">QRE_METHOD_LIST</t>
  </si>
  <si>
    <t xml:space="preserve">мазут</t>
  </si>
  <si>
    <t xml:space="preserve">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</si>
  <si>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</si>
  <si>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</si>
  <si>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</si>
  <si>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</si>
  <si>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 xml:space="preserve">июль</t>
  </si>
  <si>
    <t xml:space="preserve">смешанное налогообложение</t>
  </si>
  <si>
    <t xml:space="preserve">руб./Гкал</t>
  </si>
  <si>
    <t xml:space="preserve">производство (некомбинированная выработка)</t>
  </si>
  <si>
    <t xml:space="preserve">острый и редуцированный пар</t>
  </si>
  <si>
    <t xml:space="preserve">Электроэнергия</t>
  </si>
  <si>
    <t xml:space="preserve">от 250  мм и более</t>
  </si>
  <si>
    <t xml:space="preserve">06</t>
  </si>
  <si>
    <t xml:space="preserve">по мероприятиям</t>
  </si>
  <si>
    <t xml:space="preserve">нефть</t>
  </si>
  <si>
    <t xml:space="preserve">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</si>
  <si>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</si>
  <si>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</si>
  <si>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</si>
  <si>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</si>
  <si>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</si>
  <si>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</si>
  <si>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 xml:space="preserve">август</t>
  </si>
  <si>
    <t xml:space="preserve">НДС общий_x005F_x000D_
/kind_of_NDS_tariff/</t>
  </si>
  <si>
    <t xml:space="preserve">НДС_x005F_x000D_
/kind_of_NDS_tariff/</t>
  </si>
  <si>
    <t xml:space="preserve">горячая вода в системе централизованного теплоснабжения на отопление</t>
  </si>
  <si>
    <t xml:space="preserve">Прочее</t>
  </si>
  <si>
    <t xml:space="preserve">Плата за подключение к системе теплоснабжения</t>
  </si>
  <si>
    <t xml:space="preserve">07</t>
  </si>
  <si>
    <t xml:space="preserve">по группам мероприятий</t>
  </si>
  <si>
    <t xml:space="preserve">дизельное топливо</t>
  </si>
  <si>
    <t xml:space="preserve">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</si>
  <si>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</si>
  <si>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</si>
  <si>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</si>
  <si>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</si>
  <si>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 xml:space="preserve">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</si>
  <si>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</si>
  <si>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</si>
  <si>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</si>
  <si>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</si>
  <si>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</si>
  <si>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</si>
  <si>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</si>
  <si>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 xml:space="preserve">08</t>
  </si>
  <si>
    <t xml:space="preserve">в целом на инвестиционную программу</t>
  </si>
  <si>
    <t xml:space="preserve">уголь бурый</t>
  </si>
  <si>
    <t xml:space="preserve">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</si>
  <si>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</si>
  <si>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</si>
  <si>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</si>
  <si>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</si>
  <si>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 xml:space="preserve">октябрь</t>
  </si>
  <si>
    <t xml:space="preserve">тариф указан без НДС для плательщиков НДС</t>
  </si>
  <si>
    <t xml:space="preserve">тариф не утверждался</t>
  </si>
  <si>
    <t xml:space="preserve">кВт*ч</t>
  </si>
  <si>
    <t xml:space="preserve">Торги/аукционы</t>
  </si>
  <si>
    <t xml:space="preserve">прочее</t>
  </si>
  <si>
    <t xml:space="preserve">Форма 4.2.4 Информация о величинах тарифов на подключение к системе теплоснабжения</t>
  </si>
  <si>
    <t xml:space="preserve">09</t>
  </si>
  <si>
    <t xml:space="preserve">по муниципальным образованиям/территориям</t>
  </si>
  <si>
    <t xml:space="preserve">уголь каменный</t>
  </si>
  <si>
    <t xml:space="preserve">Октябрь</t>
  </si>
  <si>
    <t xml:space="preserve">  [ Экономия расходов ]</t>
  </si>
  <si>
    <t xml:space="preserve">      Прочие займы</t>
  </si>
  <si>
    <t xml:space="preserve">г.Байконур</t>
  </si>
  <si>
    <t xml:space="preserve">ноябрь</t>
  </si>
  <si>
    <t xml:space="preserve">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</si>
  <si>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</si>
  <si>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</si>
  <si>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</si>
  <si>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 xml:space="preserve">торф</t>
  </si>
  <si>
    <t xml:space="preserve">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</si>
  <si>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</si>
  <si>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</si>
  <si>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</si>
  <si>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</si>
  <si>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 xml:space="preserve">декабрь</t>
  </si>
  <si>
    <t xml:space="preserve">дрова</t>
  </si>
  <si>
    <t xml:space="preserve">м3</t>
  </si>
  <si>
    <t xml:space="preserve">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</si>
  <si>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</si>
  <si>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</si>
  <si>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 xml:space="preserve">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</si>
  <si>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</si>
  <si>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</si>
  <si>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 xml:space="preserve">TITLE_IP_DETAILED_METHOD_LIST</t>
  </si>
  <si>
    <t xml:space="preserve">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</si>
  <si>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</si>
  <si>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</si>
  <si>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 xml:space="preserve">г.Севастополь</t>
  </si>
  <si>
    <t xml:space="preserve">TemplateState</t>
  </si>
  <si>
    <t xml:space="preserve">НДС общий люди_x005F_x000D_
/kind_of_NDS_tariff_people/</t>
  </si>
  <si>
    <t xml:space="preserve">НДС_x005F_x000D_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</si>
  <si>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</si>
  <si>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</si>
  <si>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</si>
  <si>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</si>
  <si>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</si>
  <si>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 xml:space="preserve">START_FILL</t>
  </si>
  <si>
    <t xml:space="preserve">тариф с НДС организаций-плательщиков НДС</t>
  </si>
  <si>
    <t xml:space="preserve">тариф организаций не являющихся плательщиками НДС</t>
  </si>
  <si>
    <t xml:space="preserve">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</si>
  <si>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</si>
  <si>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</si>
  <si>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</si>
  <si>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</si>
  <si>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</si>
  <si>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 xml:space="preserve">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</si>
  <si>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</si>
  <si>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</si>
  <si>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</si>
  <si>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</si>
  <si>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</si>
  <si>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 xml:space="preserve">COLDVSNA_PT_VED_NAME_LIST</t>
  </si>
  <si>
    <t xml:space="preserve">HOTVSNA_PT_VED_NAME_LIST</t>
  </si>
  <si>
    <t xml:space="preserve">VOTV_PT_VED_NAME_LIST</t>
  </si>
  <si>
    <t xml:space="preserve">TKO_PT_VED_NAME_LIST</t>
  </si>
  <si>
    <t xml:space="preserve">Забайкальский край</t>
  </si>
  <si>
    <t xml:space="preserve">Тарифы на тепло для REQUEST.HEAT_x005F_x000D_
/kind_of_tariff_RHEAT/</t>
  </si>
  <si>
    <t xml:space="preserve">17</t>
  </si>
  <si>
    <t xml:space="preserve">производство теплоносителя</t>
  </si>
  <si>
    <t xml:space="preserve">пилеты</t>
  </si>
  <si>
    <t xml:space="preserve">      Экономия средств, достигнутая регулируемой организацией в результате снижения расходов</t>
  </si>
  <si>
    <t xml:space="preserve">  Прочие</t>
  </si>
  <si>
    <t xml:space="preserve">COLDVSNA_PT_VED_ID</t>
  </si>
  <si>
    <t xml:space="preserve">COLDVSNA_PT_VED_NAME</t>
  </si>
  <si>
    <t xml:space="preserve">HOTVSNA_PT_VED_ID</t>
  </si>
  <si>
    <t xml:space="preserve">HOTVSNA_PT_VED_NAME</t>
  </si>
  <si>
    <t xml:space="preserve">VOTV_PT_VED_ID</t>
  </si>
  <si>
    <t xml:space="preserve">VOTV_PT_VED_NAME</t>
  </si>
  <si>
    <t xml:space="preserve">TKO_PT_VED_ID</t>
  </si>
  <si>
    <t xml:space="preserve">TKO_PT_VED_NAME</t>
  </si>
  <si>
    <t xml:space="preserve">Запорожская область</t>
  </si>
  <si>
    <t xml:space="preserve">18</t>
  </si>
  <si>
    <t xml:space="preserve">передача тепловой энергии и теплоносителя</t>
  </si>
  <si>
    <t xml:space="preserve">IP_CLAIM_LIST</t>
  </si>
  <si>
    <t xml:space="preserve">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</si>
  <si>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</si>
  <si>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</si>
  <si>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</si>
  <si>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</si>
  <si>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</si>
  <si>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 xml:space="preserve">Водоотведение</t>
  </si>
  <si>
    <t xml:space="preserve">Захоронение твердых коммунальных отходов</t>
  </si>
  <si>
    <t xml:space="preserve">Ивановская область</t>
  </si>
  <si>
    <t xml:space="preserve">19</t>
  </si>
  <si>
    <t xml:space="preserve">сбыт тепловой энергии и теплоносителя</t>
  </si>
  <si>
    <t xml:space="preserve">уменьшение удельных затрат (повышение КПД)</t>
  </si>
  <si>
    <t xml:space="preserve">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</si>
  <si>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</si>
  <si>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</si>
  <si>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 xml:space="preserve">Транспортировка</t>
  </si>
  <si>
    <t xml:space="preserve">Обезвреживание твердых коммунальных отходов</t>
  </si>
  <si>
    <t xml:space="preserve">Иркутская область</t>
  </si>
  <si>
    <t xml:space="preserve">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</si>
  <si>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</si>
  <si>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</si>
  <si>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</si>
  <si>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</si>
  <si>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</si>
  <si>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</si>
  <si>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</si>
  <si>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</si>
  <si>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</si>
  <si>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</si>
  <si>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</si>
  <si>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 xml:space="preserve">керосин</t>
  </si>
  <si>
    <t xml:space="preserve">Производство. Теплоноситель</t>
  </si>
  <si>
    <t xml:space="preserve">Транспортировка. Питьевая вода</t>
  </si>
  <si>
    <t xml:space="preserve">Калининградская область</t>
  </si>
  <si>
    <t xml:space="preserve">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</si>
  <si>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</si>
  <si>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</si>
  <si>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</si>
  <si>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</si>
  <si>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</si>
  <si>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</si>
  <si>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 xml:space="preserve">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</si>
  <si>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</si>
  <si>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</si>
  <si>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</si>
  <si>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</si>
  <si>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</si>
  <si>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</si>
  <si>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</si>
  <si>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 xml:space="preserve">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</si>
  <si>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</si>
  <si>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</si>
  <si>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</si>
  <si>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</si>
  <si>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</si>
  <si>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 xml:space="preserve">CROSSES</t>
  </si>
  <si>
    <t xml:space="preserve">24</t>
  </si>
  <si>
    <t xml:space="preserve">электроэнергия (СН2)</t>
  </si>
  <si>
    <t xml:space="preserve">Сбыт. Теплоноситель</t>
  </si>
  <si>
    <t xml:space="preserve">Кемеровская область</t>
  </si>
  <si>
    <t xml:space="preserve">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</si>
  <si>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</si>
  <si>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</si>
  <si>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</si>
  <si>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</si>
  <si>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 xml:space="preserve">26</t>
  </si>
  <si>
    <t xml:space="preserve">PT_GROUP_CONSUMER_LIST</t>
  </si>
  <si>
    <t xml:space="preserve">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</si>
  <si>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</si>
  <si>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</si>
  <si>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</si>
  <si>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 xml:space="preserve">Организация</t>
  </si>
  <si>
    <t xml:space="preserve">25.07.2023 22:51:32</t>
  </si>
  <si>
    <t xml:space="preserve">27</t>
  </si>
  <si>
    <t xml:space="preserve">Краснодарский край</t>
  </si>
  <si>
    <t xml:space="preserve">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</si>
  <si>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</si>
  <si>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</si>
  <si>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 xml:space="preserve">29</t>
  </si>
  <si>
    <t xml:space="preserve">население</t>
  </si>
  <si>
    <t xml:space="preserve">  Иные бюджетные средства</t>
  </si>
  <si>
    <t xml:space="preserve">Курганская область</t>
  </si>
  <si>
    <t xml:space="preserve">Виды деятельности</t>
  </si>
  <si>
    <t xml:space="preserve">https://appsrv.regportal-tariff.ru/procwsxls/</t>
  </si>
  <si>
    <t xml:space="preserve">30</t>
  </si>
  <si>
    <t xml:space="preserve">Курская область</t>
  </si>
  <si>
    <t xml:space="preserve">31</t>
  </si>
  <si>
    <t xml:space="preserve">Ленинградская область</t>
  </si>
  <si>
    <t xml:space="preserve">32</t>
  </si>
  <si>
    <t xml:space="preserve">Липецкая область</t>
  </si>
  <si>
    <t xml:space="preserve">33</t>
  </si>
  <si>
    <t xml:space="preserve">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</si>
  <si>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</si>
  <si>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</si>
  <si>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 xml:space="preserve">TEMPLATE_SPHERE</t>
  </si>
  <si>
    <t xml:space="preserve">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</si>
  <si>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</si>
  <si>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</si>
  <si>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 xml:space="preserve">теплоснабжения</t>
  </si>
  <si>
    <t xml:space="preserve">теплоснабжение</t>
  </si>
  <si>
    <t xml:space="preserve">35</t>
  </si>
  <si>
    <t xml:space="preserve">Московская область</t>
  </si>
  <si>
    <t xml:space="preserve">холодного водоснабжения</t>
  </si>
  <si>
    <t xml:space="preserve">холодное водоснабжение</t>
  </si>
  <si>
    <t xml:space="preserve">36</t>
  </si>
  <si>
    <t xml:space="preserve">HEAT_FIN_SRC_VLD_LIST</t>
  </si>
  <si>
    <t xml:space="preserve">VSNA_FIN_SRC_VLD_LIST</t>
  </si>
  <si>
    <t xml:space="preserve">VOTV_FIN_SRC_VLD_LIST</t>
  </si>
  <si>
    <t xml:space="preserve">OTKO_FIN_SRC_VLD_LIST</t>
  </si>
  <si>
    <t xml:space="preserve">Мурманская область</t>
  </si>
  <si>
    <t xml:space="preserve">водоотведения</t>
  </si>
  <si>
    <t xml:space="preserve">водоотведение</t>
  </si>
  <si>
    <t xml:space="preserve">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</si>
  <si>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</si>
  <si>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</si>
  <si>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</si>
  <si>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</si>
  <si>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</si>
  <si>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 xml:space="preserve">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</si>
  <si>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</si>
  <si>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</si>
  <si>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</si>
  <si>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 xml:space="preserve">TKO</t>
  </si>
  <si>
    <t xml:space="preserve">39</t>
  </si>
  <si>
    <t xml:space="preserve">PT_TN_LIST</t>
  </si>
  <si>
    <t xml:space="preserve">Прочие амортизационные отчисления</t>
  </si>
  <si>
    <t xml:space="preserve">Новгородская область</t>
  </si>
  <si>
    <t xml:space="preserve">40</t>
  </si>
  <si>
    <t xml:space="preserve">Займы, предоставленные Фондом ЖКХ за счет средств ФНБ</t>
  </si>
  <si>
    <t xml:space="preserve">Новосибирская область</t>
  </si>
  <si>
    <t xml:space="preserve">41</t>
  </si>
  <si>
    <t xml:space="preserve">За счет платы за технологическое присоединение</t>
  </si>
  <si>
    <t xml:space="preserve">Прочие займы</t>
  </si>
  <si>
    <t xml:space="preserve">Омская область</t>
  </si>
  <si>
    <t xml:space="preserve">PeriodIsEmpty</t>
  </si>
  <si>
    <t xml:space="preserve">NameTemplatesInTitle</t>
  </si>
  <si>
    <t xml:space="preserve">NameTemplatesInListMO</t>
  </si>
  <si>
    <t xml:space="preserve">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</si>
  <si>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</si>
  <si>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</si>
  <si>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</si>
  <si>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 xml:space="preserve">TEMPLATE_GROUP</t>
  </si>
  <si>
    <t xml:space="preserve">Q</t>
  </si>
  <si>
    <t xml:space="preserve">CodeTemplate</t>
  </si>
  <si>
    <t xml:space="preserve">StartDate</t>
  </si>
  <si>
    <t xml:space="preserve">EndDate</t>
  </si>
  <si>
    <t xml:space="preserve">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</si>
  <si>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</si>
  <si>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</si>
  <si>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</si>
  <si>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 xml:space="preserve">O</t>
  </si>
  <si>
    <t xml:space="preserve">44</t>
  </si>
  <si>
    <t xml:space="preserve">Бюджет муниципального образования</t>
  </si>
  <si>
    <t xml:space="preserve">Пензенская область</t>
  </si>
  <si>
    <t xml:space="preserve">45</t>
  </si>
  <si>
    <t xml:space="preserve">Лизинг</t>
  </si>
  <si>
    <t xml:space="preserve">Пермский край</t>
  </si>
  <si>
    <t xml:space="preserve">BALANCE</t>
  </si>
  <si>
    <t xml:space="preserve">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</si>
  <si>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</si>
  <si>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 xml:space="preserve">46</t>
  </si>
  <si>
    <t xml:space="preserve">Прочие</t>
  </si>
  <si>
    <t xml:space="preserve">Приморский край</t>
  </si>
  <si>
    <t xml:space="preserve">TERMS</t>
  </si>
  <si>
    <t xml:space="preserve">T</t>
  </si>
  <si>
    <t xml:space="preserve">47</t>
  </si>
  <si>
    <t xml:space="preserve">Псковская область</t>
  </si>
  <si>
    <t xml:space="preserve">INVEST</t>
  </si>
  <si>
    <t xml:space="preserve">48</t>
  </si>
  <si>
    <t xml:space="preserve">Республика Адыгея</t>
  </si>
  <si>
    <t xml:space="preserve">REQUEST</t>
  </si>
  <si>
    <t xml:space="preserve">R</t>
  </si>
  <si>
    <t xml:space="preserve">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</si>
  <si>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</si>
  <si>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</si>
  <si>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 xml:space="preserve">PRICE</t>
  </si>
  <si>
    <t xml:space="preserve">P</t>
  </si>
  <si>
    <t xml:space="preserve">50</t>
  </si>
  <si>
    <t xml:space="preserve">Республика Башкортостан</t>
  </si>
  <si>
    <t xml:space="preserve">ROIV</t>
  </si>
  <si>
    <t xml:space="preserve">Показатели, подлежащие раскрытию органами регулирования</t>
  </si>
  <si>
    <t xml:space="preserve">51</t>
  </si>
  <si>
    <t xml:space="preserve">Республика Бурятия</t>
  </si>
  <si>
    <t xml:space="preserve">52</t>
  </si>
  <si>
    <t xml:space="preserve">PT_NETS_LIST</t>
  </si>
  <si>
    <t xml:space="preserve">Республика Дагестан</t>
  </si>
  <si>
    <t xml:space="preserve">53</t>
  </si>
  <si>
    <t xml:space="preserve">Республика Ингушетия</t>
  </si>
  <si>
    <t xml:space="preserve">TERRITORY_ID</t>
  </si>
  <si>
    <t xml:space="preserve">начинать только с 2, остальное по умолчанию</t>
  </si>
  <si>
    <t xml:space="preserve">54</t>
  </si>
  <si>
    <t xml:space="preserve">Республика Калмыкия</t>
  </si>
  <si>
    <t xml:space="preserve">DIFFERENTIATION_ID</t>
  </si>
  <si>
    <t xml:space="preserve">55</t>
  </si>
  <si>
    <t xml:space="preserve">Республика Карелия</t>
  </si>
  <si>
    <t xml:space="preserve">IP_ID</t>
  </si>
  <si>
    <t xml:space="preserve">56</t>
  </si>
  <si>
    <t xml:space="preserve">Республика Коми</t>
  </si>
  <si>
    <t xml:space="preserve">начинать только с 30, остальное по умолчанию</t>
  </si>
  <si>
    <t xml:space="preserve">57</t>
  </si>
  <si>
    <t xml:space="preserve">PT_DIAMETERS_LIST</t>
  </si>
  <si>
    <t xml:space="preserve">Республика Крым</t>
  </si>
  <si>
    <t xml:space="preserve">VDET_ID</t>
  </si>
  <si>
    <t xml:space="preserve">58</t>
  </si>
  <si>
    <t xml:space="preserve">Республика Марий Эл</t>
  </si>
  <si>
    <t xml:space="preserve">NTAR_ID</t>
  </si>
  <si>
    <t xml:space="preserve">Республика Мордовия</t>
  </si>
  <si>
    <t xml:space="preserve">Республика Саха (Якутия)</t>
  </si>
  <si>
    <t xml:space="preserve">CS_ID</t>
  </si>
  <si>
    <t xml:space="preserve">Республика Северная Осетия-Алания</t>
  </si>
  <si>
    <t xml:space="preserve">IST_TE_ID</t>
  </si>
  <si>
    <t xml:space="preserve">Республика Татарстан</t>
  </si>
  <si>
    <t xml:space="preserve">Республика Тыва</t>
  </si>
  <si>
    <t xml:space="preserve">PT_LOAD_LIST</t>
  </si>
  <si>
    <t xml:space="preserve">Республика Хакасия</t>
  </si>
  <si>
    <t xml:space="preserve">Ростовская область</t>
  </si>
  <si>
    <t xml:space="preserve">HEAT_IP_EVENT_GROUP_LIST</t>
  </si>
  <si>
    <t xml:space="preserve">VSNA_IP_EVENT_GROUP_LIST</t>
  </si>
  <si>
    <t xml:space="preserve">VOTV_IP_EVENT_GROUP_LIST</t>
  </si>
  <si>
    <t xml:space="preserve">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</si>
  <si>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</si>
  <si>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</si>
  <si>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</si>
  <si>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</si>
  <si>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</si>
  <si>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</si>
  <si>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</si>
  <si>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</si>
  <si>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</si>
  <si>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</si>
  <si>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</si>
  <si>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</si>
  <si>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</si>
  <si>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</si>
  <si>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</si>
  <si>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</si>
  <si>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</si>
  <si>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</si>
  <si>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</si>
  <si>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</si>
  <si>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</si>
  <si>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</si>
  <si>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</si>
  <si>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</si>
  <si>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</si>
  <si>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</si>
  <si>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</si>
  <si>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</si>
  <si>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</si>
  <si>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 xml:space="preserve">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</si>
  <si>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</si>
  <si>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</si>
  <si>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</si>
  <si>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</si>
  <si>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водоотведения_x005F_x000D_
</t>
  </si>
  <si>
    <t xml:space="preserve">Тверская область</t>
  </si>
  <si>
    <t xml:space="preserve">Томская область</t>
  </si>
  <si>
    <t xml:space="preserve">Тульская область</t>
  </si>
  <si>
    <t xml:space="preserve">HEAT_IP_EVENT_SUBGROUP_1_LIST</t>
  </si>
  <si>
    <t xml:space="preserve">VSNA_IP_EVENT_SUBGROUP_1_LIST</t>
  </si>
  <si>
    <t xml:space="preserve">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</si>
  <si>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</si>
  <si>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</si>
  <si>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</si>
  <si>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</si>
  <si>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</si>
  <si>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</si>
  <si>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</si>
  <si>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</si>
  <si>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</si>
  <si>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</si>
  <si>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</si>
  <si>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</si>
  <si>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</si>
  <si>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</si>
  <si>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</si>
  <si>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</si>
  <si>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</si>
  <si>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 xml:space="preserve">TYPE_TKO_LIST</t>
  </si>
  <si>
    <t xml:space="preserve">Херсонская область</t>
  </si>
  <si>
    <t xml:space="preserve">несортированные</t>
  </si>
  <si>
    <t xml:space="preserve">Челябинская область</t>
  </si>
  <si>
    <t xml:space="preserve">сортированные</t>
  </si>
  <si>
    <t xml:space="preserve">HEAT_IP_EVENT_SUBGROUP_3_LIST</t>
  </si>
  <si>
    <t xml:space="preserve">VSNA_IP_EVENT_SUBGROUP_3_LIST</t>
  </si>
  <si>
    <t xml:space="preserve">VOTV_IP_EVENT_SUBGROUP_3_LIST</t>
  </si>
  <si>
    <t xml:space="preserve">Чеченская республика</t>
  </si>
  <si>
    <t xml:space="preserve">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</si>
  <si>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</si>
  <si>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</si>
  <si>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</si>
  <si>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</si>
  <si>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</si>
  <si>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</si>
  <si>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</si>
  <si>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</si>
  <si>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 xml:space="preserve">CLASS_TKO_LIST</t>
  </si>
  <si>
    <t xml:space="preserve">Ямало-Ненецкий автономный округ</t>
  </si>
  <si>
    <t xml:space="preserve">HEAT_IP_EVENT_SUBGROUP_5_LIST</t>
  </si>
  <si>
    <t xml:space="preserve">VSNA_IP_EVENT_SUBGROUP_5_LIST</t>
  </si>
  <si>
    <t xml:space="preserve">VOTV_IP_EVENT_SUBGROUP_5_LIST</t>
  </si>
  <si>
    <t xml:space="preserve">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</si>
  <si>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</si>
  <si>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</si>
  <si>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</si>
  <si>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 xml:space="preserve">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</si>
  <si>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</si>
  <si>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</si>
  <si>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</si>
  <si>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 xml:space="preserve">V</t>
  </si>
  <si>
    <t xml:space="preserve">ROIV_INFO_LIST_HEAT</t>
  </si>
  <si>
    <t xml:space="preserve">HEAT_IP_EVENT_CI_STAGE_LIST</t>
  </si>
  <si>
    <t xml:space="preserve">VSNA_IP_EVENT_CI_STAGE_LIST</t>
  </si>
  <si>
    <t xml:space="preserve">VOTV_IP_EVENT_CI_STAGE_LIST</t>
  </si>
  <si>
    <t xml:space="preserve">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</si>
  <si>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</si>
  <si>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</si>
  <si>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</si>
  <si>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</si>
  <si>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</si>
  <si>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 xml:space="preserve">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</si>
  <si>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</si>
  <si>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</si>
  <si>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</si>
  <si>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</si>
  <si>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</si>
  <si>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 xml:space="preserve">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</si>
  <si>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</si>
  <si>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</si>
  <si>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</si>
  <si>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</si>
  <si>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 xml:space="preserve">транспортирование</t>
  </si>
  <si>
    <t xml:space="preserve">информация о принятых решениях об установлении тарифов</t>
  </si>
  <si>
    <t xml:space="preserve">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</si>
  <si>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</si>
  <si>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</si>
  <si>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 xml:space="preserve">утилизация</t>
  </si>
  <si>
    <t xml:space="preserve">протокол заседания правления</t>
  </si>
  <si>
    <t xml:space="preserve">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</si>
  <si>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</si>
  <si>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</si>
  <si>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</si>
  <si>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</si>
  <si>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 xml:space="preserve">UNIT_CONNECT_LIST</t>
  </si>
  <si>
    <t xml:space="preserve">тыс.руб./Гкал/ч</t>
  </si>
  <si>
    <t xml:space="preserve">тыс.руб.</t>
  </si>
  <si>
    <t xml:space="preserve">WARM_IP_EVENT_TYPE_LIST</t>
  </si>
  <si>
    <t xml:space="preserve">VSNA_IP_EVENT_TYPE_LIST</t>
  </si>
  <si>
    <t xml:space="preserve">VOTV_IP_EVENT_TYPE_LIST</t>
  </si>
  <si>
    <t xml:space="preserve">OTKO_IP_EVENT_TYPE_LIST</t>
  </si>
  <si>
    <t xml:space="preserve">Производство тепловой энергии</t>
  </si>
  <si>
    <t xml:space="preserve">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</si>
  <si>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</si>
  <si>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</si>
  <si>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 xml:space="preserve">ROIV_INFO_LIST_NO_HEAT</t>
  </si>
  <si>
    <t xml:space="preserve">HEAT_PT_SCHEME</t>
  </si>
  <si>
    <t xml:space="preserve">Фамилия, имя и отчество (при наличии) руководителя:</t>
  </si>
  <si>
    <t xml:space="preserve">фамилия</t>
  </si>
  <si>
    <t xml:space="preserve">Указывается фамилия руководителя в соответствии с паспортными данными физического лица.</t>
  </si>
  <si>
    <t xml:space="preserve">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</si>
  <si>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</si>
  <si>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</si>
  <si>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</si>
  <si>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</si>
  <si>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территория._x005F_x000D_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</si>
  <si>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</si>
  <si>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</si>
  <si>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</si>
  <si>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</si>
  <si>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</si>
  <si>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</si>
  <si>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</si>
  <si>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</si>
  <si>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</si>
  <si>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</si>
  <si>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 xml:space="preserve">дата</t>
  </si>
  <si>
    <t xml:space="preserve">время</t>
  </si>
  <si>
    <t xml:space="preserve">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</si>
  <si>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</si>
  <si>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</si>
  <si>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</si>
  <si>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</si>
  <si>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</si>
  <si>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</si>
  <si>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</si>
  <si>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</si>
  <si>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</si>
  <si>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</si>
  <si>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Федерации._x005F_x000D_
В поле "Наименование организации" указывается наименование юридического лица согласно уставу организации_x005F_x000D_
В поле "ИНН" указывается идентификационный номер налогоплательщика._x005F_x000D_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правонарушениях._x005F_x000D_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</si>
  <si>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rPr>
        <sz val="9"/>
        <rFont val="Tahoma"/>
        <family val="0"/>
        <charset val="1"/>
      </rP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 xml:space="preserve">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</si>
  <si>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</si>
  <si>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</si>
  <si>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</si>
  <si>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</si>
  <si>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«ДД.ММ.ГГГГ»._x005F_x000D_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</si>
  <si>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 xml:space="preserve">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</si>
  <si>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</si>
  <si>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 xml:space="preserve">Сведения</t>
  </si>
  <si>
    <t xml:space="preserve">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</si>
  <si>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</si>
  <si>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 xml:space="preserve">Комментарии</t>
  </si>
  <si>
    <t xml:space="preserve">Результат проверки</t>
  </si>
  <si>
    <t xml:space="preserve">Ссылка</t>
  </si>
  <si>
    <t xml:space="preserve">Причина</t>
  </si>
  <si>
    <t xml:space="preserve">Статус</t>
  </si>
  <si>
    <t xml:space="preserve">et_CHANGE_INFO</t>
  </si>
  <si>
    <t xml:space="preserve">et_Comm</t>
  </si>
  <si>
    <t xml:space="preserve">et_TERRITORY_AREA</t>
  </si>
  <si>
    <t xml:space="preserve">et_TERRITORY_MO</t>
  </si>
  <si>
    <t xml:space="preserve">et_DIFFERENTIATION_VD</t>
  </si>
  <si>
    <t xml:space="preserve">et_DIFFERENTIATION_AREA</t>
  </si>
  <si>
    <t xml:space="preserve">et_DIFFERENTIATION_SYSTEM</t>
  </si>
  <si>
    <t xml:space="preserve">et_ORG_INFO_1</t>
  </si>
  <si>
    <t xml:space="preserve">et_ORG_INFO_2</t>
  </si>
  <si>
    <t xml:space="preserve">et_ORG_INFO_3</t>
  </si>
  <si>
    <t xml:space="preserve">et_ORG_TERRITORY_MO</t>
  </si>
  <si>
    <t xml:space="preserve">et_ORG_VD</t>
  </si>
  <si>
    <t xml:space="preserve">et_ED</t>
  </si>
  <si>
    <t xml:space="preserve">et_TERMS</t>
  </si>
  <si>
    <t xml:space="preserve">et_IP_MAIN</t>
  </si>
  <si>
    <t xml:space="preserve">ip_3</t>
  </si>
  <si>
    <t xml:space="preserve">Добавить реквизиты</t>
  </si>
  <si>
    <t xml:space="preserve">et_IP_MAIN_PROPERTY</t>
  </si>
  <si>
    <t xml:space="preserve">et_IP_DETAILED</t>
  </si>
  <si>
    <t xml:space="preserve">Добавить мероприятие</t>
  </si>
  <si>
    <t xml:space="preserve">et_IP_DETAILED_OBJECT</t>
  </si>
  <si>
    <t xml:space="preserve">Добавить источник финансирования</t>
  </si>
  <si>
    <t xml:space="preserve">et_IP_DETAILED_IST_FIN</t>
  </si>
  <si>
    <t xml:space="preserve">et_IP_DETAILED_EVENT</t>
  </si>
  <si>
    <t xml:space="preserve">Добавить объект инфраструктуры</t>
  </si>
  <si>
    <t xml:space="preserve">et_QRE</t>
  </si>
  <si>
    <t xml:space="preserve">Добавить цель</t>
  </si>
  <si>
    <t xml:space="preserve">et_B_FHD20_1_NOT_HEAT</t>
  </si>
  <si>
    <t xml:space="preserve">Добавить поставщика</t>
  </si>
  <si>
    <t xml:space="preserve">et_B_FHD20_1_HEAT</t>
  </si>
  <si>
    <t xml:space="preserve">et_B_FHD20_2, _3, _4</t>
  </si>
  <si>
    <t xml:space="preserve">Итого по поставщику, в том числе</t>
  </si>
  <si>
    <t xml:space="preserve">Добавить товар/услугу</t>
  </si>
  <si>
    <t xml:space="preserve">Добавить способ</t>
  </si>
  <si>
    <t xml:space="preserve">et_DIFFERENTIATION_TARIFF(_etc)</t>
  </si>
  <si>
    <t xml:space="preserve">et_DIFFERENTIATION_TARIFF_NOT_HEAT(_etc)</t>
  </si>
  <si>
    <t xml:space="preserve">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</si>
  <si>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</si>
  <si>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</si>
  <si>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</si>
  <si>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</si>
  <si>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</si>
  <si>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 xml:space="preserve">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</si>
  <si>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</si>
  <si>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</si>
  <si>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</si>
  <si>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</si>
  <si>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 xml:space="preserve">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</si>
  <si>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</si>
  <si>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</si>
  <si>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</si>
  <si>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</si>
  <si>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</si>
  <si>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</si>
  <si>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</si>
  <si>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</si>
  <si>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PRICE_x005F_x000D_
_x005F_x000D_
Т-ТЭ | &gt;=25МВт_x005F_x000D_
Т-ТЭ | ТСО_x005F_x000D_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</si>
  <si>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</si>
  <si>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PRICE_x005F_x000D_
_x005F_x000D_
Т-ТН_x005F_x000D_
Т-передача ТЭ_x005F_x000D_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</si>
  <si>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</si>
  <si>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PRICE_x005F_x000D_
_x005F_x000D_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</si>
  <si>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</si>
  <si>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PRICE_x005F_x000D_
_x005F_x000D_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</si>
  <si>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</si>
  <si>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REQUEST_x005F_x000D_
_x005F_x000D_
Т-ТЭ | &gt;=25МВт_x005F_x000D_
Т-ТЭ | ТСО_x005F_x000D_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</si>
  <si>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</si>
  <si>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REQUEST_x005F_x000D_
_x005F_x000D_
Т-ТН_x005F_x000D_
Т-передача ТЭ_x005F_x000D_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</si>
  <si>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</si>
  <si>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REQUEST_x005F_x000D_
_x005F_x000D_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</si>
  <si>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</si>
  <si>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REQUEST_x005F_x000D_
_x005F_x000D_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</si>
  <si>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</si>
  <si>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PRICE_x005F_x000D_
_x005F_x000D_
ХВС. Т-пит_x005F_x000D_
ХВС. Т-тех_x005F_x000D_
ХВС. Т-транс_x005F_x000D_
ХВС. Т-подвоз</t>
  </si>
  <si>
    <t xml:space="preserve">Форма 2. Информация_x005F_x000D_
о тарифах в сфере холодного водоснабжения на товары (услуги) организации холодного водоснабжения, подлежащих регулированию</t>
  </si>
  <si>
    <t xml:space="preserve">PRICE_x005F_x000D_
_x005F_x000D_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</si>
  <si>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</si>
  <si>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REQUEST_x005F_x000D_
_x005F_x000D_
ХВС. Т-пит_x005F_x000D_
ХВС. Т-тех_x005F_x000D_
ХВС. Т-транс_x005F_x000D_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</si>
  <si>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</si>
  <si>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REQUEST_x005F_x000D_
_x005F_x000D_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</si>
  <si>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</si>
  <si>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PRICE_x005F_x000D_
_x005F_x000D_
ГВС. Т-гор.вода_x005F_x000D_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</si>
  <si>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</si>
  <si>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PRICE_x005F_x000D_
_x005F_x000D_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</si>
  <si>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</si>
  <si>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REQUEST_x005F_x000D_
_x005F_x000D_
ГВС. Т-гор.вода_x005F_x000D_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</si>
  <si>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</si>
  <si>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REQUEST_x005F_x000D_
_x005F_x000D_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</si>
  <si>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</si>
  <si>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PRICE_x005F_x000D_
_x005F_x000D_
ВО. Т-во_x005F_x000D_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</si>
  <si>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</si>
  <si>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PRICE_x005F_x000D_
_x005F_x000D_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</si>
  <si>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</si>
  <si>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REQUEST_x005F_x000D_
_x005F_x000D_
ВО. Т-во_x005F_x000D_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</si>
  <si>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</si>
  <si>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REQUEST_x005F_x000D_
_x005F_x000D_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</si>
  <si>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</si>
  <si>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</si>
  <si>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</si>
  <si>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</si>
  <si>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</si>
  <si>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</si>
  <si>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</si>
  <si>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</si>
  <si>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ИП_x005F_x000D_
ИП. Детализация_x005F_x000D_
ИП. Финансовый план_x005F_x000D_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</si>
  <si>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</si>
  <si>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</si>
  <si>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</si>
  <si>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</si>
  <si>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</si>
  <si>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</si>
  <si>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</si>
  <si>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</si>
  <si>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</si>
  <si>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</si>
  <si>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</si>
  <si>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</si>
  <si>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</si>
  <si>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 xml:space="preserve">66</t>
  </si>
  <si>
    <t xml:space="preserve">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</si>
  <si>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</si>
  <si>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</si>
  <si>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</si>
  <si>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 xml:space="preserve">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</si>
  <si>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</si>
  <si>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</si>
  <si>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</si>
  <si>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 xml:space="preserve">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</si>
  <si>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</si>
  <si>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</si>
  <si>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</si>
  <si>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</si>
  <si>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решений._x005F_x000D_
Не заполняется в случае, если решения об отказе в течение отчетного периода не принимались.</t>
  </si>
  <si>
    <t xml:space="preserve">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</si>
  <si>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</si>
  <si>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организации._x005F_x000D_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</si>
  <si>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</si>
  <si>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</si>
  <si>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</si>
  <si>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</si>
  <si>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</si>
  <si>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</si>
  <si>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</si>
  <si>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</si>
  <si>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</si>
  <si>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</si>
  <si>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</si>
  <si>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</si>
  <si>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</si>
  <si>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</si>
  <si>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</si>
  <si>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</si>
  <si>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</si>
  <si>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</si>
  <si>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</si>
  <si>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</si>
  <si>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</si>
  <si>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 xml:space="preserve">2.5.1</t>
  </si>
  <si>
    <t xml:space="preserve">Средневзвешенная стоимость 1 кВт.ч (с учетом мощности)</t>
  </si>
  <si>
    <t xml:space="preserve">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</si>
  <si>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</si>
  <si>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</si>
  <si>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</si>
  <si>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</si>
  <si>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</si>
  <si>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 xml:space="preserve">9.1</t>
  </si>
  <si>
    <t xml:space="preserve">2.6.1</t>
  </si>
  <si>
    <t xml:space="preserve">Расходы на оплату труда основного производственного персонала</t>
  </si>
  <si>
    <t xml:space="preserve">9.2</t>
  </si>
  <si>
    <t xml:space="preserve">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</si>
  <si>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</si>
  <si>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</si>
  <si>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</si>
  <si>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</si>
  <si>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 xml:space="preserve">10.1</t>
  </si>
  <si>
    <t xml:space="preserve">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</si>
  <si>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</si>
  <si>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</si>
  <si>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 xml:space="preserve">10.2</t>
  </si>
  <si>
    <t xml:space="preserve">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</si>
  <si>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</si>
  <si>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</si>
  <si>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 xml:space="preserve">11.1</t>
  </si>
  <si>
    <t xml:space="preserve">2.8.1</t>
  </si>
  <si>
    <t xml:space="preserve">Расходы на амортизацию основных средств</t>
  </si>
  <si>
    <t xml:space="preserve">11.2</t>
  </si>
  <si>
    <t xml:space="preserve">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</si>
  <si>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</si>
  <si>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</si>
  <si>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</si>
  <si>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</si>
  <si>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</si>
  <si>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 xml:space="preserve">2.10</t>
  </si>
  <si>
    <t xml:space="preserve">Общепроизводственные расходы, в том числе:</t>
  </si>
  <si>
    <t xml:space="preserve">Указывается общая сумма общепроизводственных расходов.</t>
  </si>
  <si>
    <t xml:space="preserve">13.1</t>
  </si>
  <si>
    <t xml:space="preserve">2.10.1</t>
  </si>
  <si>
    <t xml:space="preserve">Расходы на текущий ремонт</t>
  </si>
  <si>
    <t xml:space="preserve">Указываются расходы на текущий ремонт, отнесенные к общепроизводственным расходам.</t>
  </si>
  <si>
    <t xml:space="preserve">13.2</t>
  </si>
  <si>
    <t xml:space="preserve">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</si>
  <si>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</si>
  <si>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</si>
  <si>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 xml:space="preserve">2.11</t>
  </si>
  <si>
    <t xml:space="preserve">Общехозяйственные расходы, в том числе:</t>
  </si>
  <si>
    <t xml:space="preserve">Указывается общая сумма общехозяйственных расходов.</t>
  </si>
  <si>
    <t xml:space="preserve">14.1</t>
  </si>
  <si>
    <t xml:space="preserve">2.11.1</t>
  </si>
  <si>
    <t xml:space="preserve">2.9.1</t>
  </si>
  <si>
    <t xml:space="preserve">Указываются расходы на текущий ремонт, отнесенные к общехозяйственным расходам.</t>
  </si>
  <si>
    <t xml:space="preserve">14.2</t>
  </si>
  <si>
    <t xml:space="preserve">2.11.2</t>
  </si>
  <si>
    <t xml:space="preserve">2.9.2</t>
  </si>
  <si>
    <t xml:space="preserve">Указываются расходы на капитальный ремонт, отнесенные к общехозяйственным расходам.</t>
  </si>
  <si>
    <t xml:space="preserve">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</si>
  <si>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</si>
  <si>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</si>
  <si>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</si>
  <si>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15.1</t>
  </si>
  <si>
    <t xml:space="preserve">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</si>
  <si>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</si>
  <si>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 xml:space="preserve">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</si>
  <si>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</si>
  <si>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</si>
  <si>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 xml:space="preserve">16.1</t>
  </si>
  <si>
    <t xml:space="preserve">2.13.1</t>
  </si>
  <si>
    <t xml:space="preserve">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</si>
  <si>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</si>
  <si>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</si>
  <si>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</si>
  <si>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</si>
  <si>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</si>
  <si>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</si>
  <si>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 xml:space="preserve">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</si>
  <si>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</si>
  <si>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</si>
  <si>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</si>
  <si>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</si>
  <si>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</si>
  <si>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</si>
  <si>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</si>
  <si>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</si>
  <si>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</si>
  <si>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 xml:space="preserve">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</si>
  <si>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</si>
  <si>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</si>
  <si>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</si>
  <si>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</si>
  <si>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</si>
  <si>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 xml:space="preserve">е</t>
  </si>
  <si>
    <t xml:space="preserve">Указывается ссылка на документ, предварительно загруженный в хранилище файлов ФГИС ЕИАС._x005F_x000D_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</si>
  <si>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ЕИАС._x005F_x000D_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</si>
  <si>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ЕИАС._x005F_x000D_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</si>
  <si>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 xml:space="preserve">ж</t>
  </si>
  <si>
    <t xml:space="preserve">Объём поднятой воды</t>
  </si>
  <si>
    <t xml:space="preserve">з</t>
  </si>
  <si>
    <t xml:space="preserve">Объём покупной воды</t>
  </si>
  <si>
    <t xml:space="preserve">и</t>
  </si>
  <si>
    <t xml:space="preserve">Объём воды, пропущенной через очистные сооружения</t>
  </si>
  <si>
    <t xml:space="preserve">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</si>
  <si>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</si>
  <si>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</si>
  <si>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</si>
  <si>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</si>
  <si>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 xml:space="preserve">10.2.1</t>
  </si>
  <si>
    <t xml:space="preserve">Объём отпущенной потребителям воды, определенный по нормативам потребления коммунальных услуг</t>
  </si>
  <si>
    <t xml:space="preserve">10.2.2</t>
  </si>
  <si>
    <t xml:space="preserve">Объём отпущенной потребителям воды, определенный по нормативам потребления коммунальных ресурсов </t>
  </si>
  <si>
    <t xml:space="preserve">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</si>
  <si>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</si>
  <si>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</si>
  <si>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</si>
  <si>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</si>
  <si>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</si>
  <si>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</si>
  <si>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</si>
  <si>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</si>
  <si>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</si>
  <si>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теплоснабжения._x005F_x000D_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</si>
  <si>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</si>
  <si>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</si>
  <si>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</si>
  <si>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</si>
  <si>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</si>
  <si>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</si>
  <si>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</si>
  <si>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потребителям._x005F_x000D_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</si>
  <si>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</si>
  <si>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 xml:space="preserve">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</si>
  <si>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</si>
  <si>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</si>
  <si>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 xml:space="preserve">10.3</t>
  </si>
  <si>
    <t xml:space="preserve">По нормативам потребления коммунальных услуг и нормативам потребления коммунальных ресурсов</t>
  </si>
  <si>
    <t xml:space="preserve">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</si>
  <si>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</si>
  <si>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 xml:space="preserve">н</t>
  </si>
  <si>
    <t xml:space="preserve">о</t>
  </si>
  <si>
    <t xml:space="preserve">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</si>
  <si>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</si>
  <si>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</si>
  <si>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</si>
  <si>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</si>
  <si>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</si>
  <si>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</si>
  <si>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</si>
  <si>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 xml:space="preserve">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</si>
  <si>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</si>
  <si>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</si>
  <si>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</si>
  <si>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 xml:space="preserve">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</si>
  <si>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</si>
  <si>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</si>
  <si>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 xml:space="preserve">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</si>
  <si>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</si>
  <si>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</si>
  <si>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</si>
  <si>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 xml:space="preserve">19.1</t>
  </si>
  <si>
    <t xml:space="preserve">Информация о показателях физического износа объектов теплоснабжения</t>
  </si>
  <si>
    <t xml:space="preserve">19.2</t>
  </si>
  <si>
    <t xml:space="preserve">Информация о показателях энергетической эффективности объектов теплоснабжения</t>
  </si>
  <si>
    <t xml:space="preserve">27/44</t>
  </si>
  <si>
    <t xml:space="preserve">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</si>
  <si>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</si>
  <si>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</si>
  <si>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</si>
  <si>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</si>
  <si>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</si>
  <si>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 xml:space="preserve">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</si>
  <si>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решения._x005F_x000D_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</si>
  <si>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</si>
  <si>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Цвет</t>
  </si>
  <si>
    <t xml:space="preserve">Раздел</t>
  </si>
  <si>
    <t xml:space="preserve">доп.листы</t>
  </si>
  <si>
    <t xml:space="preserve">готовность</t>
  </si>
  <si>
    <t xml:space="preserve">ИП</t>
  </si>
  <si>
    <t xml:space="preserve">REGION_ID</t>
  </si>
  <si>
    <t xml:space="preserve">REGION_NAME</t>
  </si>
  <si>
    <t xml:space="preserve">RST_ORG_ID</t>
  </si>
  <si>
    <t xml:space="preserve">ORG_NAME</t>
  </si>
  <si>
    <t xml:space="preserve">INN_NAME</t>
  </si>
  <si>
    <t xml:space="preserve">KPP_NAME</t>
  </si>
  <si>
    <t xml:space="preserve">ORG_START_DATE</t>
  </si>
  <si>
    <t xml:space="preserve">ORG_END_DATE</t>
  </si>
  <si>
    <t xml:space="preserve">SPHERE</t>
  </si>
  <si>
    <t xml:space="preserve">2603</t>
  </si>
  <si>
    <t xml:space="preserve">26483206</t>
  </si>
  <si>
    <t xml:space="preserve">"Ярославский электровозоремонтный завод" им. Б.П. Бещева - филиал ОАО "Желдорреммаш"</t>
  </si>
  <si>
    <t xml:space="preserve">7715729877</t>
  </si>
  <si>
    <t xml:space="preserve">760443001</t>
  </si>
  <si>
    <t xml:space="preserve">26483393</t>
  </si>
  <si>
    <t xml:space="preserve">АО "Воентелеком"</t>
  </si>
  <si>
    <t xml:space="preserve">7718766718</t>
  </si>
  <si>
    <t xml:space="preserve">761043001</t>
  </si>
  <si>
    <t xml:space="preserve">18-06-2012 00:00:00</t>
  </si>
  <si>
    <t xml:space="preserve">26560525</t>
  </si>
  <si>
    <t xml:space="preserve">АО "ГУ ЖКХ"</t>
  </si>
  <si>
    <t xml:space="preserve">5116000922</t>
  </si>
  <si>
    <t xml:space="preserve">511601001</t>
  </si>
  <si>
    <t xml:space="preserve">13-05-2009 00:00:00</t>
  </si>
  <si>
    <t xml:space="preserve">26483350</t>
  </si>
  <si>
    <t xml:space="preserve">АО "Гаврилов-Ямский машиностроительный завод "Агат"</t>
  </si>
  <si>
    <t xml:space="preserve">7616002417</t>
  </si>
  <si>
    <t xml:space="preserve">761601001</t>
  </si>
  <si>
    <t xml:space="preserve">26483474</t>
  </si>
  <si>
    <t xml:space="preserve">АО "Даниловское ЖКХ"</t>
  </si>
  <si>
    <t xml:space="preserve">7617008098</t>
  </si>
  <si>
    <t xml:space="preserve">761701001</t>
  </si>
  <si>
    <t xml:space="preserve">26483427</t>
  </si>
  <si>
    <t xml:space="preserve">АО "Консервный завод "Поречский"</t>
  </si>
  <si>
    <t xml:space="preserve">7609015486</t>
  </si>
  <si>
    <t xml:space="preserve">760901001</t>
  </si>
  <si>
    <t xml:space="preserve">28822308</t>
  </si>
  <si>
    <t xml:space="preserve">АО "Малая комплексная энергетика"</t>
  </si>
  <si>
    <t xml:space="preserve">7612043797</t>
  </si>
  <si>
    <t xml:space="preserve">760601001</t>
  </si>
  <si>
    <t xml:space="preserve">26483153</t>
  </si>
  <si>
    <t xml:space="preserve">АО "Новый мир"</t>
  </si>
  <si>
    <t xml:space="preserve">7608001240</t>
  </si>
  <si>
    <t xml:space="preserve">760801001</t>
  </si>
  <si>
    <t xml:space="preserve">26483200</t>
  </si>
  <si>
    <t xml:space="preserve">АО "Норский керамический завод"</t>
  </si>
  <si>
    <t xml:space="preserve">7602013169</t>
  </si>
  <si>
    <t xml:space="preserve">760201001</t>
  </si>
  <si>
    <t xml:space="preserve">26514573</t>
  </si>
  <si>
    <t xml:space="preserve">АО "Первомайское коммунальное хозяйство"</t>
  </si>
  <si>
    <t xml:space="preserve">7623004895</t>
  </si>
  <si>
    <t xml:space="preserve">762301001</t>
  </si>
  <si>
    <t xml:space="preserve">26901857</t>
  </si>
  <si>
    <t xml:space="preserve">АО "РЭУ"</t>
  </si>
  <si>
    <t xml:space="preserve">7714783092</t>
  </si>
  <si>
    <t xml:space="preserve">332743001</t>
  </si>
  <si>
    <t xml:space="preserve">26483340</t>
  </si>
  <si>
    <t xml:space="preserve">АО "Ресурс"</t>
  </si>
  <si>
    <t xml:space="preserve">7616009483</t>
  </si>
  <si>
    <t xml:space="preserve">26483220</t>
  </si>
  <si>
    <t xml:space="preserve">АО "Русские краски"</t>
  </si>
  <si>
    <t xml:space="preserve">7605015012</t>
  </si>
  <si>
    <t xml:space="preserve">760501001</t>
  </si>
  <si>
    <t xml:space="preserve">05-08-2002 00:00:00</t>
  </si>
  <si>
    <t xml:space="preserve">26483401</t>
  </si>
  <si>
    <t xml:space="preserve">АО "Рыбинский завод приборостроения"</t>
  </si>
  <si>
    <t xml:space="preserve">7610062970</t>
  </si>
  <si>
    <t xml:space="preserve">761001001</t>
  </si>
  <si>
    <t xml:space="preserve">26483176</t>
  </si>
  <si>
    <t xml:space="preserve">АО "Старк-Ресурс"</t>
  </si>
  <si>
    <t xml:space="preserve">7601001072</t>
  </si>
  <si>
    <t xml:space="preserve">760401001</t>
  </si>
  <si>
    <t xml:space="preserve">28134686</t>
  </si>
  <si>
    <t xml:space="preserve">АО "Тутаевская ПГУ"</t>
  </si>
  <si>
    <t xml:space="preserve">7611020204</t>
  </si>
  <si>
    <t xml:space="preserve">761101001</t>
  </si>
  <si>
    <t xml:space="preserve">26483196</t>
  </si>
  <si>
    <t xml:space="preserve">АО "Хром"</t>
  </si>
  <si>
    <t xml:space="preserve">7601001724</t>
  </si>
  <si>
    <t xml:space="preserve">28507030</t>
  </si>
  <si>
    <t xml:space="preserve">АО "Яркоммунсервис"</t>
  </si>
  <si>
    <t xml:space="preserve">7602090950</t>
  </si>
  <si>
    <t xml:space="preserve">06-04-2012 00:00:00</t>
  </si>
  <si>
    <t xml:space="preserve">26483230</t>
  </si>
  <si>
    <t xml:space="preserve">АО "Ярославльводоканал"</t>
  </si>
  <si>
    <t xml:space="preserve">7606069518</t>
  </si>
  <si>
    <t xml:space="preserve">26569087</t>
  </si>
  <si>
    <t xml:space="preserve">АО "Ярославская генерирующая компания"</t>
  </si>
  <si>
    <t xml:space="preserve">7604178769</t>
  </si>
  <si>
    <t xml:space="preserve">30919361</t>
  </si>
  <si>
    <t xml:space="preserve">АО "Ярославские ЭнергоСистемы"</t>
  </si>
  <si>
    <t xml:space="preserve">7603066822</t>
  </si>
  <si>
    <t xml:space="preserve">27-01-2017 00:00:00</t>
  </si>
  <si>
    <t xml:space="preserve">26483194</t>
  </si>
  <si>
    <t xml:space="preserve">АО "Ярославский вагоноремонтный завод "Ремпутьмаш"</t>
  </si>
  <si>
    <t xml:space="preserve">7603030907</t>
  </si>
  <si>
    <t xml:space="preserve">26811543</t>
  </si>
  <si>
    <t xml:space="preserve">АО "Ярославский технический углерод имени В.Ю. Орлова"</t>
  </si>
  <si>
    <t xml:space="preserve">7605000714</t>
  </si>
  <si>
    <t xml:space="preserve">760450001</t>
  </si>
  <si>
    <t xml:space="preserve">26483352</t>
  </si>
  <si>
    <t xml:space="preserve">Великосельское МП ЖКХ</t>
  </si>
  <si>
    <t xml:space="preserve">7616006563</t>
  </si>
  <si>
    <t xml:space="preserve">26483369</t>
  </si>
  <si>
    <t xml:space="preserve">ГП ЯО "Северный водоканал"</t>
  </si>
  <si>
    <t xml:space="preserve">7610012391</t>
  </si>
  <si>
    <t xml:space="preserve">30808282</t>
  </si>
  <si>
    <t xml:space="preserve">ГП ЯО "Южный водоканал"</t>
  </si>
  <si>
    <t xml:space="preserve">7609036849</t>
  </si>
  <si>
    <t xml:space="preserve">26483431</t>
  </si>
  <si>
    <t xml:space="preserve">ЗАО "Атрус"</t>
  </si>
  <si>
    <t xml:space="preserve">7609002208</t>
  </si>
  <si>
    <t xml:space="preserve">16-09-1996 00:00:00</t>
  </si>
  <si>
    <t xml:space="preserve">26483190</t>
  </si>
  <si>
    <t xml:space="preserve">ЗАО "Волгаэнергоресурс"</t>
  </si>
  <si>
    <t xml:space="preserve">7602053796</t>
  </si>
  <si>
    <t xml:space="preserve">760101001</t>
  </si>
  <si>
    <t xml:space="preserve">26525046</t>
  </si>
  <si>
    <t xml:space="preserve">ЗАО "Железобетон"</t>
  </si>
  <si>
    <t xml:space="preserve">7601000262</t>
  </si>
  <si>
    <t xml:space="preserve">26483320</t>
  </si>
  <si>
    <t xml:space="preserve">ЗАО "Левашово"</t>
  </si>
  <si>
    <t xml:space="preserve">7621000461</t>
  </si>
  <si>
    <t xml:space="preserve">762101001</t>
  </si>
  <si>
    <t xml:space="preserve">26514513</t>
  </si>
  <si>
    <t xml:space="preserve">ЗАО "Пансионат отдыха "Ярославль"</t>
  </si>
  <si>
    <t xml:space="preserve">7627015577</t>
  </si>
  <si>
    <t xml:space="preserve">762701001</t>
  </si>
  <si>
    <t xml:space="preserve">26649288</t>
  </si>
  <si>
    <t xml:space="preserve">ЗАО "Санаторий имени Воровского"</t>
  </si>
  <si>
    <t xml:space="preserve">7626001860</t>
  </si>
  <si>
    <t xml:space="preserve">26649314</t>
  </si>
  <si>
    <t xml:space="preserve">ЗАО "Ярославль-Резинотехника"</t>
  </si>
  <si>
    <t xml:space="preserve">7603024491</t>
  </si>
  <si>
    <t xml:space="preserve">26483338</t>
  </si>
  <si>
    <t xml:space="preserve">Любимское МУП ЖКХ</t>
  </si>
  <si>
    <t xml:space="preserve">7618000140</t>
  </si>
  <si>
    <t xml:space="preserve">761801001</t>
  </si>
  <si>
    <t xml:space="preserve">МИНИСТЕРСТВО ТАРИФНОГО РЕГУЛИРОВАНИЯ ЯРОСЛАВСКОЙ ОБЛАСТИ</t>
  </si>
  <si>
    <t xml:space="preserve">7604384296</t>
  </si>
  <si>
    <t xml:space="preserve">30792750</t>
  </si>
  <si>
    <t xml:space="preserve">МКП «Теплосервис»</t>
  </si>
  <si>
    <t xml:space="preserve">7617009623</t>
  </si>
  <si>
    <t xml:space="preserve">31327447</t>
  </si>
  <si>
    <t xml:space="preserve">МП ЯМР "Теплоресурс"</t>
  </si>
  <si>
    <t xml:space="preserve">7627051712</t>
  </si>
  <si>
    <t xml:space="preserve">16-01-2019 00:00:00</t>
  </si>
  <si>
    <t xml:space="preserve">26483463</t>
  </si>
  <si>
    <t xml:space="preserve">МУП "Коммунальник"</t>
  </si>
  <si>
    <t xml:space="preserve">7613004085</t>
  </si>
  <si>
    <t xml:space="preserve">761301001</t>
  </si>
  <si>
    <t xml:space="preserve">30344297</t>
  </si>
  <si>
    <t xml:space="preserve">МУП "Коммунальное хозяйство"</t>
  </si>
  <si>
    <t xml:space="preserve">7615011610</t>
  </si>
  <si>
    <t xml:space="preserve">761501001</t>
  </si>
  <si>
    <t xml:space="preserve">28505444</t>
  </si>
  <si>
    <t xml:space="preserve">МУП "Любимский теплосервис"</t>
  </si>
  <si>
    <t xml:space="preserve">7618004018</t>
  </si>
  <si>
    <t xml:space="preserve">15-10-2013 00:00:00</t>
  </si>
  <si>
    <t xml:space="preserve">26483443</t>
  </si>
  <si>
    <t xml:space="preserve">МУП "Октябрьское жилищно-коммунальное хозяйство"</t>
  </si>
  <si>
    <t xml:space="preserve">7620004833</t>
  </si>
  <si>
    <t xml:space="preserve">762001001</t>
  </si>
  <si>
    <t xml:space="preserve">26483240</t>
  </si>
  <si>
    <t xml:space="preserve">МУП "Предприятие коммунально-бытового обслуживания"</t>
  </si>
  <si>
    <t xml:space="preserve">7612039712</t>
  </si>
  <si>
    <t xml:space="preserve">761201001</t>
  </si>
  <si>
    <t xml:space="preserve">28442711</t>
  </si>
  <si>
    <t xml:space="preserve">МУП "РКЦ ЖКУ"</t>
  </si>
  <si>
    <t xml:space="preserve">7621006030</t>
  </si>
  <si>
    <t xml:space="preserve">31224727</t>
  </si>
  <si>
    <t xml:space="preserve">МУП "Расчетный центр"</t>
  </si>
  <si>
    <t xml:space="preserve">7609018487</t>
  </si>
  <si>
    <t xml:space="preserve">05-12-2016 00:00:00</t>
  </si>
  <si>
    <t xml:space="preserve">26483622</t>
  </si>
  <si>
    <t xml:space="preserve">МУП "Спектр"</t>
  </si>
  <si>
    <t xml:space="preserve">7608011873</t>
  </si>
  <si>
    <t xml:space="preserve">27569386</t>
  </si>
  <si>
    <t xml:space="preserve">МУП "Тепловые сети"</t>
  </si>
  <si>
    <t xml:space="preserve">7612043980</t>
  </si>
  <si>
    <t xml:space="preserve">31221168</t>
  </si>
  <si>
    <t xml:space="preserve">МУП "Теплосервис"</t>
  </si>
  <si>
    <t xml:space="preserve">7608036268</t>
  </si>
  <si>
    <t xml:space="preserve">17-09-2018 00:00:00</t>
  </si>
  <si>
    <t xml:space="preserve">29646676</t>
  </si>
  <si>
    <t xml:space="preserve">МУП "Энергетический ресурс" Некрасовского муниципального района</t>
  </si>
  <si>
    <t xml:space="preserve">7621010075</t>
  </si>
  <si>
    <t xml:space="preserve">30791907</t>
  </si>
  <si>
    <t xml:space="preserve">МУП «Энергоресурс» УМР</t>
  </si>
  <si>
    <t xml:space="preserve">7612046371</t>
  </si>
  <si>
    <t xml:space="preserve">26483373</t>
  </si>
  <si>
    <t xml:space="preserve">МУП ГО г.Рыбинск "Теплоэнерго"</t>
  </si>
  <si>
    <t xml:space="preserve">7610044403</t>
  </si>
  <si>
    <t xml:space="preserve">11-06-1998 00:00:00</t>
  </si>
  <si>
    <t xml:space="preserve">30881192</t>
  </si>
  <si>
    <t xml:space="preserve">МУП ЖКХ "Акватерм-сервис"</t>
  </si>
  <si>
    <t xml:space="preserve">7614004641</t>
  </si>
  <si>
    <t xml:space="preserve">761401001</t>
  </si>
  <si>
    <t xml:space="preserve">28425128</t>
  </si>
  <si>
    <t xml:space="preserve">МУП ЖКХ "Бурмакино"</t>
  </si>
  <si>
    <t xml:space="preserve">7621009707</t>
  </si>
  <si>
    <t xml:space="preserve">28821524</t>
  </si>
  <si>
    <t xml:space="preserve">МУП ЖКХ Первомайского муниципального района Ярославской области "Теплоснаб"</t>
  </si>
  <si>
    <t xml:space="preserve">7623005151</t>
  </si>
  <si>
    <t xml:space="preserve">29-05-2024 00:00:00</t>
  </si>
  <si>
    <t xml:space="preserve">26483304</t>
  </si>
  <si>
    <t xml:space="preserve">МУП РМР ЯО "Коммунальные системы"</t>
  </si>
  <si>
    <t xml:space="preserve">7610074824</t>
  </si>
  <si>
    <t xml:space="preserve">30345479</t>
  </si>
  <si>
    <t xml:space="preserve">МУП РМР ЯО "Система ЖКХ"</t>
  </si>
  <si>
    <t xml:space="preserve">7610088016</t>
  </si>
  <si>
    <t xml:space="preserve">15-04-2024 00:00:00</t>
  </si>
  <si>
    <t xml:space="preserve">31355330</t>
  </si>
  <si>
    <t xml:space="preserve">МУП ТМР "ТутаевТеплоЭнерго"</t>
  </si>
  <si>
    <t xml:space="preserve">7611026862</t>
  </si>
  <si>
    <t xml:space="preserve">25-10-2019 00:00:00</t>
  </si>
  <si>
    <t xml:space="preserve">28443212</t>
  </si>
  <si>
    <t xml:space="preserve">МУП ТМР "Тутаевские коммунальные системы"</t>
  </si>
  <si>
    <t xml:space="preserve">7611022836</t>
  </si>
  <si>
    <t xml:space="preserve">26483455</t>
  </si>
  <si>
    <t xml:space="preserve">ОАО "Даниловский маслосырзвод"</t>
  </si>
  <si>
    <t xml:space="preserve">7617000268</t>
  </si>
  <si>
    <t xml:space="preserve">26514525</t>
  </si>
  <si>
    <t xml:space="preserve">ОАО "ЖКХ "Заволжье"</t>
  </si>
  <si>
    <t xml:space="preserve">7627032974</t>
  </si>
  <si>
    <t xml:space="preserve">26524667</t>
  </si>
  <si>
    <t xml:space="preserve">ОАО "Инкомпроект-Инвест"</t>
  </si>
  <si>
    <t xml:space="preserve">7604149662</t>
  </si>
  <si>
    <t xml:space="preserve">26483184</t>
  </si>
  <si>
    <t xml:space="preserve">ОАО "Компания "Спектр"</t>
  </si>
  <si>
    <t xml:space="preserve">7609012894</t>
  </si>
  <si>
    <t xml:space="preserve">26483417</t>
  </si>
  <si>
    <t xml:space="preserve">ОАО "Петровский завод ЖБИ"</t>
  </si>
  <si>
    <t xml:space="preserve">7609012573</t>
  </si>
  <si>
    <t xml:space="preserve">26483375</t>
  </si>
  <si>
    <t xml:space="preserve">ОАО "Рыбинскхлеб"</t>
  </si>
  <si>
    <t xml:space="preserve">7610005796</t>
  </si>
  <si>
    <t xml:space="preserve">27548439</t>
  </si>
  <si>
    <t xml:space="preserve">ОАО "Санаторий "Красный Холм"</t>
  </si>
  <si>
    <t xml:space="preserve">7627015619</t>
  </si>
  <si>
    <t xml:space="preserve">26483162</t>
  </si>
  <si>
    <t xml:space="preserve">ОАО "Яргортеплоэнерго"</t>
  </si>
  <si>
    <t xml:space="preserve">7606047507</t>
  </si>
  <si>
    <t xml:space="preserve">26483174</t>
  </si>
  <si>
    <t xml:space="preserve">ОАО "Ярославский комбинат технических тканей "Красный Перекоп"</t>
  </si>
  <si>
    <t xml:space="preserve">7601001146</t>
  </si>
  <si>
    <t xml:space="preserve">26483198</t>
  </si>
  <si>
    <t xml:space="preserve">ООО "АДС"</t>
  </si>
  <si>
    <t xml:space="preserve">7604008710</t>
  </si>
  <si>
    <t xml:space="preserve">31357107</t>
  </si>
  <si>
    <t xml:space="preserve">ООО "Агентство территориального развития"</t>
  </si>
  <si>
    <t xml:space="preserve">7733553954</t>
  </si>
  <si>
    <t xml:space="preserve">773301001</t>
  </si>
  <si>
    <t xml:space="preserve">17-10-2005 00:00:00</t>
  </si>
  <si>
    <t xml:space="preserve">31094278</t>
  </si>
  <si>
    <t xml:space="preserve">ООО "Атлас-М"</t>
  </si>
  <si>
    <t xml:space="preserve">7731444999</t>
  </si>
  <si>
    <t xml:space="preserve">773101001</t>
  </si>
  <si>
    <t xml:space="preserve">04-04-2013 00:00:00</t>
  </si>
  <si>
    <t xml:space="preserve">31644581</t>
  </si>
  <si>
    <t xml:space="preserve">ООО "Бюро развития территорий"</t>
  </si>
  <si>
    <t xml:space="preserve">7733568245</t>
  </si>
  <si>
    <t xml:space="preserve">11-05-2006 00:00:00</t>
  </si>
  <si>
    <t xml:space="preserve">31224721</t>
  </si>
  <si>
    <t xml:space="preserve">ООО "Велмекс"</t>
  </si>
  <si>
    <t xml:space="preserve">7728231310</t>
  </si>
  <si>
    <t xml:space="preserve">503201001</t>
  </si>
  <si>
    <t xml:space="preserve">31-10-2002 00:00:00</t>
  </si>
  <si>
    <t xml:space="preserve">12-01-2015 00:00:00</t>
  </si>
  <si>
    <t xml:space="preserve">31639442</t>
  </si>
  <si>
    <t xml:space="preserve">ООО "Гефест"</t>
  </si>
  <si>
    <t xml:space="preserve">7604370092</t>
  </si>
  <si>
    <t xml:space="preserve">02-10-2020 00:00:00</t>
  </si>
  <si>
    <t xml:space="preserve">31661170</t>
  </si>
  <si>
    <t xml:space="preserve">ООО "Городские коммунальные сети"</t>
  </si>
  <si>
    <t xml:space="preserve">7627056284</t>
  </si>
  <si>
    <t xml:space="preserve">29-04-2022 00:00:00</t>
  </si>
  <si>
    <t xml:space="preserve">31723124</t>
  </si>
  <si>
    <t xml:space="preserve">ООО "Инвест-Аудит"</t>
  </si>
  <si>
    <t xml:space="preserve">7606073440</t>
  </si>
  <si>
    <t xml:space="preserve">15-12-2023 00:00:00</t>
  </si>
  <si>
    <t xml:space="preserve">31036525</t>
  </si>
  <si>
    <t xml:space="preserve">ООО "Компания "Мастер-Сервис"</t>
  </si>
  <si>
    <t xml:space="preserve">7604137836</t>
  </si>
  <si>
    <t xml:space="preserve">21-07-2008 00:00:00</t>
  </si>
  <si>
    <t xml:space="preserve">31085027</t>
  </si>
  <si>
    <t xml:space="preserve">ООО "Котельная промплощадки"</t>
  </si>
  <si>
    <t xml:space="preserve">7609038275</t>
  </si>
  <si>
    <t xml:space="preserve">23-01-2018 00:00:00</t>
  </si>
  <si>
    <t xml:space="preserve">28981279</t>
  </si>
  <si>
    <t xml:space="preserve">ООО "ЛКМ"</t>
  </si>
  <si>
    <t xml:space="preserve">7610110198</t>
  </si>
  <si>
    <t xml:space="preserve">21-05-2015 00:00:00</t>
  </si>
  <si>
    <t xml:space="preserve">27568785</t>
  </si>
  <si>
    <t xml:space="preserve">ООО "Муниципальные коммунальные системы"</t>
  </si>
  <si>
    <t xml:space="preserve">7627036930</t>
  </si>
  <si>
    <t xml:space="preserve">26649427</t>
  </si>
  <si>
    <t xml:space="preserve">ООО "Муниципальные энергетические системы"</t>
  </si>
  <si>
    <t xml:space="preserve">7727575942</t>
  </si>
  <si>
    <t xml:space="preserve">26525313</t>
  </si>
  <si>
    <t xml:space="preserve">ООО "Мясопродукт"</t>
  </si>
  <si>
    <t xml:space="preserve">7610041709</t>
  </si>
  <si>
    <t xml:space="preserve">31230718</t>
  </si>
  <si>
    <t xml:space="preserve">ООО "ОРЦ Ярославль"</t>
  </si>
  <si>
    <t xml:space="preserve">2311234703</t>
  </si>
  <si>
    <t xml:space="preserve">231101001</t>
  </si>
  <si>
    <t xml:space="preserve">12-04-2017 00:00:00</t>
  </si>
  <si>
    <t xml:space="preserve">31313217</t>
  </si>
  <si>
    <t xml:space="preserve">ООО "Прогресс"</t>
  </si>
  <si>
    <t xml:space="preserve">7627052000</t>
  </si>
  <si>
    <t xml:space="preserve">28-03-2019 00:00:00</t>
  </si>
  <si>
    <t xml:space="preserve">30794646</t>
  </si>
  <si>
    <t xml:space="preserve">ООО "Промцентр"</t>
  </si>
  <si>
    <t xml:space="preserve">7604234854</t>
  </si>
  <si>
    <t xml:space="preserve">31604496</t>
  </si>
  <si>
    <t xml:space="preserve">ООО "РЭНСОМ"</t>
  </si>
  <si>
    <t xml:space="preserve">6450083431</t>
  </si>
  <si>
    <t xml:space="preserve">645001001</t>
  </si>
  <si>
    <t xml:space="preserve">26525309</t>
  </si>
  <si>
    <t xml:space="preserve">ООО "Раскат-РОС"</t>
  </si>
  <si>
    <t xml:space="preserve">7610059375</t>
  </si>
  <si>
    <t xml:space="preserve">761001002</t>
  </si>
  <si>
    <t xml:space="preserve">31543125</t>
  </si>
  <si>
    <t xml:space="preserve">ООО "Росттехсервис"</t>
  </si>
  <si>
    <t xml:space="preserve">7609038170</t>
  </si>
  <si>
    <t xml:space="preserve">04-12-2017 00:00:00</t>
  </si>
  <si>
    <t xml:space="preserve">31352310</t>
  </si>
  <si>
    <t xml:space="preserve">ООО "Рыбинская генерация"</t>
  </si>
  <si>
    <t xml:space="preserve">4401158338</t>
  </si>
  <si>
    <t xml:space="preserve">14-08-2018 00:00:00</t>
  </si>
  <si>
    <t xml:space="preserve">27965323</t>
  </si>
  <si>
    <t xml:space="preserve">ООО "Рыбинсккабель"</t>
  </si>
  <si>
    <t xml:space="preserve">7610093062</t>
  </si>
  <si>
    <t xml:space="preserve">761050001</t>
  </si>
  <si>
    <t xml:space="preserve">31304319</t>
  </si>
  <si>
    <t xml:space="preserve">ООО "СЗЦ "Энергоконсультант"</t>
  </si>
  <si>
    <t xml:space="preserve">7627036016</t>
  </si>
  <si>
    <t xml:space="preserve">24-12-2010 00:00:00</t>
  </si>
  <si>
    <t xml:space="preserve">30925371</t>
  </si>
  <si>
    <t xml:space="preserve">ООО "СК РЕЗЕРВ"</t>
  </si>
  <si>
    <t xml:space="preserve">7604290834</t>
  </si>
  <si>
    <t xml:space="preserve">01-06-2017 00:00:00</t>
  </si>
  <si>
    <t xml:space="preserve">26483296</t>
  </si>
  <si>
    <t xml:space="preserve">ООО "Санаторий "Черная речка"</t>
  </si>
  <si>
    <t xml:space="preserve">7610057882</t>
  </si>
  <si>
    <t xml:space="preserve">26483336</t>
  </si>
  <si>
    <t xml:space="preserve">ООО "Санаторий Золотой колос"</t>
  </si>
  <si>
    <t xml:space="preserve">7621006054</t>
  </si>
  <si>
    <t xml:space="preserve">27555004</t>
  </si>
  <si>
    <t xml:space="preserve">ООО "Спецторг Плюс"</t>
  </si>
  <si>
    <t xml:space="preserve">7604076460</t>
  </si>
  <si>
    <t xml:space="preserve">31-05-2005 00:00:00</t>
  </si>
  <si>
    <t xml:space="preserve">30814222</t>
  </si>
  <si>
    <t xml:space="preserve">ООО "Строительная Компания Сокол"</t>
  </si>
  <si>
    <t xml:space="preserve">7604165544</t>
  </si>
  <si>
    <t xml:space="preserve">31459589</t>
  </si>
  <si>
    <t xml:space="preserve">ООО "ТЭК сервис"</t>
  </si>
  <si>
    <t xml:space="preserve">7627053540</t>
  </si>
  <si>
    <t xml:space="preserve">01-08-2020 00:00:00</t>
  </si>
  <si>
    <t xml:space="preserve">31026191</t>
  </si>
  <si>
    <t xml:space="preserve">ООО "ТеплоСервис"</t>
  </si>
  <si>
    <t xml:space="preserve">7612048474</t>
  </si>
  <si>
    <t xml:space="preserve">13-09-2017 00:00:00</t>
  </si>
  <si>
    <t xml:space="preserve">28982870</t>
  </si>
  <si>
    <t xml:space="preserve">ООО "ТеплоЭнергоСтройМонтаж"</t>
  </si>
  <si>
    <t xml:space="preserve">7606074821</t>
  </si>
  <si>
    <t xml:space="preserve">01-05-2015 00:00:00</t>
  </si>
  <si>
    <t xml:space="preserve">31711855</t>
  </si>
  <si>
    <t xml:space="preserve">ООО "Тепловая компания"</t>
  </si>
  <si>
    <t xml:space="preserve">7627058732</t>
  </si>
  <si>
    <t xml:space="preserve">07-08-2023 00:00:00</t>
  </si>
  <si>
    <t xml:space="preserve">27569416</t>
  </si>
  <si>
    <t xml:space="preserve">ООО "Тепловая энергетическая компания - 1"</t>
  </si>
  <si>
    <t xml:space="preserve">7604188573</t>
  </si>
  <si>
    <t xml:space="preserve">26516086</t>
  </si>
  <si>
    <t xml:space="preserve">ООО "Теплогазсервис"</t>
  </si>
  <si>
    <t xml:space="preserve">4415006543</t>
  </si>
  <si>
    <t xml:space="preserve">441501001</t>
  </si>
  <si>
    <t xml:space="preserve">31542760</t>
  </si>
  <si>
    <t xml:space="preserve">ООО "Теплорезерв"</t>
  </si>
  <si>
    <t xml:space="preserve">7603075760</t>
  </si>
  <si>
    <t xml:space="preserve">21-04-2021 00:00:00</t>
  </si>
  <si>
    <t xml:space="preserve">30796099</t>
  </si>
  <si>
    <t xml:space="preserve">ООО "Теплотехник"</t>
  </si>
  <si>
    <t xml:space="preserve">7604278428</t>
  </si>
  <si>
    <t xml:space="preserve">26483204</t>
  </si>
  <si>
    <t xml:space="preserve">ООО "ТехЭкспо"</t>
  </si>
  <si>
    <t xml:space="preserve">7604122607</t>
  </si>
  <si>
    <t xml:space="preserve">31742623</t>
  </si>
  <si>
    <t xml:space="preserve">ООО "Тутаевская ПГУ"</t>
  </si>
  <si>
    <t xml:space="preserve">1683018700</t>
  </si>
  <si>
    <t xml:space="preserve">168301001</t>
  </si>
  <si>
    <t xml:space="preserve">22-01-2024 00:00:00</t>
  </si>
  <si>
    <t xml:space="preserve">26525371</t>
  </si>
  <si>
    <t xml:space="preserve">ООО "УК Левобережье"</t>
  </si>
  <si>
    <t xml:space="preserve">7611018780</t>
  </si>
  <si>
    <t xml:space="preserve">28459632</t>
  </si>
  <si>
    <t xml:space="preserve">ООО "УМПРЭО"</t>
  </si>
  <si>
    <t xml:space="preserve">7612038469</t>
  </si>
  <si>
    <t xml:space="preserve">26-11-2007 00:00:00</t>
  </si>
  <si>
    <t xml:space="preserve">31094256</t>
  </si>
  <si>
    <t xml:space="preserve">ООО "УСМЗ"</t>
  </si>
  <si>
    <t xml:space="preserve">7612048636</t>
  </si>
  <si>
    <t xml:space="preserve">05-03-2018 00:00:00</t>
  </si>
  <si>
    <t xml:space="preserve">26483244</t>
  </si>
  <si>
    <t xml:space="preserve">ООО "Угличский завод минеральной воды"</t>
  </si>
  <si>
    <t xml:space="preserve">7612003339</t>
  </si>
  <si>
    <t xml:space="preserve">28135241</t>
  </si>
  <si>
    <t xml:space="preserve">ООО "Управляющая производственно-торговая компания "Топливоподающие системы"</t>
  </si>
  <si>
    <t xml:space="preserve">7603013073</t>
  </si>
  <si>
    <t xml:space="preserve">01-01-2013 00:00:00</t>
  </si>
  <si>
    <t xml:space="preserve">30856146</t>
  </si>
  <si>
    <t xml:space="preserve">ООО "Уют Сервис"</t>
  </si>
  <si>
    <t xml:space="preserve">7604234678</t>
  </si>
  <si>
    <t xml:space="preserve">28453584</t>
  </si>
  <si>
    <t xml:space="preserve">ООО "Хуадянь-Тенинская ТЭЦ"</t>
  </si>
  <si>
    <t xml:space="preserve">7604217961</t>
  </si>
  <si>
    <t xml:space="preserve">30-01-2018 00:00:00</t>
  </si>
  <si>
    <t xml:space="preserve">31457276</t>
  </si>
  <si>
    <t xml:space="preserve">ООО "ЭКОПЕТРОВСК"</t>
  </si>
  <si>
    <t xml:space="preserve">6444009736</t>
  </si>
  <si>
    <t xml:space="preserve">644401001</t>
  </si>
  <si>
    <t xml:space="preserve">13-02-2018 00:00:00</t>
  </si>
  <si>
    <t xml:space="preserve">26483210</t>
  </si>
  <si>
    <t xml:space="preserve">ООО "Энергия-1"</t>
  </si>
  <si>
    <t xml:space="preserve">7605005021</t>
  </si>
  <si>
    <t xml:space="preserve">27971145</t>
  </si>
  <si>
    <t xml:space="preserve">ООО "Энергокомпания"</t>
  </si>
  <si>
    <t xml:space="preserve">7612044470</t>
  </si>
  <si>
    <t xml:space="preserve">26483164</t>
  </si>
  <si>
    <t xml:space="preserve">ООО "Ярославская фабрика валяной обуви"</t>
  </si>
  <si>
    <t xml:space="preserve">7603015433</t>
  </si>
  <si>
    <t xml:space="preserve">31096235</t>
  </si>
  <si>
    <t xml:space="preserve">ООО "Ярославские коммунальные сети"</t>
  </si>
  <si>
    <t xml:space="preserve">7602092114</t>
  </si>
  <si>
    <t xml:space="preserve">31314675</t>
  </si>
  <si>
    <t xml:space="preserve">17-05-2019 00:00:00</t>
  </si>
  <si>
    <t xml:space="preserve">31458273</t>
  </si>
  <si>
    <t xml:space="preserve">Общество с ограниченной ответственностью "Комплекс развития территорий"</t>
  </si>
  <si>
    <t xml:space="preserve">7733528958</t>
  </si>
  <si>
    <t xml:space="preserve">16-09-2004 00:00:00</t>
  </si>
  <si>
    <t xml:space="preserve">26483403</t>
  </si>
  <si>
    <t xml:space="preserve">ПАО "Научно-производственное объединение Фильтры индустриальные газоочистные"</t>
  </si>
  <si>
    <t xml:space="preserve">7609001719</t>
  </si>
  <si>
    <t xml:space="preserve">26483377</t>
  </si>
  <si>
    <t xml:space="preserve">ПАО "ОДК-Сатурн"</t>
  </si>
  <si>
    <t xml:space="preserve">7610052644</t>
  </si>
  <si>
    <t xml:space="preserve">26514608</t>
  </si>
  <si>
    <t xml:space="preserve">ПАО "РОМЗ"</t>
  </si>
  <si>
    <t xml:space="preserve">7609000881</t>
  </si>
  <si>
    <t xml:space="preserve">26523308</t>
  </si>
  <si>
    <t xml:space="preserve">ПАО "ТГК-2"</t>
  </si>
  <si>
    <t xml:space="preserve">7606053324</t>
  </si>
  <si>
    <t xml:space="preserve">26483170</t>
  </si>
  <si>
    <t xml:space="preserve">760631001</t>
  </si>
  <si>
    <t xml:space="preserve">31024154</t>
  </si>
  <si>
    <t xml:space="preserve">ПАО "Ярославский завод "Красный Маяк"</t>
  </si>
  <si>
    <t xml:space="preserve">7601000022</t>
  </si>
  <si>
    <t xml:space="preserve">01-11-2017 00:00:00</t>
  </si>
  <si>
    <t xml:space="preserve">26650304</t>
  </si>
  <si>
    <t xml:space="preserve">ПАО "Ярославский ордена Ленина и ордена Октябрьской революции шинный завод"</t>
  </si>
  <si>
    <t xml:space="preserve">7601001509</t>
  </si>
  <si>
    <t xml:space="preserve">760150001</t>
  </si>
  <si>
    <t xml:space="preserve">26483178</t>
  </si>
  <si>
    <t xml:space="preserve">ПАО "Ярославский радиозавод"</t>
  </si>
  <si>
    <t xml:space="preserve">7601000086</t>
  </si>
  <si>
    <t xml:space="preserve">26836275</t>
  </si>
  <si>
    <t xml:space="preserve">Северная Дирекция по тепловодоснабжению структурное подразделение Центральной дирекции по тепловодоснабжению - филиала ОАО "РЖД"</t>
  </si>
  <si>
    <t xml:space="preserve">7708503727</t>
  </si>
  <si>
    <t xml:space="preserve">760445028</t>
  </si>
  <si>
    <t xml:space="preserve">30903763</t>
  </si>
  <si>
    <t xml:space="preserve">ФГБУ "ЦЖКУ" МИНОБОРОНЫ РОССИИ</t>
  </si>
  <si>
    <t xml:space="preserve">7729314745</t>
  </si>
  <si>
    <t xml:space="preserve">770101001</t>
  </si>
  <si>
    <t xml:space="preserve">31499853</t>
  </si>
  <si>
    <t xml:space="preserve">ФГБУ ЦЖКУ МО РФ (филиал по ЗВО) ЖКС № 19</t>
  </si>
  <si>
    <t xml:space="preserve">760445004</t>
  </si>
  <si>
    <t xml:space="preserve">26483391</t>
  </si>
  <si>
    <t xml:space="preserve">ФКУ Следственный изолятор 2 УФСИН по Ярославской области</t>
  </si>
  <si>
    <t xml:space="preserve">7610028000</t>
  </si>
  <si>
    <t xml:space="preserve">28160602</t>
  </si>
  <si>
    <t xml:space="preserve">ФКУ Следственный изолятор № 1 УФСИН России по Ярославской области</t>
  </si>
  <si>
    <t xml:space="preserve">7607008444</t>
  </si>
  <si>
    <t xml:space="preserve">31253180</t>
  </si>
  <si>
    <t xml:space="preserve">Филиал "Крома" ООО "Завод Технофлекс"</t>
  </si>
  <si>
    <t xml:space="preserve">6229024796</t>
  </si>
  <si>
    <t xml:space="preserve">22-06-2018 00:00:00</t>
  </si>
  <si>
    <t xml:space="preserve">30849324</t>
  </si>
  <si>
    <t xml:space="preserve">Филиал АО "Кордиант" в городе Ярославле (ЯШЗ)</t>
  </si>
  <si>
    <t xml:space="preserve">760643002</t>
  </si>
  <si>
    <t xml:space="preserve">07-10-2016 00:00:00</t>
  </si>
  <si>
    <t xml:space="preserve">26483447</t>
  </si>
  <si>
    <t xml:space="preserve">Филиал ООО "Транснефть-Балтика"-Ярославское районное нефтепроводное управление</t>
  </si>
  <si>
    <t xml:space="preserve">4704041900</t>
  </si>
  <si>
    <t xml:space="preserve">762702001</t>
  </si>
  <si>
    <t xml:space="preserve">26649247</t>
  </si>
  <si>
    <t xml:space="preserve">Филиал в Ярославской и Костромской областях ПАО междугородной и международной электрической связи "Ростелеком"</t>
  </si>
  <si>
    <t xml:space="preserve">7707049388</t>
  </si>
  <si>
    <t xml:space="preserve">760443003</t>
  </si>
  <si>
    <t xml:space="preserve">26524662</t>
  </si>
  <si>
    <t xml:space="preserve">ЧУЗ "КБ "РЖД-Медицина" г. Ярославль</t>
  </si>
  <si>
    <t xml:space="preserve">7604068188</t>
  </si>
  <si>
    <t xml:space="preserve">28798643</t>
  </si>
  <si>
    <t xml:space="preserve">Ярославская дистанция гражданских сооружений СП Северной дирекции по эксплуатации зданий и сооружений СП СЖД филиала ОАО "РЖД"</t>
  </si>
  <si>
    <t xml:space="preserve">760445099</t>
  </si>
  <si>
    <t xml:space="preserve">26526614</t>
  </si>
  <si>
    <t xml:space="preserve">Ярославская дистанция гражданских сооружений, водоснабжения и водоотведения ЯО СЖД-филиала ОАО "РЖД"</t>
  </si>
  <si>
    <t xml:space="preserve">997650007</t>
  </si>
  <si>
    <t xml:space="preserve">28142682</t>
  </si>
  <si>
    <t xml:space="preserve">АО "Корпорация развития Ярослаской области"</t>
  </si>
  <si>
    <t xml:space="preserve">7604155916</t>
  </si>
  <si>
    <t xml:space="preserve">26514537</t>
  </si>
  <si>
    <t xml:space="preserve">АО "Санаторий "Малые соли"</t>
  </si>
  <si>
    <t xml:space="preserve">7621007192</t>
  </si>
  <si>
    <t xml:space="preserve">26483302</t>
  </si>
  <si>
    <t xml:space="preserve">АО "Ярославский бройлер"</t>
  </si>
  <si>
    <t xml:space="preserve">7610049497</t>
  </si>
  <si>
    <t xml:space="preserve">26514575</t>
  </si>
  <si>
    <t xml:space="preserve">АО "Ярославский завод дизельной аппаратуры"</t>
  </si>
  <si>
    <t xml:space="preserve">7601000833</t>
  </si>
  <si>
    <t xml:space="preserve">26555031</t>
  </si>
  <si>
    <t xml:space="preserve">ЗАО "Новый путь"</t>
  </si>
  <si>
    <t xml:space="preserve">7609012767</t>
  </si>
  <si>
    <t xml:space="preserve">31499219</t>
  </si>
  <si>
    <t xml:space="preserve">МП ЯМР "ВКХ"</t>
  </si>
  <si>
    <t xml:space="preserve">7627054456</t>
  </si>
  <si>
    <t xml:space="preserve">28-04-2021 00:00:00</t>
  </si>
  <si>
    <t xml:space="preserve">26483500</t>
  </si>
  <si>
    <t xml:space="preserve">МУП "Водопроводно-канализационное хозяйство"</t>
  </si>
  <si>
    <t xml:space="preserve">7621005491</t>
  </si>
  <si>
    <t xml:space="preserve">26483143</t>
  </si>
  <si>
    <t xml:space="preserve">МУП "Жилищно-коммунальное хозяйство" ГО г. Переславля-Залесскиого</t>
  </si>
  <si>
    <t xml:space="preserve">7608011538</t>
  </si>
  <si>
    <t xml:space="preserve">31223264</t>
  </si>
  <si>
    <t xml:space="preserve">МУП "Комплекс"</t>
  </si>
  <si>
    <t xml:space="preserve">7608030080</t>
  </si>
  <si>
    <t xml:space="preserve">26-07-2017 00:00:00</t>
  </si>
  <si>
    <t xml:space="preserve">31534231</t>
  </si>
  <si>
    <t xml:space="preserve">МУП "Некрасовский водохозяйственный комплекс" Некрасовского МР</t>
  </si>
  <si>
    <t xml:space="preserve">7627054390</t>
  </si>
  <si>
    <t xml:space="preserve">15-04-2021 00:00:00</t>
  </si>
  <si>
    <t xml:space="preserve">31457382</t>
  </si>
  <si>
    <t xml:space="preserve">МУП "Сервис"</t>
  </si>
  <si>
    <t xml:space="preserve">7608000543</t>
  </si>
  <si>
    <t xml:space="preserve">28955317</t>
  </si>
  <si>
    <t xml:space="preserve">ОАО "Некрасовский машиностроительный завод"</t>
  </si>
  <si>
    <t xml:space="preserve">7621000052</t>
  </si>
  <si>
    <t xml:space="preserve">31342831</t>
  </si>
  <si>
    <t xml:space="preserve">ОАО "Рыбинский хладокомбинат "Мясомолторг"</t>
  </si>
  <si>
    <t xml:space="preserve">7610004400</t>
  </si>
  <si>
    <t xml:space="preserve">27-12-2002 00:00:00</t>
  </si>
  <si>
    <t xml:space="preserve">26524898</t>
  </si>
  <si>
    <t xml:space="preserve">ОАО "Ярославский судостроительный завод"</t>
  </si>
  <si>
    <t xml:space="preserve">7601001080</t>
  </si>
  <si>
    <t xml:space="preserve">26514579</t>
  </si>
  <si>
    <t xml:space="preserve">ООО "Агрофирма Авангард"</t>
  </si>
  <si>
    <t xml:space="preserve">7612039039</t>
  </si>
  <si>
    <t xml:space="preserve">31701334</t>
  </si>
  <si>
    <t xml:space="preserve">ООО "Водоснабжение"</t>
  </si>
  <si>
    <t xml:space="preserve">7610137707</t>
  </si>
  <si>
    <t xml:space="preserve">16-09-2022 00:00:00</t>
  </si>
  <si>
    <t xml:space="preserve">28982113</t>
  </si>
  <si>
    <t xml:space="preserve">ООО "ГАЗДизель"</t>
  </si>
  <si>
    <t xml:space="preserve">7602061074</t>
  </si>
  <si>
    <t xml:space="preserve">25-06-2015 00:00:00</t>
  </si>
  <si>
    <t xml:space="preserve">31542871</t>
  </si>
  <si>
    <t xml:space="preserve">ООО "Интерстрой"</t>
  </si>
  <si>
    <t xml:space="preserve">7603072826</t>
  </si>
  <si>
    <t xml:space="preserve">26424139</t>
  </si>
  <si>
    <t xml:space="preserve">ООО "Пивоваренная компания "Балтика"</t>
  </si>
  <si>
    <t xml:space="preserve">7802849641</t>
  </si>
  <si>
    <t xml:space="preserve">780201001</t>
  </si>
  <si>
    <t xml:space="preserve">31678435</t>
  </si>
  <si>
    <t xml:space="preserve">ООО "Ресурс ВКХ"</t>
  </si>
  <si>
    <t xml:space="preserve">7616011355</t>
  </si>
  <si>
    <t xml:space="preserve">28869361</t>
  </si>
  <si>
    <t xml:space="preserve">ООО "Русь"</t>
  </si>
  <si>
    <t xml:space="preserve">7617009430</t>
  </si>
  <si>
    <t xml:space="preserve">26483250</t>
  </si>
  <si>
    <t xml:space="preserve">ООО "Сельхозтехника"</t>
  </si>
  <si>
    <t xml:space="preserve">7612047061</t>
  </si>
  <si>
    <t xml:space="preserve">28792268</t>
  </si>
  <si>
    <t xml:space="preserve">ООО "ТУТАЕВСКИЙ ВОДОКАНАЛ"</t>
  </si>
  <si>
    <t xml:space="preserve">7611023188</t>
  </si>
  <si>
    <t xml:space="preserve">04-02-2014 00:00:00</t>
  </si>
  <si>
    <t xml:space="preserve">30832043</t>
  </si>
  <si>
    <t xml:space="preserve">ООО "Тимекс"</t>
  </si>
  <si>
    <t xml:space="preserve">7720587226</t>
  </si>
  <si>
    <t xml:space="preserve">772901001</t>
  </si>
  <si>
    <t xml:space="preserve">31433015</t>
  </si>
  <si>
    <t xml:space="preserve">ООО "УК "Жилсервис"</t>
  </si>
  <si>
    <t xml:space="preserve">7612038388</t>
  </si>
  <si>
    <t xml:space="preserve">23-10-2007 00:00:00</t>
  </si>
  <si>
    <t xml:space="preserve">31391625</t>
  </si>
  <si>
    <t xml:space="preserve">ООО "ФОРТ"</t>
  </si>
  <si>
    <t xml:space="preserve">7604213491</t>
  </si>
  <si>
    <t xml:space="preserve">31232019</t>
  </si>
  <si>
    <t xml:space="preserve">ООО "Чистая вода"</t>
  </si>
  <si>
    <t xml:space="preserve">7611999090</t>
  </si>
  <si>
    <t xml:space="preserve">19-04-2018 00:00:00</t>
  </si>
  <si>
    <t xml:space="preserve">31457359</t>
  </si>
  <si>
    <t xml:space="preserve">ООО "ЭкоСтрой"</t>
  </si>
  <si>
    <t xml:space="preserve">7611019801</t>
  </si>
  <si>
    <t xml:space="preserve">12-11-2015 00:00:00</t>
  </si>
  <si>
    <t xml:space="preserve">31701596</t>
  </si>
  <si>
    <t xml:space="preserve">ООО СЗ "СТРОЙ ПРОФИТ"</t>
  </si>
  <si>
    <t xml:space="preserve">7725338047</t>
  </si>
  <si>
    <t xml:space="preserve">774301001</t>
  </si>
  <si>
    <t xml:space="preserve">30-10-2016 00:00:00</t>
  </si>
  <si>
    <t xml:space="preserve">30476462</t>
  </si>
  <si>
    <t xml:space="preserve">Обособленное подразделение АО "ГУ ЖКХ"</t>
  </si>
  <si>
    <t xml:space="preserve">370245001</t>
  </si>
  <si>
    <t xml:space="preserve">26834932</t>
  </si>
  <si>
    <t xml:space="preserve">ПАО "Автодизель" (ЯМЗ)</t>
  </si>
  <si>
    <t xml:space="preserve">7601000640</t>
  </si>
  <si>
    <t xml:space="preserve">760250001</t>
  </si>
  <si>
    <t xml:space="preserve">26483546</t>
  </si>
  <si>
    <t xml:space="preserve">ПАО "Славнефть-Ярославнефтеоргсинтез"</t>
  </si>
  <si>
    <t xml:space="preserve">7601001107</t>
  </si>
  <si>
    <t xml:space="preserve">10-10-2002 00:00:00</t>
  </si>
  <si>
    <t xml:space="preserve">26833575</t>
  </si>
  <si>
    <t xml:space="preserve">ПСФ "Автодизель-Сервис" АО</t>
  </si>
  <si>
    <t xml:space="preserve">7602000794</t>
  </si>
  <si>
    <t xml:space="preserve">26768364</t>
  </si>
  <si>
    <t xml:space="preserve">СПК "Коммунар"</t>
  </si>
  <si>
    <t xml:space="preserve">7621004963</t>
  </si>
  <si>
    <t xml:space="preserve">26514612</t>
  </si>
  <si>
    <t xml:space="preserve">СПК "Нива"</t>
  </si>
  <si>
    <t xml:space="preserve">7616005954</t>
  </si>
  <si>
    <t xml:space="preserve">26514557</t>
  </si>
  <si>
    <t xml:space="preserve">ФГБУЗ "Санаторий Углич"</t>
  </si>
  <si>
    <t xml:space="preserve">7612005375</t>
  </si>
  <si>
    <t xml:space="preserve">26483300</t>
  </si>
  <si>
    <t xml:space="preserve">АО "Техническая бумага"</t>
  </si>
  <si>
    <t xml:space="preserve">7626001028</t>
  </si>
  <si>
    <t xml:space="preserve">26514837</t>
  </si>
  <si>
    <t xml:space="preserve">ГАУЗ ЯО "Детский санаторий "Искра"</t>
  </si>
  <si>
    <t xml:space="preserve">7616009645</t>
  </si>
  <si>
    <t xml:space="preserve">31373384</t>
  </si>
  <si>
    <t xml:space="preserve">ГБУЗ ЯО "Ярославская областная клиническая туберкулезная больница"</t>
  </si>
  <si>
    <t xml:space="preserve">7604355190</t>
  </si>
  <si>
    <t xml:space="preserve">26514831</t>
  </si>
  <si>
    <t xml:space="preserve">МУЗ "Санаторий "Ясные зори"</t>
  </si>
  <si>
    <t xml:space="preserve">7604042581</t>
  </si>
  <si>
    <t xml:space="preserve">29645989</t>
  </si>
  <si>
    <t xml:space="preserve">ОАО "Тутаевский моторный завод"</t>
  </si>
  <si>
    <t xml:space="preserve">7611000399</t>
  </si>
  <si>
    <t xml:space="preserve">01-11-2002 00:00:00</t>
  </si>
  <si>
    <t xml:space="preserve">31665154</t>
  </si>
  <si>
    <t xml:space="preserve">ООО "Водоотведение"</t>
  </si>
  <si>
    <t xml:space="preserve">7610137697</t>
  </si>
  <si>
    <t xml:space="preserve">31232028</t>
  </si>
  <si>
    <t xml:space="preserve">ООО "Водосток"</t>
  </si>
  <si>
    <t xml:space="preserve">7611999082</t>
  </si>
  <si>
    <t xml:space="preserve">26483439</t>
  </si>
  <si>
    <t xml:space="preserve">ООО "Завод молекулярных сит "Реал Сорб"</t>
  </si>
  <si>
    <t xml:space="preserve">7620002642</t>
  </si>
  <si>
    <t xml:space="preserve">28424593</t>
  </si>
  <si>
    <t xml:space="preserve">ООО "Новоком плюс"</t>
  </si>
  <si>
    <t xml:space="preserve">7604242654</t>
  </si>
  <si>
    <t xml:space="preserve">29-07-2013 00:00:00</t>
  </si>
  <si>
    <t xml:space="preserve">31029634</t>
  </si>
  <si>
    <t xml:space="preserve">7627047508</t>
  </si>
  <si>
    <t xml:space="preserve">17-05-2016 00:00:00</t>
  </si>
  <si>
    <t xml:space="preserve">26483548</t>
  </si>
  <si>
    <t xml:space="preserve">ООО "Стоки"</t>
  </si>
  <si>
    <t xml:space="preserve">7621006174</t>
  </si>
  <si>
    <t xml:space="preserve">26-01-2024 00:00:00</t>
  </si>
  <si>
    <t xml:space="preserve">26483544</t>
  </si>
  <si>
    <t xml:space="preserve">ООО "Ярославская экологическая компания"</t>
  </si>
  <si>
    <t xml:space="preserve">7604060608</t>
  </si>
  <si>
    <t xml:space="preserve">26483624</t>
  </si>
  <si>
    <t xml:space="preserve">АО "Скоково"</t>
  </si>
  <si>
    <t xml:space="preserve">7627031071</t>
  </si>
  <si>
    <t xml:space="preserve">26483616</t>
  </si>
  <si>
    <t xml:space="preserve">АО "Чистый город"</t>
  </si>
  <si>
    <t xml:space="preserve">7604059176</t>
  </si>
  <si>
    <t xml:space="preserve">31064356</t>
  </si>
  <si>
    <t xml:space="preserve">ИП Посконнов И.В.</t>
  </si>
  <si>
    <t xml:space="preserve">760600384204</t>
  </si>
  <si>
    <t xml:space="preserve">26483445</t>
  </si>
  <si>
    <t xml:space="preserve">МУП "Энергосервис"</t>
  </si>
  <si>
    <t xml:space="preserve">7620004657</t>
  </si>
  <si>
    <t xml:space="preserve">26768340</t>
  </si>
  <si>
    <t xml:space="preserve">МУП ГО г. Рыбинск "Автопредприятие по уборке города"</t>
  </si>
  <si>
    <t xml:space="preserve">7610001463</t>
  </si>
  <si>
    <t xml:space="preserve">27548432</t>
  </si>
  <si>
    <t xml:space="preserve">ОАО "Чистый город плюс"</t>
  </si>
  <si>
    <t xml:space="preserve">7609023737</t>
  </si>
  <si>
    <t xml:space="preserve">28875824</t>
  </si>
  <si>
    <t xml:space="preserve">ООО "Рубин"</t>
  </si>
  <si>
    <t xml:space="preserve">7610084212</t>
  </si>
  <si>
    <t xml:space="preserve">31197339</t>
  </si>
  <si>
    <t xml:space="preserve">ООО "Сить"</t>
  </si>
  <si>
    <t xml:space="preserve">7620006774</t>
  </si>
  <si>
    <t xml:space="preserve">21-09-2018 00:00:00</t>
  </si>
  <si>
    <t xml:space="preserve">31683001</t>
  </si>
  <si>
    <t xml:space="preserve">ООО "Скоково"</t>
  </si>
  <si>
    <t xml:space="preserve">7602111536</t>
  </si>
  <si>
    <t xml:space="preserve">27130299</t>
  </si>
  <si>
    <t xml:space="preserve">ООО "Спецавтохозяйство"</t>
  </si>
  <si>
    <t xml:space="preserve">7616007278</t>
  </si>
  <si>
    <t xml:space="preserve">31152291</t>
  </si>
  <si>
    <t xml:space="preserve">ООО "Хартия"</t>
  </si>
  <si>
    <t xml:space="preserve">7703770101</t>
  </si>
  <si>
    <t xml:space="preserve">771501001</t>
  </si>
  <si>
    <t xml:space="preserve">13-06-2012 00:00:00</t>
  </si>
  <si>
    <t xml:space="preserve">30854523</t>
  </si>
  <si>
    <t xml:space="preserve">ООО "Экологический оператор "МАКРАБ"</t>
  </si>
  <si>
    <t xml:space="preserve">7602129068</t>
  </si>
  <si>
    <t xml:space="preserve">28145827</t>
  </si>
  <si>
    <t xml:space="preserve">ООО "Экология-Сервис"</t>
  </si>
  <si>
    <t xml:space="preserve">7615011289</t>
  </si>
  <si>
    <t xml:space="preserve">05-03-2011 00:00:00</t>
  </si>
  <si>
    <t xml:space="preserve">28445156</t>
  </si>
  <si>
    <t xml:space="preserve">ООО "Экорегион"</t>
  </si>
  <si>
    <t xml:space="preserve">7611022096</t>
  </si>
  <si>
    <t xml:space="preserve">31041671</t>
  </si>
  <si>
    <t xml:space="preserve">ООО ПКФ "Торгвторма"</t>
  </si>
  <si>
    <t xml:space="preserve">7605006385</t>
  </si>
  <si>
    <t xml:space="preserve">01-01-2018 00:00:00</t>
  </si>
  <si>
    <t xml:space="preserve">NSRF</t>
  </si>
  <si>
    <t xml:space="preserve">MR_NAME</t>
  </si>
  <si>
    <t xml:space="preserve">OKTMO_MR_NAME</t>
  </si>
  <si>
    <t xml:space="preserve">MO_NAME</t>
  </si>
  <si>
    <t xml:space="preserve">OKTMO_NAME</t>
  </si>
  <si>
    <t xml:space="preserve">TYPE</t>
  </si>
  <si>
    <t xml:space="preserve">MR_ID</t>
  </si>
  <si>
    <t xml:space="preserve">Большесельский муниципальный район</t>
  </si>
  <si>
    <t xml:space="preserve">78603000</t>
  </si>
  <si>
    <t xml:space="preserve">Благовещенское сельское поселение</t>
  </si>
  <si>
    <t xml:space="preserve">78603411</t>
  </si>
  <si>
    <t xml:space="preserve">сельское поселение</t>
  </si>
  <si>
    <t xml:space="preserve">муниципальный район</t>
  </si>
  <si>
    <t xml:space="preserve">Большесельское сельское поселение</t>
  </si>
  <si>
    <t xml:space="preserve">78603422</t>
  </si>
  <si>
    <t xml:space="preserve">Вареговское сельское поселение</t>
  </si>
  <si>
    <t xml:space="preserve">78603427</t>
  </si>
  <si>
    <t xml:space="preserve">Борисоглебский муниципальный район</t>
  </si>
  <si>
    <t xml:space="preserve">78606000</t>
  </si>
  <si>
    <t xml:space="preserve">Андреевское сельское поселение</t>
  </si>
  <si>
    <t xml:space="preserve">78606422</t>
  </si>
  <si>
    <t xml:space="preserve">Борисоглебское сельское поселение</t>
  </si>
  <si>
    <t xml:space="preserve">78606407</t>
  </si>
  <si>
    <t xml:space="preserve">Вощажниковское сельское поселение</t>
  </si>
  <si>
    <t xml:space="preserve">78606410</t>
  </si>
  <si>
    <t xml:space="preserve">Высоковское сельское поселение</t>
  </si>
  <si>
    <t xml:space="preserve">78606415</t>
  </si>
  <si>
    <t xml:space="preserve">Инальцинское сельское поселение</t>
  </si>
  <si>
    <t xml:space="preserve">78606405</t>
  </si>
  <si>
    <t xml:space="preserve">Брейтовский муниципальный район</t>
  </si>
  <si>
    <t xml:space="preserve">78609000</t>
  </si>
  <si>
    <t xml:space="preserve">Брейтовское сельское поселение</t>
  </si>
  <si>
    <t xml:space="preserve">78609411</t>
  </si>
  <si>
    <t xml:space="preserve">Гореловское сельское поселение</t>
  </si>
  <si>
    <t xml:space="preserve">78609422</t>
  </si>
  <si>
    <t xml:space="preserve">Прозоровское сельское поселение</t>
  </si>
  <si>
    <t xml:space="preserve">78609433</t>
  </si>
  <si>
    <t xml:space="preserve">Гаврилов-Ямский муниципальный район</t>
  </si>
  <si>
    <t xml:space="preserve">78612000</t>
  </si>
  <si>
    <t xml:space="preserve">Великосельское сельское поселение</t>
  </si>
  <si>
    <t xml:space="preserve">78612405</t>
  </si>
  <si>
    <t xml:space="preserve">Городское поселение г. Гаврилов-Ям</t>
  </si>
  <si>
    <t xml:space="preserve">78612101</t>
  </si>
  <si>
    <t xml:space="preserve">городское поселение, в состав которого входит город</t>
  </si>
  <si>
    <t xml:space="preserve">Заячье-Холмское сельское поселение</t>
  </si>
  <si>
    <t xml:space="preserve">78612477</t>
  </si>
  <si>
    <t xml:space="preserve">Митинское сельское поселение</t>
  </si>
  <si>
    <t xml:space="preserve">78612450</t>
  </si>
  <si>
    <t xml:space="preserve">Шопшинское сельское поселение</t>
  </si>
  <si>
    <t xml:space="preserve">78612490</t>
  </si>
  <si>
    <t xml:space="preserve">Даниловский муниципальный район</t>
  </si>
  <si>
    <t xml:space="preserve">78615000</t>
  </si>
  <si>
    <t xml:space="preserve">Городское поселение г. Данилов</t>
  </si>
  <si>
    <t xml:space="preserve">78615101</t>
  </si>
  <si>
    <t xml:space="preserve">Даниловское сельское поселение</t>
  </si>
  <si>
    <t xml:space="preserve">78615435</t>
  </si>
  <si>
    <t xml:space="preserve">Дмитриевское сельское поселение</t>
  </si>
  <si>
    <t xml:space="preserve">78615420</t>
  </si>
  <si>
    <t xml:space="preserve">Середское сельское поселение</t>
  </si>
  <si>
    <t xml:space="preserve">78615470</t>
  </si>
  <si>
    <t xml:space="preserve">Любимский муниципальный район</t>
  </si>
  <si>
    <t xml:space="preserve">78618000</t>
  </si>
  <si>
    <t xml:space="preserve">Воскресенское сельское поселение</t>
  </si>
  <si>
    <t xml:space="preserve">78618405</t>
  </si>
  <si>
    <t xml:space="preserve">Городское поселение г. Любим</t>
  </si>
  <si>
    <t xml:space="preserve">78618101</t>
  </si>
  <si>
    <t xml:space="preserve">Ермаковское сельское поселение</t>
  </si>
  <si>
    <t xml:space="preserve">78618410</t>
  </si>
  <si>
    <t xml:space="preserve">Осецкое сельское поселение</t>
  </si>
  <si>
    <t xml:space="preserve">78618433</t>
  </si>
  <si>
    <t xml:space="preserve">Мышкинский муниципальный район</t>
  </si>
  <si>
    <t xml:space="preserve">78621000</t>
  </si>
  <si>
    <t xml:space="preserve">Городское поселение г. Мышкин</t>
  </si>
  <si>
    <t xml:space="preserve">78621101</t>
  </si>
  <si>
    <t xml:space="preserve">Охотинское сельское поселение</t>
  </si>
  <si>
    <t xml:space="preserve">78621430</t>
  </si>
  <si>
    <t xml:space="preserve">Приволжское сельское поселение</t>
  </si>
  <si>
    <t xml:space="preserve">78621415</t>
  </si>
  <si>
    <t xml:space="preserve">Некоузский муниципальный район</t>
  </si>
  <si>
    <t xml:space="preserve">78623000</t>
  </si>
  <si>
    <t xml:space="preserve">Веретейское сельское поселение</t>
  </si>
  <si>
    <t xml:space="preserve">78623404</t>
  </si>
  <si>
    <t xml:space="preserve">Волжское сельское поселение</t>
  </si>
  <si>
    <t xml:space="preserve">78623406</t>
  </si>
  <si>
    <t xml:space="preserve">Некоузское сельское поселение</t>
  </si>
  <si>
    <t xml:space="preserve">78623415</t>
  </si>
  <si>
    <t xml:space="preserve">Октябрьское сельское поселение</t>
  </si>
  <si>
    <t xml:space="preserve">78623427</t>
  </si>
  <si>
    <t xml:space="preserve">Некрасовский муниципальный район</t>
  </si>
  <si>
    <t xml:space="preserve">78626000</t>
  </si>
  <si>
    <t xml:space="preserve">Бурмакино сельское поселение</t>
  </si>
  <si>
    <t xml:space="preserve">78626409</t>
  </si>
  <si>
    <t xml:space="preserve">Красный Профинтерн сельское поселение</t>
  </si>
  <si>
    <t xml:space="preserve">78626444</t>
  </si>
  <si>
    <t xml:space="preserve">Некрасовское сельское поселение</t>
  </si>
  <si>
    <t xml:space="preserve">78626457</t>
  </si>
  <si>
    <t xml:space="preserve">Первомайский муниципальный район</t>
  </si>
  <si>
    <t xml:space="preserve">78629000</t>
  </si>
  <si>
    <t xml:space="preserve">Городское поселение п.Пречистое</t>
  </si>
  <si>
    <t xml:space="preserve">78629151</t>
  </si>
  <si>
    <t xml:space="preserve">городское поселение, в состав которого входит поселок</t>
  </si>
  <si>
    <t xml:space="preserve">Кукобойское сельское поселение</t>
  </si>
  <si>
    <t xml:space="preserve">78629435</t>
  </si>
  <si>
    <t xml:space="preserve">Пречистенское сельское поселение</t>
  </si>
  <si>
    <t xml:space="preserve">78629450</t>
  </si>
  <si>
    <t xml:space="preserve">Пошехонский муниципальный район</t>
  </si>
  <si>
    <t xml:space="preserve">78634000</t>
  </si>
  <si>
    <t xml:space="preserve">Белосельское сельское поселение</t>
  </si>
  <si>
    <t xml:space="preserve">78634404</t>
  </si>
  <si>
    <t xml:space="preserve">Городское поселение Пошехонье</t>
  </si>
  <si>
    <t xml:space="preserve">78634101</t>
  </si>
  <si>
    <t xml:space="preserve">78634428</t>
  </si>
  <si>
    <t xml:space="preserve">Кременевское сельское поселение</t>
  </si>
  <si>
    <t xml:space="preserve">78634460</t>
  </si>
  <si>
    <t xml:space="preserve">Пригородное сельское поселение</t>
  </si>
  <si>
    <t xml:space="preserve">78634436</t>
  </si>
  <si>
    <t xml:space="preserve">78637000</t>
  </si>
  <si>
    <t xml:space="preserve">Городское поселение г.Ростов</t>
  </si>
  <si>
    <t xml:space="preserve">78637101</t>
  </si>
  <si>
    <t xml:space="preserve">Ишня сельское поселение</t>
  </si>
  <si>
    <t xml:space="preserve">78637412</t>
  </si>
  <si>
    <t xml:space="preserve">Петровское сельское поселение</t>
  </si>
  <si>
    <t xml:space="preserve">78637441</t>
  </si>
  <si>
    <t xml:space="preserve">Поречье-Рыбное сельское поселение</t>
  </si>
  <si>
    <t xml:space="preserve">78637442</t>
  </si>
  <si>
    <t xml:space="preserve">Рыбинский муниципальный район</t>
  </si>
  <si>
    <t xml:space="preserve">78640000</t>
  </si>
  <si>
    <t xml:space="preserve">Арефинское сельское поселение</t>
  </si>
  <si>
    <t xml:space="preserve">78640410</t>
  </si>
  <si>
    <t xml:space="preserve">60</t>
  </si>
  <si>
    <t xml:space="preserve">78640415</t>
  </si>
  <si>
    <t xml:space="preserve">61</t>
  </si>
  <si>
    <t xml:space="preserve">Глебовское сельское поселение</t>
  </si>
  <si>
    <t xml:space="preserve">78640443</t>
  </si>
  <si>
    <t xml:space="preserve">62</t>
  </si>
  <si>
    <t xml:space="preserve">Городское поселение Песочное</t>
  </si>
  <si>
    <t xml:space="preserve">78640455</t>
  </si>
  <si>
    <t xml:space="preserve">63</t>
  </si>
  <si>
    <t xml:space="preserve">Каменниковское сельское поселение</t>
  </si>
  <si>
    <t xml:space="preserve">78640425</t>
  </si>
  <si>
    <t xml:space="preserve">64</t>
  </si>
  <si>
    <t xml:space="preserve">Назаровское сельское поселение</t>
  </si>
  <si>
    <t xml:space="preserve">78640430</t>
  </si>
  <si>
    <t xml:space="preserve">65</t>
  </si>
  <si>
    <t xml:space="preserve">Огарковское сельское поселение</t>
  </si>
  <si>
    <t xml:space="preserve">78640440</t>
  </si>
  <si>
    <t xml:space="preserve">78640420</t>
  </si>
  <si>
    <t xml:space="preserve">67</t>
  </si>
  <si>
    <t xml:space="preserve">Покровское сельское поселение</t>
  </si>
  <si>
    <t xml:space="preserve">78640435</t>
  </si>
  <si>
    <t xml:space="preserve">69</t>
  </si>
  <si>
    <t xml:space="preserve">Судоверфское сельское поселение</t>
  </si>
  <si>
    <t xml:space="preserve">78640452</t>
  </si>
  <si>
    <t xml:space="preserve">70</t>
  </si>
  <si>
    <t xml:space="preserve">Тихменевское сельское поселение</t>
  </si>
  <si>
    <t xml:space="preserve">78640447</t>
  </si>
  <si>
    <t xml:space="preserve">71</t>
  </si>
  <si>
    <t xml:space="preserve">Тутаевский муниципальный район</t>
  </si>
  <si>
    <t xml:space="preserve">78643000</t>
  </si>
  <si>
    <t xml:space="preserve">Артемьевское сельское поселение</t>
  </si>
  <si>
    <t xml:space="preserve">78643405</t>
  </si>
  <si>
    <t xml:space="preserve">72</t>
  </si>
  <si>
    <t xml:space="preserve">Городское поселение г.Тутаев</t>
  </si>
  <si>
    <t xml:space="preserve">78643101</t>
  </si>
  <si>
    <t xml:space="preserve">73</t>
  </si>
  <si>
    <t xml:space="preserve">Константиновское сельское поселение</t>
  </si>
  <si>
    <t xml:space="preserve">78643420</t>
  </si>
  <si>
    <t xml:space="preserve">74</t>
  </si>
  <si>
    <t xml:space="preserve">Левобережное сельское поселение</t>
  </si>
  <si>
    <t xml:space="preserve">78643460</t>
  </si>
  <si>
    <t xml:space="preserve">75</t>
  </si>
  <si>
    <t xml:space="preserve">76</t>
  </si>
  <si>
    <t xml:space="preserve">Чебаковское сельское поселение</t>
  </si>
  <si>
    <t xml:space="preserve">78643450</t>
  </si>
  <si>
    <t xml:space="preserve">77</t>
  </si>
  <si>
    <t xml:space="preserve">78646000</t>
  </si>
  <si>
    <t xml:space="preserve">Головинское сельское поселение</t>
  </si>
  <si>
    <t xml:space="preserve">78646440</t>
  </si>
  <si>
    <t xml:space="preserve">78</t>
  </si>
  <si>
    <t xml:space="preserve">Ильинское сельское поселение</t>
  </si>
  <si>
    <t xml:space="preserve">78646420</t>
  </si>
  <si>
    <t xml:space="preserve">80</t>
  </si>
  <si>
    <t xml:space="preserve">Отрадновское сельское поселение</t>
  </si>
  <si>
    <t xml:space="preserve">78646475</t>
  </si>
  <si>
    <t xml:space="preserve">81</t>
  </si>
  <si>
    <t xml:space="preserve">Слободское сельское поселение</t>
  </si>
  <si>
    <t xml:space="preserve">78646410</t>
  </si>
  <si>
    <t xml:space="preserve">82</t>
  </si>
  <si>
    <t xml:space="preserve">83</t>
  </si>
  <si>
    <t xml:space="preserve">Улейминское сельское поселение</t>
  </si>
  <si>
    <t xml:space="preserve">78646480</t>
  </si>
  <si>
    <t xml:space="preserve">84</t>
  </si>
  <si>
    <t xml:space="preserve">Ярославский муниципальный район</t>
  </si>
  <si>
    <t xml:space="preserve">78650000</t>
  </si>
  <si>
    <t xml:space="preserve">Городское поселение п. Лесная Поляна</t>
  </si>
  <si>
    <t xml:space="preserve">78650155</t>
  </si>
  <si>
    <t xml:space="preserve">85</t>
  </si>
  <si>
    <t xml:space="preserve">Заволжское сельское поселение</t>
  </si>
  <si>
    <t xml:space="preserve">78650410</t>
  </si>
  <si>
    <t xml:space="preserve">86</t>
  </si>
  <si>
    <t xml:space="preserve">Ивняковское сельское поселение</t>
  </si>
  <si>
    <t xml:space="preserve">78650455</t>
  </si>
  <si>
    <t xml:space="preserve">87</t>
  </si>
  <si>
    <t xml:space="preserve">Карабихское сельское поселение</t>
  </si>
  <si>
    <t xml:space="preserve">78650430</t>
  </si>
  <si>
    <t xml:space="preserve">88</t>
  </si>
  <si>
    <t xml:space="preserve">Кузнечихинское сельское поселение</t>
  </si>
  <si>
    <t xml:space="preserve">78650435</t>
  </si>
  <si>
    <t xml:space="preserve">89</t>
  </si>
  <si>
    <t xml:space="preserve">Курбское сельское поселение</t>
  </si>
  <si>
    <t xml:space="preserve">78650440</t>
  </si>
  <si>
    <t xml:space="preserve">90</t>
  </si>
  <si>
    <t xml:space="preserve">78650470</t>
  </si>
  <si>
    <t xml:space="preserve">91</t>
  </si>
  <si>
    <t xml:space="preserve">Туношенское сельское поселение</t>
  </si>
  <si>
    <t xml:space="preserve">78650495</t>
  </si>
  <si>
    <t xml:space="preserve">92</t>
  </si>
  <si>
    <t xml:space="preserve">93</t>
  </si>
  <si>
    <t xml:space="preserve">город Переславль-Залесский</t>
  </si>
  <si>
    <t xml:space="preserve">78705000</t>
  </si>
  <si>
    <t xml:space="preserve">городской округ</t>
  </si>
  <si>
    <t xml:space="preserve">94</t>
  </si>
  <si>
    <t xml:space="preserve">город Рыбинск</t>
  </si>
  <si>
    <t xml:space="preserve">78715000</t>
  </si>
  <si>
    <t xml:space="preserve">95</t>
  </si>
  <si>
    <t xml:space="preserve">NUMBER_POINT</t>
  </si>
  <si>
    <t xml:space="preserve">INVP_NAME</t>
  </si>
  <si>
    <t xml:space="preserve">INVP_ID</t>
  </si>
  <si>
    <t xml:space="preserve">L_START_DATE</t>
  </si>
  <si>
    <t xml:space="preserve">L_END_DATE</t>
  </si>
  <si>
    <t xml:space="preserve">L_DECISION_NAME</t>
  </si>
  <si>
    <t xml:space="preserve">L_DECISION_TYPE</t>
  </si>
  <si>
    <t xml:space="preserve">L_DECISION_NMBR</t>
  </si>
  <si>
    <t xml:space="preserve">L_DECISION_DATE</t>
  </si>
  <si>
    <t xml:space="preserve">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</si>
  <si>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 xml:space="preserve">01.01.2024</t>
  </si>
  <si>
    <t xml:space="preserve">31.12.2031</t>
  </si>
  <si>
    <t xml:space="preserve">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</si>
  <si>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 xml:space="preserve">31.12.2028</t>
  </si>
  <si>
    <t xml:space="preserve">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</si>
  <si>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 xml:space="preserve">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</si>
  <si>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 xml:space="preserve">01.01.2021</t>
  </si>
  <si>
    <t xml:space="preserve">31.12.2026</t>
  </si>
  <si>
    <t xml:space="preserve">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</si>
  <si>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 xml:space="preserve">31.12.2023</t>
  </si>
  <si>
    <t xml:space="preserve">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</si>
  <si>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 xml:space="preserve">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</si>
  <si>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 xml:space="preserve">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</si>
  <si>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 xml:space="preserve">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</si>
  <si>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 xml:space="preserve">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</si>
  <si>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 xml:space="preserve">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</si>
  <si>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 xml:space="preserve">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</si>
  <si>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 xml:space="preserve">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</si>
  <si>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 xml:space="preserve">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</si>
  <si>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 xml:space="preserve">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</si>
  <si>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 xml:space="preserve">01.01.2022</t>
  </si>
  <si>
    <t xml:space="preserve">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</si>
  <si>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 xml:space="preserve">01.01.2023</t>
  </si>
  <si>
    <t xml:space="preserve">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</si>
  <si>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 xml:space="preserve">31.12.2025</t>
  </si>
  <si>
    <t xml:space="preserve">Инвестиционная программа от 23.10.2020 АО "Норский керамический завод" в сфере теплоснабжения в отношении котельной на 2021-2025 годы</t>
  </si>
  <si>
    <t xml:space="preserve">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</si>
  <si>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 xml:space="preserve">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</si>
  <si>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 xml:space="preserve">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</si>
  <si>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 xml:space="preserve">31.12.2027</t>
  </si>
  <si>
    <t xml:space="preserve">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</si>
  <si>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 xml:space="preserve">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</si>
  <si>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 xml:space="preserve">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</si>
  <si>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 xml:space="preserve">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</si>
  <si>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 xml:space="preserve">27.02.2023</t>
  </si>
  <si>
    <t xml:space="preserve">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</si>
  <si>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 xml:space="preserve">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</si>
  <si>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 xml:space="preserve">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</si>
  <si>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 xml:space="preserve">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</si>
  <si>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 xml:space="preserve">31.12.2024</t>
  </si>
  <si>
    <t xml:space="preserve">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</si>
  <si>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 xml:space="preserve">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</si>
  <si>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 xml:space="preserve">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</si>
  <si>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 xml:space="preserve">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</si>
  <si>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 xml:space="preserve">Инвестиционная программа от 30.10.2023 ООО "Газпром теплоэнерго Ярославль" в сфере теплоснабжения по модернизации и реконструкции котельных на 2024-2029 годы</t>
  </si>
  <si>
    <t xml:space="preserve">31.12.2029</t>
  </si>
  <si>
    <t xml:space="preserve">TER_NAME</t>
  </si>
  <si>
    <t xml:space="preserve">Территория 1</t>
  </si>
  <si>
    <t xml:space="preserve">ID_TARIFF_NAME</t>
  </si>
  <si>
    <t xml:space="preserve">TARIFF_NAME</t>
  </si>
  <si>
    <t xml:space="preserve">VED_NAME</t>
  </si>
  <si>
    <t xml:space="preserve">4190065</t>
  </si>
  <si>
    <t xml:space="preserve">4190066</t>
  </si>
  <si>
    <t xml:space="preserve">4190067</t>
  </si>
  <si>
    <t xml:space="preserve">4190068</t>
  </si>
  <si>
    <t xml:space="preserve">4190069</t>
  </si>
  <si>
    <t xml:space="preserve">4190070</t>
  </si>
  <si>
    <t xml:space="preserve">4190071</t>
  </si>
  <si>
    <t xml:space="preserve">4190072</t>
  </si>
  <si>
    <t xml:space="preserve">4190073</t>
  </si>
  <si>
    <t xml:space="preserve">ID</t>
  </si>
  <si>
    <t xml:space="preserve">LINK_NAME</t>
  </si>
  <si>
    <t xml:space="preserve">https://portal.eias.ru/Portal/DownloadPage.aspx?type=12&amp;guid=????????-????-????-????-????????????</t>
  </si>
  <si>
    <t xml:space="preserve">ALL</t>
  </si>
  <si>
    <t xml:space="preserve">https://eias.fstrf.ru/disclo/get_file?p_guid=????????-????-????-????-????????????</t>
  </si>
  <si>
    <t xml:space="preserve">Форма</t>
  </si>
  <si>
    <t xml:space="preserve">Листы</t>
  </si>
  <si>
    <t xml:space="preserve">optOrganization</t>
  </si>
  <si>
    <t xml:space="preserve">optROiV</t>
  </si>
  <si>
    <t xml:space="preserve">optHEAT</t>
  </si>
  <si>
    <t xml:space="preserve">optCOLDVSNA</t>
  </si>
  <si>
    <t xml:space="preserve">optVOTV</t>
  </si>
  <si>
    <t xml:space="preserve">optHOTVSNA</t>
  </si>
  <si>
    <t xml:space="preserve">optTKO</t>
  </si>
  <si>
    <t xml:space="preserve">optORG</t>
  </si>
  <si>
    <t xml:space="preserve">optPRICE</t>
  </si>
  <si>
    <t xml:space="preserve">optBALANCE</t>
  </si>
  <si>
    <t xml:space="preserve">optQUARTER</t>
  </si>
  <si>
    <t xml:space="preserve">optINVEST</t>
  </si>
  <si>
    <t xml:space="preserve">optTERMS</t>
  </si>
  <si>
    <t xml:space="preserve">optREQUEST</t>
  </si>
  <si>
    <t xml:space="preserve">modSave</t>
  </si>
  <si>
    <t xml:space="preserve">Расчетные листы</t>
  </si>
  <si>
    <t xml:space="preserve">Скрытые листы</t>
  </si>
  <si>
    <t xml:space="preserve">Instruction</t>
  </si>
  <si>
    <t xml:space="preserve">DATA_FORMS</t>
  </si>
  <si>
    <t xml:space="preserve">modUpdTemplLogger</t>
  </si>
  <si>
    <t xml:space="preserve">DATA_NPA</t>
  </si>
  <si>
    <t xml:space="preserve">TITLE</t>
  </si>
  <si>
    <t xml:space="preserve">TEHSHEET</t>
  </si>
  <si>
    <t xml:space="preserve">TERRITORY</t>
  </si>
  <si>
    <t xml:space="preserve">TSH_et_union_hor</t>
  </si>
  <si>
    <t xml:space="preserve">DIFFERENTIATION</t>
  </si>
  <si>
    <t xml:space="preserve">modP_T_TERMS</t>
  </si>
  <si>
    <t xml:space="preserve">DIFFERENTIATION_TARIFF</t>
  </si>
  <si>
    <t xml:space="preserve">modMainProcedures</t>
  </si>
  <si>
    <t xml:space="preserve">DIFFERENTIATION_TKO</t>
  </si>
  <si>
    <t xml:space="preserve">modB_FHD</t>
  </si>
  <si>
    <t xml:space="preserve">ORG_INFO</t>
  </si>
  <si>
    <t xml:space="preserve">modB_FHD20</t>
  </si>
  <si>
    <t xml:space="preserve">ORG_VD</t>
  </si>
  <si>
    <t xml:space="preserve">modB_KNE</t>
  </si>
  <si>
    <t xml:space="preserve">ORG_VD_TKO</t>
  </si>
  <si>
    <t xml:space="preserve">modIP_MAIN</t>
  </si>
  <si>
    <t xml:space="preserve">ORG_TERRITORY</t>
  </si>
  <si>
    <t xml:space="preserve">modIP_QRE</t>
  </si>
  <si>
    <t xml:space="preserve">P_T_TERMS</t>
  </si>
  <si>
    <t xml:space="preserve">modIP_DETAILED</t>
  </si>
  <si>
    <t xml:space="preserve">TARIFF_A</t>
  </si>
  <si>
    <t xml:space="preserve">TSH_et_union_vert</t>
  </si>
  <si>
    <t xml:space="preserve">TARIFF_B</t>
  </si>
  <si>
    <t xml:space="preserve">modROIV</t>
  </si>
  <si>
    <t xml:space="preserve">TARIFF_F</t>
  </si>
  <si>
    <t xml:space="preserve">modDIFFERENTIATION_TKO</t>
  </si>
  <si>
    <t xml:space="preserve">TARIFF_C</t>
  </si>
  <si>
    <t xml:space="preserve">modTARIFF_HEAT</t>
  </si>
  <si>
    <t xml:space="preserve">TARIFF_E1</t>
  </si>
  <si>
    <t xml:space="preserve">modTARIFF_COLDVSNA</t>
  </si>
  <si>
    <t xml:space="preserve">TARIFF_E2</t>
  </si>
  <si>
    <t xml:space="preserve">modIP_FIN_PLAN</t>
  </si>
  <si>
    <t xml:space="preserve">TARIFF_D</t>
  </si>
  <si>
    <t xml:space="preserve">REESTR_IP</t>
  </si>
  <si>
    <t xml:space="preserve">TARIFF_G</t>
  </si>
  <si>
    <t xml:space="preserve">modfrmListIP</t>
  </si>
  <si>
    <t xml:space="preserve">Лист5</t>
  </si>
  <si>
    <t xml:space="preserve">modfrmActivity</t>
  </si>
  <si>
    <t xml:space="preserve">Лист6</t>
  </si>
  <si>
    <t xml:space="preserve">REESTR_DS</t>
  </si>
  <si>
    <t xml:space="preserve">Лист7</t>
  </si>
  <si>
    <t xml:space="preserve">REESTR_VED</t>
  </si>
  <si>
    <t xml:space="preserve">Лист14</t>
  </si>
  <si>
    <t xml:space="preserve">TSH_REESTR_MO</t>
  </si>
  <si>
    <t xml:space="preserve">P_PROCEDURE_TC</t>
  </si>
  <si>
    <t xml:space="preserve">TSH_REESTR_MO_FILTER</t>
  </si>
  <si>
    <t xml:space="preserve">R_B_Purch</t>
  </si>
  <si>
    <t xml:space="preserve">REESTR_LINK</t>
  </si>
  <si>
    <t xml:space="preserve">Q_PH</t>
  </si>
  <si>
    <t xml:space="preserve">modDIFFERENTIATION_TARIFF</t>
  </si>
  <si>
    <t xml:space="preserve">Q_TP</t>
  </si>
  <si>
    <t xml:space="preserve">modDIFFERENTIATION</t>
  </si>
  <si>
    <t xml:space="preserve">Q_LIMIT</t>
  </si>
  <si>
    <t xml:space="preserve">modTERRITORY</t>
  </si>
  <si>
    <t xml:space="preserve">R_Offer</t>
  </si>
  <si>
    <t xml:space="preserve">modQ_PH</t>
  </si>
  <si>
    <t xml:space="preserve">TARIFF_A_COLDVSNA</t>
  </si>
  <si>
    <t xml:space="preserve">modORG_INFO</t>
  </si>
  <si>
    <t xml:space="preserve">TARIFF_B_COLDVSNA</t>
  </si>
  <si>
    <t xml:space="preserve">modORG_VD</t>
  </si>
  <si>
    <t xml:space="preserve">TARIFF_C_COLDVSNA</t>
  </si>
  <si>
    <t xml:space="preserve">modORG_TERRITORY</t>
  </si>
  <si>
    <t xml:space="preserve">TARIFF_D_COLDVSNA</t>
  </si>
  <si>
    <t xml:space="preserve">modfrmSelectTerritory</t>
  </si>
  <si>
    <t xml:space="preserve">TARIFF_E_COLDVSNA</t>
  </si>
  <si>
    <t xml:space="preserve">modQ_TP</t>
  </si>
  <si>
    <t xml:space="preserve">B_FHD</t>
  </si>
  <si>
    <t xml:space="preserve">modQ_LIMIT</t>
  </si>
  <si>
    <t xml:space="preserve">B_FHD20</t>
  </si>
  <si>
    <t xml:space="preserve">modListTempFilter</t>
  </si>
  <si>
    <t xml:space="preserve">B_FHD_TKO</t>
  </si>
  <si>
    <t xml:space="preserve">modCheckCyan</t>
  </si>
  <si>
    <t xml:space="preserve">B_FHD_TKO_TRANS</t>
  </si>
  <si>
    <t xml:space="preserve">modHTTP</t>
  </si>
  <si>
    <t xml:space="preserve">B_KNE</t>
  </si>
  <si>
    <t xml:space="preserve">modfrmRezimChoose</t>
  </si>
  <si>
    <t xml:space="preserve">IP_MAIN</t>
  </si>
  <si>
    <t xml:space="preserve">modSheetMain</t>
  </si>
  <si>
    <t xml:space="preserve">IP_DETAILED</t>
  </si>
  <si>
    <t xml:space="preserve">REESTR_VT</t>
  </si>
  <si>
    <t xml:space="preserve">IP_FIN_PLAN</t>
  </si>
  <si>
    <t xml:space="preserve">modfrmReportMode</t>
  </si>
  <si>
    <t xml:space="preserve">IP_QRE</t>
  </si>
  <si>
    <t xml:space="preserve">modfrmReestrObj</t>
  </si>
  <si>
    <t xml:space="preserve">TARIFF_A_HOTVSNA</t>
  </si>
  <si>
    <t xml:space="preserve">AllSheetsInThisWorkbook</t>
  </si>
  <si>
    <t xml:space="preserve">TARIFF_B_HOTVSNA</t>
  </si>
  <si>
    <t xml:space="preserve">modInstruction</t>
  </si>
  <si>
    <t xml:space="preserve">TARIFF_C_HOTVSNA</t>
  </si>
  <si>
    <t xml:space="preserve">modRegion</t>
  </si>
  <si>
    <t xml:space="preserve">TARIFF_A_VOTV</t>
  </si>
  <si>
    <t xml:space="preserve">modReestr</t>
  </si>
  <si>
    <t xml:space="preserve">TARIFF_B_VOTV</t>
  </si>
  <si>
    <t xml:space="preserve">modfrmReestr</t>
  </si>
  <si>
    <t xml:space="preserve">TARIFF_C_VOTV</t>
  </si>
  <si>
    <t xml:space="preserve">modUpdTemplMain</t>
  </si>
  <si>
    <t xml:space="preserve">ED</t>
  </si>
  <si>
    <t xml:space="preserve">TSH_REESTR_ORG</t>
  </si>
  <si>
    <t xml:space="preserve">CHANGE_INFO</t>
  </si>
  <si>
    <t xml:space="preserve">modClassifierValidate</t>
  </si>
  <si>
    <t xml:space="preserve">ListComm</t>
  </si>
  <si>
    <t xml:space="preserve">modCHECK</t>
  </si>
  <si>
    <t xml:space="preserve">CHECK</t>
  </si>
  <si>
    <t xml:space="preserve">modHyp</t>
  </si>
  <si>
    <t xml:space="preserve">ROIV_INFO</t>
  </si>
  <si>
    <t xml:space="preserve">modServiceModule</t>
  </si>
  <si>
    <t xml:space="preserve">ROIV_ORG</t>
  </si>
  <si>
    <t xml:space="preserve">modInfo</t>
  </si>
  <si>
    <t xml:space="preserve">ROIV_CASE</t>
  </si>
  <si>
    <t xml:space="preserve">modTITLE</t>
  </si>
  <si>
    <t xml:space="preserve">ROIV_OTV</t>
  </si>
  <si>
    <t xml:space="preserve">modList02</t>
  </si>
  <si>
    <t xml:space="preserve">Лист1</t>
  </si>
  <si>
    <t xml:space="preserve">modED</t>
  </si>
  <si>
    <t xml:space="preserve">modList05</t>
  </si>
  <si>
    <t xml:space="preserve">modList06</t>
  </si>
  <si>
    <t xml:space="preserve">modCHANGE_INFO</t>
  </si>
  <si>
    <t xml:space="preserve">modList11</t>
  </si>
  <si>
    <t xml:space="preserve">modList12</t>
  </si>
  <si>
    <t xml:space="preserve">modfrmDateChoose</t>
  </si>
  <si>
    <t xml:space="preserve">modComm</t>
  </si>
  <si>
    <t xml:space="preserve">modThisWorkbook</t>
  </si>
  <si>
    <t xml:space="preserve">modfrmReestrMR</t>
  </si>
  <si>
    <t xml:space="preserve">modfrmCheckUpdates</t>
  </si>
  <si>
    <t xml:space="preserve">Титульный</t>
  </si>
  <si>
    <t xml:space="preserve">Для выбора того или иного источника публикации выполните двойной щелчок по синей ячейке напротив соответствующего источника._x005F_x000D_
ВНИМАНИЕ! Если Вы снимаете галочку с пункта, то будут скрыты и очищены соответствующие строки на листе "Форма 1.0.2"!_x005F_x000D_
_x005F_x000D_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</si>
  <si>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</si>
  <si>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</si>
  <si>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</si>
  <si>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</si>
  <si>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</si>
  <si>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</si>
  <si>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</si>
  <si>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</si>
  <si>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</si>
  <si>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</si>
  <si>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</si>
  <si>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заполнения'._x005F_x000D_
_x005F_x000D_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</si>
  <si>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</si>
  <si>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</si>
  <si>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</si>
  <si>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</si>
  <si>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</si>
  <si>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"1"._x005F_x000D_
Введите значение от 1 до 100, чтобы указать очередной условный порядковый номер системы теплоснабжения</t>
  </si>
  <si>
    <t xml:space="preserve">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</si>
  <si>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</si>
  <si>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</si>
  <si>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</si>
  <si>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используется._x005F_x000D_
В поле «Описание» указывается наименование территории действия тарифа при наличии дифференциации тарифа по территориальному признаку._x005F_x000D_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</si>
  <si>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</si>
  <si>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</si>
  <si>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 xml:space="preserve">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</si>
  <si>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</si>
  <si>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</si>
  <si>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 xml:space="preserve">Инструкция</t>
  </si>
  <si>
    <t xml:space="preserve">Нет доступных обновлений, версия отчёта актуальна</t>
  </si>
</sst>
</file>

<file path=xl/styles.xml><?xml version="1.0" encoding="utf-8"?>
<styleSheet xmlns="http://schemas.openxmlformats.org/spreadsheetml/2006/main">
  <numFmts count="16">
    <numFmt numFmtId="164" formatCode="@"/>
    <numFmt numFmtId="165" formatCode="General"/>
    <numFmt numFmtId="166" formatCode="_-* #,##0.00[$€-1]_-;\-* #,##0.00[$€-1]_-;_-* \-??[$€-1]_-"/>
    <numFmt numFmtId="167" formatCode="#,##0_р_.;[RED]\-#,##0_р_."/>
    <numFmt numFmtId="168" formatCode="#,##0.0"/>
    <numFmt numFmtId="169" formatCode="#,##0.000"/>
    <numFmt numFmtId="170" formatCode="#,##0.0000"/>
    <numFmt numFmtId="171" formatCode="General"/>
    <numFmt numFmtId="172" formatCode="dd/mm/yyyy"/>
    <numFmt numFmtId="173" formatCode="dd\.mm\.yyyy"/>
    <numFmt numFmtId="174" formatCode="#,##0.00"/>
    <numFmt numFmtId="175" formatCode="000000"/>
    <numFmt numFmtId="176" formatCode="#,##0"/>
    <numFmt numFmtId="177" formatCode="0%"/>
    <numFmt numFmtId="178" formatCode="0.00"/>
    <numFmt numFmtId="179" formatCode="h:mm;@"/>
  </numFmts>
  <fonts count="105">
    <font>
      <sz val="9"/>
      <color rgb="FF000000"/>
      <name val="Tahoma"/>
      <family val="0"/>
      <charset val="1"/>
    </font>
    <font>
      <sz val="10"/>
      <name val="Arial"/>
      <family val="0"/>
    </font>
    <font>
      <sz val="10"/>
      <name val="Arial"/>
      <family val="0"/>
    </font>
    <font>
      <sz val="10"/>
      <name val="Arial"/>
      <family val="0"/>
    </font>
    <font>
      <sz val="10"/>
      <name val="Arial"/>
      <family val="0"/>
      <charset val="1"/>
    </font>
    <font>
      <sz val="8"/>
      <name val="Arial"/>
      <family val="0"/>
      <charset val="1"/>
    </font>
    <font>
      <sz val="9"/>
      <name val="Tahoma"/>
      <family val="0"/>
      <charset val="1"/>
    </font>
    <font>
      <sz val="8"/>
      <name val="Palatino"/>
      <family val="0"/>
      <charset val="1"/>
    </font>
    <font>
      <u val="single"/>
      <sz val="10"/>
      <color rgb="FF800080"/>
      <name val="Arial Cyr"/>
      <family val="0"/>
      <charset val="1"/>
    </font>
    <font>
      <sz val="12"/>
      <name val="Arial"/>
      <family val="0"/>
      <charset val="1"/>
    </font>
    <font>
      <u val="single"/>
      <sz val="9"/>
      <color rgb="FF0000FF"/>
      <name val="Tahoma"/>
      <family val="0"/>
      <charset val="1"/>
    </font>
    <font>
      <sz val="10"/>
      <name val="Arial Cyr"/>
      <family val="0"/>
      <charset val="1"/>
    </font>
    <font>
      <u val="single"/>
      <sz val="9"/>
      <color rgb="FF800080"/>
      <name val="Tahoma"/>
      <family val="0"/>
      <charset val="1"/>
    </font>
    <font>
      <b val="true"/>
      <u val="single"/>
      <sz val="11"/>
      <color rgb="FF0000FF"/>
      <name val="Tahoma"/>
      <family val="0"/>
      <charset val="1"/>
    </font>
    <font>
      <sz val="11"/>
      <color rgb="FF000000"/>
      <name val="Tahoma"/>
      <family val="0"/>
      <charset val="1"/>
    </font>
    <font>
      <sz val="11"/>
      <color rgb="FFFFFFFF"/>
      <name val="Tahoma"/>
      <family val="0"/>
      <charset val="1"/>
    </font>
    <font>
      <b val="true"/>
      <sz val="10"/>
      <name val="Tahoma"/>
      <family val="0"/>
      <charset val="1"/>
    </font>
    <font>
      <u val="single"/>
      <sz val="20"/>
      <color rgb="FF003366"/>
      <name val="Tahoma"/>
      <family val="0"/>
      <charset val="1"/>
    </font>
    <font>
      <sz val="10"/>
      <name val="Tahoma"/>
      <family val="0"/>
      <charset val="1"/>
    </font>
    <font>
      <b val="true"/>
      <sz val="10"/>
      <color rgb="FF000000"/>
      <name val="Tahoma"/>
      <family val="0"/>
      <charset val="1"/>
    </font>
    <font>
      <sz val="11"/>
      <color rgb="FF000000"/>
      <name val="Marlett"/>
      <family val="0"/>
      <charset val="1"/>
    </font>
    <font>
      <sz val="10"/>
      <color rgb="FF000000"/>
      <name val="Tahoma"/>
      <family val="0"/>
      <charset val="1"/>
    </font>
    <font>
      <sz val="7"/>
      <name val="Tahoma"/>
      <family val="0"/>
      <charset val="1"/>
    </font>
    <font>
      <sz val="9"/>
      <color rgb="FFFFFFFF"/>
      <name val="Tahoma"/>
      <family val="0"/>
      <charset val="1"/>
    </font>
    <font>
      <sz val="9"/>
      <color rgb="FFCC0000"/>
      <name val="Tahoma"/>
      <family val="0"/>
      <charset val="1"/>
    </font>
    <font>
      <sz val="1"/>
      <color rgb="FFFFFFFF"/>
      <name val="Tahoma"/>
      <family val="0"/>
      <charset val="1"/>
    </font>
    <font>
      <sz val="3"/>
      <color rgb="FFFFFFFF"/>
      <name val="Tahoma"/>
      <family val="0"/>
      <charset val="1"/>
    </font>
    <font>
      <sz val="3"/>
      <color rgb="FFCC0000"/>
      <name val="Tahoma"/>
      <family val="0"/>
      <charset val="1"/>
    </font>
    <font>
      <sz val="3"/>
      <name val="Tahoma"/>
      <family val="0"/>
      <charset val="1"/>
    </font>
    <font>
      <sz val="16"/>
      <name val="Tahoma"/>
      <family val="0"/>
      <charset val="1"/>
    </font>
    <font>
      <b val="true"/>
      <sz val="9"/>
      <name val="Tahoma"/>
      <family val="0"/>
      <charset val="1"/>
    </font>
    <font>
      <b val="true"/>
      <sz val="9"/>
      <color rgb="FFFFFFFF"/>
      <name val="Tahoma"/>
      <family val="0"/>
      <charset val="1"/>
    </font>
    <font>
      <sz val="3"/>
      <color rgb="FF993300"/>
      <name val="Tahoma"/>
      <family val="0"/>
      <charset val="1"/>
    </font>
    <font>
      <sz val="7"/>
      <color rgb="FF808080"/>
      <name val="Tahoma"/>
      <family val="0"/>
      <charset val="1"/>
    </font>
    <font>
      <u val="single"/>
      <sz val="9"/>
      <color rgb="FF333399"/>
      <name val="Tahoma"/>
      <family val="0"/>
      <charset val="1"/>
    </font>
    <font>
      <sz val="16"/>
      <color rgb="FFFFFFFF"/>
      <name val="Tahoma"/>
      <family val="0"/>
      <charset val="1"/>
    </font>
    <font>
      <sz val="3"/>
      <color rgb="FF000000"/>
      <name val="Tahoma"/>
      <family val="0"/>
      <charset val="1"/>
    </font>
    <font>
      <u val="single"/>
      <sz val="9"/>
      <color rgb="FF000080"/>
      <name val="Tahoma"/>
      <family val="0"/>
      <charset val="1"/>
    </font>
    <font>
      <b val="true"/>
      <sz val="9"/>
      <name val="Tahoma"/>
      <family val="2"/>
      <charset val="204"/>
    </font>
    <font>
      <sz val="9"/>
      <name val="Tahoma"/>
      <family val="2"/>
      <charset val="204"/>
    </font>
    <font>
      <sz val="7"/>
      <color rgb="FFFFFFFF"/>
      <name val="Tahoma"/>
      <family val="0"/>
      <charset val="1"/>
    </font>
    <font>
      <sz val="12"/>
      <name val="Tahoma"/>
      <family val="0"/>
      <charset val="1"/>
    </font>
    <font>
      <sz val="9"/>
      <color rgb="FF000000"/>
      <name val="Arial"/>
      <family val="2"/>
      <charset val="1"/>
    </font>
    <font>
      <sz val="11"/>
      <color rgb="FFBCBCBC"/>
      <name val="Wingdings 2"/>
      <family val="0"/>
      <charset val="1"/>
    </font>
    <font>
      <sz val="5"/>
      <color rgb="FFFF0000"/>
      <name val="Tahoma"/>
      <family val="0"/>
      <charset val="1"/>
    </font>
    <font>
      <sz val="1"/>
      <name val="Tahoma"/>
      <family val="0"/>
      <charset val="1"/>
    </font>
    <font>
      <sz val="11"/>
      <color rgb="FFFFFFFF"/>
      <name val="Wingdings 2"/>
      <family val="0"/>
      <charset val="1"/>
    </font>
    <font>
      <sz val="5"/>
      <color rgb="FFFFFFFF"/>
      <name val="Tahoma"/>
      <family val="0"/>
      <charset val="1"/>
    </font>
    <font>
      <sz val="11"/>
      <name val="Wingdings 2"/>
      <family val="0"/>
      <charset val="1"/>
    </font>
    <font>
      <sz val="9"/>
      <color rgb="FFBCBCBC"/>
      <name val="Tahoma"/>
      <family val="0"/>
      <charset val="1"/>
    </font>
    <font>
      <sz val="9"/>
      <color rgb="FFFF0000"/>
      <name val="Tahoma"/>
      <family val="0"/>
      <charset val="1"/>
    </font>
    <font>
      <sz val="12"/>
      <color rgb="FFFFFFFF"/>
      <name val="Tahoma"/>
      <family val="0"/>
      <charset val="1"/>
    </font>
    <font>
      <sz val="9"/>
      <color rgb="FF000080"/>
      <name val="Tahoma"/>
      <family val="0"/>
      <charset val="1"/>
    </font>
    <font>
      <sz val="8"/>
      <name val="Tahoma"/>
      <family val="0"/>
      <charset val="1"/>
    </font>
    <font>
      <sz val="8"/>
      <color rgb="FFFFFFFF"/>
      <name val="Tahoma"/>
      <family val="0"/>
      <charset val="1"/>
    </font>
    <font>
      <sz val="8"/>
      <color rgb="FFBCBCBC"/>
      <name val="Tahoma"/>
      <family val="0"/>
      <charset val="1"/>
    </font>
    <font>
      <b val="true"/>
      <sz val="11"/>
      <color rgb="FFFFFFFF"/>
      <name val="Calibri"/>
      <family val="0"/>
      <charset val="1"/>
    </font>
    <font>
      <b val="true"/>
      <sz val="1"/>
      <color rgb="FFFFFFFF"/>
      <name val="Calibri"/>
      <family val="0"/>
      <charset val="1"/>
    </font>
    <font>
      <b val="true"/>
      <sz val="9"/>
      <name val="Calibri"/>
      <family val="0"/>
      <charset val="1"/>
    </font>
    <font>
      <b val="true"/>
      <sz val="11"/>
      <color rgb="FF000000"/>
      <name val="Calibri"/>
      <family val="0"/>
      <charset val="1"/>
    </font>
    <font>
      <sz val="11"/>
      <color rgb="FF000000"/>
      <name val="Calibri"/>
      <family val="0"/>
      <charset val="1"/>
    </font>
    <font>
      <sz val="9"/>
      <color rgb="FFBCBCBC"/>
      <name val="Wingdings 2"/>
      <family val="0"/>
      <charset val="1"/>
    </font>
    <font>
      <sz val="12"/>
      <name val="Marlett"/>
      <family val="0"/>
      <charset val="1"/>
    </font>
    <font>
      <sz val="18"/>
      <name val="Tahoma"/>
      <family val="0"/>
      <charset val="1"/>
    </font>
    <font>
      <sz val="1"/>
      <color rgb="FF000000"/>
      <name val="Tahoma"/>
      <family val="0"/>
      <charset val="1"/>
    </font>
    <font>
      <sz val="9"/>
      <name val="Wingdings 2"/>
      <family val="0"/>
      <charset val="1"/>
    </font>
    <font>
      <sz val="9"/>
      <color rgb="FFFFFFFF"/>
      <name val="Wingdings 2"/>
      <family val="0"/>
      <charset val="1"/>
    </font>
    <font>
      <b val="true"/>
      <sz val="9"/>
      <color rgb="FF0070C0"/>
      <name val="Tahoma"/>
      <family val="0"/>
      <charset val="1"/>
    </font>
    <font>
      <b val="true"/>
      <sz val="3"/>
      <name val="Tahoma"/>
      <family val="0"/>
      <charset val="1"/>
    </font>
    <font>
      <b val="true"/>
      <sz val="9"/>
      <color rgb="FF000080"/>
      <name val="Tahoma"/>
      <family val="0"/>
      <charset val="1"/>
    </font>
    <font>
      <sz val="18"/>
      <color rgb="FF000000"/>
      <name val="Tahoma"/>
      <family val="0"/>
      <charset val="1"/>
    </font>
    <font>
      <sz val="12"/>
      <color rgb="FF000000"/>
      <name val="Tahoma"/>
      <family val="0"/>
      <charset val="1"/>
    </font>
    <font>
      <sz val="9"/>
      <color rgb="FF0066CC"/>
      <name val="Tahoma"/>
      <family val="0"/>
      <charset val="1"/>
    </font>
    <font>
      <sz val="3"/>
      <color rgb="FFBCBCBC"/>
      <name val="Tahoma"/>
      <family val="0"/>
      <charset val="1"/>
    </font>
    <font>
      <sz val="1"/>
      <color rgb="FFBCBCBC"/>
      <name val="Tahoma"/>
      <family val="0"/>
      <charset val="1"/>
    </font>
    <font>
      <sz val="11"/>
      <name val="Webdings2"/>
      <family val="0"/>
      <charset val="1"/>
    </font>
    <font>
      <sz val="1"/>
      <color rgb="FFFFFFFF"/>
      <name val="Webdings2"/>
      <family val="0"/>
      <charset val="1"/>
    </font>
    <font>
      <b val="true"/>
      <sz val="1"/>
      <color rgb="FFFFFFFF"/>
      <name val="Tahoma"/>
      <family val="0"/>
      <charset val="1"/>
    </font>
    <font>
      <sz val="11"/>
      <color rgb="FFFFFFFF"/>
      <name val="Webdings2"/>
      <family val="0"/>
      <charset val="1"/>
    </font>
    <font>
      <sz val="15"/>
      <color rgb="FF000000"/>
      <name val="Tahoma"/>
      <family val="0"/>
      <charset val="1"/>
    </font>
    <font>
      <sz val="1"/>
      <name val="Webdings2"/>
      <family val="0"/>
      <charset val="1"/>
    </font>
    <font>
      <sz val="1"/>
      <color rgb="FFFFFFFF"/>
      <name val="Wingdings 2"/>
      <family val="0"/>
      <charset val="1"/>
    </font>
    <font>
      <sz val="9"/>
      <color rgb="FFFFFFFF"/>
      <name val="Webdings2"/>
      <family val="0"/>
      <charset val="1"/>
    </font>
    <font>
      <sz val="15"/>
      <color rgb="FFFFFFFF"/>
      <name val="Tahoma"/>
      <family val="0"/>
      <charset val="1"/>
    </font>
    <font>
      <sz val="1"/>
      <color rgb="FFFF0000"/>
      <name val="Tahoma"/>
      <family val="0"/>
      <charset val="1"/>
    </font>
    <font>
      <b val="true"/>
      <sz val="1"/>
      <name val="Tahoma"/>
      <family val="0"/>
      <charset val="1"/>
    </font>
    <font>
      <b val="true"/>
      <sz val="1"/>
      <color rgb="FF000080"/>
      <name val="Tahoma"/>
      <family val="0"/>
      <charset val="1"/>
    </font>
    <font>
      <sz val="15"/>
      <name val="Tahoma"/>
      <family val="0"/>
      <charset val="1"/>
    </font>
    <font>
      <b val="true"/>
      <sz val="9"/>
      <color rgb="FFCC0000"/>
      <name val="Tahoma"/>
      <family val="0"/>
      <charset val="1"/>
    </font>
    <font>
      <sz val="14"/>
      <color rgb="FFBCBCBC"/>
      <name val="Calibri"/>
      <family val="0"/>
      <charset val="1"/>
    </font>
    <font>
      <b val="true"/>
      <u val="single"/>
      <sz val="9"/>
      <color rgb="FF000080"/>
      <name val="Tahoma"/>
      <family val="0"/>
      <charset val="1"/>
    </font>
    <font>
      <sz val="19"/>
      <color rgb="FFFFFFFF"/>
      <name val="Tahoma"/>
      <family val="0"/>
      <charset val="1"/>
    </font>
    <font>
      <vertAlign val="superscript"/>
      <sz val="9"/>
      <name val="Tahoma"/>
      <family val="2"/>
      <charset val="204"/>
    </font>
    <font>
      <u val="single"/>
      <sz val="1"/>
      <color rgb="FF333399"/>
      <name val="Tahoma"/>
      <family val="0"/>
      <charset val="1"/>
    </font>
    <font>
      <sz val="10"/>
      <color rgb="FF000000"/>
      <name val="Arial"/>
      <family val="0"/>
      <charset val="1"/>
    </font>
    <font>
      <sz val="9"/>
      <color rgb="FF000000"/>
      <name val="Tahoma"/>
      <family val="2"/>
      <charset val="1"/>
    </font>
    <font>
      <sz val="18"/>
      <color rgb="FFFFFFFF"/>
      <name val="Tahoma"/>
      <family val="0"/>
      <charset val="1"/>
    </font>
    <font>
      <sz val="9"/>
      <color rgb="FF333399"/>
      <name val="Tahoma"/>
      <family val="0"/>
      <charset val="1"/>
    </font>
    <font>
      <b val="true"/>
      <sz val="9"/>
      <color rgb="FF000000"/>
      <name val="Tahoma"/>
      <family val="0"/>
      <charset val="1"/>
    </font>
    <font>
      <b val="true"/>
      <sz val="8"/>
      <color rgb="FFFFFFFF"/>
      <name val="Wingdings 2"/>
      <family val="0"/>
      <charset val="1"/>
    </font>
    <font>
      <b val="true"/>
      <sz val="8"/>
      <color rgb="FFC0C0C0"/>
      <name val="Wingdings 2"/>
      <family val="0"/>
      <charset val="1"/>
    </font>
    <font>
      <sz val="8"/>
      <color rgb="FF000080"/>
      <name val="Tahoma"/>
      <family val="0"/>
      <charset val="1"/>
    </font>
    <font>
      <sz val="7"/>
      <color rgb="FF000000"/>
      <name val="Tahoma"/>
      <family val="0"/>
      <charset val="1"/>
    </font>
    <font>
      <sz val="1"/>
      <color rgb="FF000080"/>
      <name val="Tahoma"/>
      <family val="0"/>
      <charset val="1"/>
    </font>
    <font>
      <b val="true"/>
      <u val="single"/>
      <sz val="9"/>
      <name val="Tahoma"/>
      <family val="0"/>
      <charset val="1"/>
    </font>
  </fonts>
  <fills count="30">
    <fill>
      <patternFill patternType="none"/>
    </fill>
    <fill>
      <patternFill patternType="gray125"/>
    </fill>
    <fill>
      <patternFill patternType="solid">
        <fgColor rgb="FFFFFF99"/>
        <bgColor rgb="FFFFFFC0"/>
      </patternFill>
    </fill>
    <fill>
      <patternFill patternType="solid">
        <fgColor rgb="FFBCBCBC"/>
        <bgColor rgb="FFBFBFBF"/>
      </patternFill>
    </fill>
    <fill>
      <patternFill patternType="solid">
        <fgColor rgb="FFD9D9D9"/>
        <bgColor rgb="FFD3DBDB"/>
      </patternFill>
    </fill>
    <fill>
      <patternFill patternType="solid">
        <fgColor rgb="FFFFFFC0"/>
        <bgColor rgb="FFFFFF99"/>
      </patternFill>
    </fill>
    <fill>
      <patternFill patternType="solid">
        <fgColor rgb="FFD3DBDB"/>
        <bgColor rgb="FFD9D9D9"/>
      </patternFill>
    </fill>
    <fill>
      <patternFill patternType="solid">
        <fgColor rgb="FFD7EAD3"/>
        <bgColor rgb="FFD3DBDB"/>
      </patternFill>
    </fill>
    <fill>
      <patternFill patternType="solid">
        <fgColor rgb="FFE3FAFD"/>
        <bgColor rgb="FFEDF9FF"/>
      </patternFill>
    </fill>
    <fill>
      <patternFill patternType="solid">
        <fgColor rgb="FFFFFFFF"/>
        <bgColor rgb="FFEDF9FF"/>
      </patternFill>
    </fill>
    <fill>
      <patternFill patternType="solid">
        <fgColor rgb="FFB7E4FF"/>
        <bgColor rgb="FFD3DBDB"/>
      </patternFill>
    </fill>
    <fill>
      <patternFill patternType="solid">
        <fgColor rgb="FFF0F0F0"/>
        <bgColor rgb="FFEAEBEE"/>
      </patternFill>
    </fill>
    <fill>
      <patternFill patternType="solid">
        <fgColor rgb="FF00CCFF"/>
        <bgColor rgb="FF0070C0"/>
      </patternFill>
    </fill>
    <fill>
      <patternFill patternType="solid">
        <fgColor rgb="FFCCCCFF"/>
        <bgColor rgb="FFD3DBDB"/>
      </patternFill>
    </fill>
    <fill>
      <patternFill patternType="solid">
        <fgColor rgb="FFFDEADA"/>
        <bgColor rgb="FFF0F0F0"/>
      </patternFill>
    </fill>
    <fill>
      <patternFill patternType="solid">
        <fgColor rgb="FFEAEBEE"/>
        <bgColor rgb="FFF0F0F0"/>
      </patternFill>
    </fill>
    <fill>
      <patternFill patternType="solid">
        <fgColor rgb="FFFF9900"/>
        <bgColor rgb="FFE46C0A"/>
      </patternFill>
    </fill>
    <fill>
      <patternFill patternType="solid">
        <fgColor rgb="FF0066CC"/>
        <bgColor rgb="FF0070C0"/>
      </patternFill>
    </fill>
    <fill>
      <patternFill patternType="solid">
        <fgColor rgb="FF808000"/>
        <bgColor rgb="FF808080"/>
      </patternFill>
    </fill>
    <fill>
      <patternFill patternType="solid">
        <fgColor rgb="FFCC99FF"/>
        <bgColor rgb="FFBCBCBC"/>
      </patternFill>
    </fill>
    <fill>
      <patternFill patternType="solid">
        <fgColor rgb="FFC0C0C0"/>
        <bgColor rgb="FFBFBFBF"/>
      </patternFill>
    </fill>
    <fill>
      <patternFill patternType="solid">
        <fgColor rgb="FFFFFF00"/>
        <bgColor rgb="FFFFFF99"/>
      </patternFill>
    </fill>
    <fill>
      <patternFill patternType="solid">
        <fgColor rgb="FFFFB7B7"/>
        <bgColor rgb="FFFFCC99"/>
      </patternFill>
    </fill>
    <fill>
      <patternFill patternType="solid">
        <fgColor rgb="FFEDF9FF"/>
        <bgColor rgb="FFE3FAFD"/>
      </patternFill>
    </fill>
    <fill>
      <patternFill patternType="solid">
        <fgColor rgb="FF8DB4E2"/>
        <bgColor rgb="FF8EB4E3"/>
      </patternFill>
    </fill>
    <fill>
      <patternFill patternType="solid">
        <fgColor rgb="FFDDD9C3"/>
        <bgColor rgb="FFD9D9D9"/>
      </patternFill>
    </fill>
    <fill>
      <patternFill patternType="solid">
        <fgColor rgb="FFF2DCDB"/>
        <bgColor rgb="FFE6E0EC"/>
      </patternFill>
    </fill>
    <fill>
      <patternFill patternType="solid">
        <fgColor rgb="FFE46C0A"/>
        <bgColor rgb="FFE26B0A"/>
      </patternFill>
    </fill>
    <fill>
      <patternFill patternType="solid">
        <fgColor rgb="FFC3D69B"/>
        <bgColor rgb="FFDDD9C3"/>
      </patternFill>
    </fill>
    <fill>
      <patternFill patternType="solid">
        <fgColor rgb="FFE6E0EC"/>
        <bgColor rgb="FFEAEBEE"/>
      </patternFill>
    </fill>
  </fills>
  <borders count="60">
    <border diagonalUp="false" diagonalDown="false">
      <left/>
      <right/>
      <top/>
      <bottom/>
      <diagonal/>
    </border>
    <border diagonalUp="false" diagonalDown="false">
      <left style="thin">
        <color rgb="FF999999"/>
      </left>
      <right style="thin">
        <color rgb="FF999999"/>
      </right>
      <top style="thin">
        <color rgb="FF999999"/>
      </top>
      <bottom style="thin">
        <color rgb="FF999999"/>
      </bottom>
      <diagonal/>
    </border>
    <border diagonalUp="false" diagonalDown="false">
      <left style="thin">
        <color rgb="FFBCBCBC"/>
      </left>
      <right style="thin">
        <color rgb="FFBCBCBC"/>
      </right>
      <top/>
      <bottom/>
      <diagonal/>
    </border>
    <border diagonalUp="false" diagonalDown="false">
      <left style="thin">
        <color rgb="FFBCBCBC"/>
      </left>
      <right/>
      <top/>
      <bottom/>
      <diagonal/>
    </border>
    <border diagonalUp="false" diagonalDown="false">
      <left style="thin">
        <color rgb="FFBCBCBC"/>
      </left>
      <right/>
      <top style="thin">
        <color rgb="FFBCBCBC"/>
      </top>
      <bottom/>
      <diagonal/>
    </border>
    <border diagonalUp="false" diagonalDown="false">
      <left/>
      <right/>
      <top style="thin">
        <color rgb="FFBCBCBC"/>
      </top>
      <bottom/>
      <diagonal/>
    </border>
    <border diagonalUp="false" diagonalDown="false">
      <left style="thin">
        <color rgb="FFBCBCBC"/>
      </left>
      <right style="thin">
        <color rgb="FFBCBCBC"/>
      </right>
      <top style="thin">
        <color rgb="FFBCBCBC"/>
      </top>
      <bottom/>
      <diagonal/>
    </border>
    <border diagonalUp="false" diagonalDown="false">
      <left style="thin">
        <color rgb="FFBCBCBC"/>
      </left>
      <right style="thin">
        <color rgb="FFBCBCBC"/>
      </right>
      <top style="thin">
        <color rgb="FFBCBCBC"/>
      </top>
      <bottom style="thin">
        <color rgb="FFBCBCBC"/>
      </bottom>
      <diagonal/>
    </border>
    <border diagonalUp="false" diagonalDown="false">
      <left style="thin">
        <color rgb="FFBCBCBC"/>
      </left>
      <right/>
      <top/>
      <bottom style="thin">
        <color rgb="FFBCBCBC"/>
      </bottom>
      <diagonal/>
    </border>
    <border diagonalUp="false" diagonalDown="false">
      <left/>
      <right/>
      <top/>
      <bottom style="thin">
        <color rgb="FFBCBCBC"/>
      </bottom>
      <diagonal/>
    </border>
    <border diagonalUp="false" diagonalDown="false">
      <left/>
      <right/>
      <top style="thin">
        <color rgb="FFC0C0C0"/>
      </top>
      <bottom style="thin">
        <color rgb="FFC0C0C0"/>
      </bottom>
      <diagonal/>
    </border>
    <border diagonalUp="false" diagonalDown="false">
      <left style="hair">
        <color rgb="FFC0C0C0"/>
      </left>
      <right/>
      <top style="hair">
        <color rgb="FFC0C0C0"/>
      </top>
      <bottom style="hair">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top style="thin">
        <color rgb="FFC0C0C0"/>
      </top>
      <bottom style="thin">
        <color rgb="FFC0C0C0"/>
      </bottom>
      <diagonal/>
    </border>
    <border diagonalUp="false" diagonalDown="false">
      <left/>
      <right/>
      <top style="thin">
        <color rgb="FFC0C0C0"/>
      </top>
      <bottom/>
      <diagonal/>
    </border>
    <border diagonalUp="false" diagonalDown="false">
      <left/>
      <right style="thin">
        <color rgb="FFC0C0C0"/>
      </right>
      <top style="thin">
        <color rgb="FFC0C0C0"/>
      </top>
      <bottom/>
      <diagonal/>
    </border>
    <border diagonalUp="false" diagonalDown="false">
      <left style="thin">
        <color rgb="FFC0C0C0"/>
      </left>
      <right/>
      <top/>
      <bottom/>
      <diagonal/>
    </border>
    <border diagonalUp="false" diagonalDown="false">
      <left/>
      <right style="thin">
        <color rgb="FFC0C0C0"/>
      </right>
      <top/>
      <bottom/>
      <diagonal/>
    </border>
    <border diagonalUp="false" diagonalDown="false">
      <left style="thin">
        <color rgb="FFC0C0C0"/>
      </left>
      <right style="thin">
        <color rgb="FFC0C0C0"/>
      </right>
      <top/>
      <bottom style="thin">
        <color rgb="FFC0C0C0"/>
      </bottom>
      <diagonal/>
    </border>
    <border diagonalUp="false" diagonalDown="false">
      <left/>
      <right style="thin">
        <color rgb="FFC0C0C0"/>
      </right>
      <top style="thin">
        <color rgb="FFC0C0C0"/>
      </top>
      <bottom style="thin">
        <color rgb="FFC0C0C0"/>
      </bottom>
      <diagonal/>
    </border>
    <border diagonalUp="false" diagonalDown="false">
      <left/>
      <right/>
      <top style="thin">
        <color rgb="FFD3DBDB"/>
      </top>
      <bottom/>
      <diagonal/>
    </border>
    <border diagonalUp="false" diagonalDown="false">
      <left/>
      <right/>
      <top/>
      <bottom style="thin">
        <color rgb="FFC0C0C0"/>
      </bottom>
      <diagonal/>
    </border>
    <border diagonalUp="false" diagonalDown="false">
      <left style="thin">
        <color rgb="FFC0C0C0"/>
      </left>
      <right/>
      <top style="thin">
        <color rgb="FFC0C0C0"/>
      </top>
      <bottom/>
      <diagonal/>
    </border>
    <border diagonalUp="false" diagonalDown="false">
      <left style="thin">
        <color rgb="FFC0C0C0"/>
      </left>
      <right style="thin">
        <color rgb="FFC0C0C0"/>
      </right>
      <top style="thin">
        <color rgb="FFBCBCBC"/>
      </top>
      <bottom style="thin">
        <color rgb="FFBCBCBC"/>
      </bottom>
      <diagonal/>
    </border>
    <border diagonalUp="false" diagonalDown="false">
      <left/>
      <right/>
      <top style="thin">
        <color rgb="FFBCBCBC"/>
      </top>
      <bottom style="thin">
        <color rgb="FFBCBCBC"/>
      </bottom>
      <diagonal/>
    </border>
    <border diagonalUp="false" diagonalDown="false">
      <left style="thin">
        <color rgb="FFC0C0C0"/>
      </left>
      <right style="thin">
        <color rgb="FFC0C0C0"/>
      </right>
      <top style="thin">
        <color rgb="FFC0C0C0"/>
      </top>
      <bottom/>
      <diagonal/>
    </border>
    <border diagonalUp="false" diagonalDown="false">
      <left style="thin">
        <color rgb="FFC0C0C0"/>
      </left>
      <right/>
      <top style="thin">
        <color rgb="FFBCBCBC"/>
      </top>
      <bottom style="thin">
        <color rgb="FFC0C0C0"/>
      </bottom>
      <diagonal/>
    </border>
    <border diagonalUp="false" diagonalDown="false">
      <left/>
      <right/>
      <top style="thin">
        <color rgb="FFBCBCBC"/>
      </top>
      <bottom style="thin">
        <color rgb="FFC0C0C0"/>
      </bottom>
      <diagonal/>
    </border>
    <border diagonalUp="false" diagonalDown="false">
      <left style="thin">
        <color rgb="FFC0C0C0"/>
      </left>
      <right/>
      <top/>
      <bottom style="thin">
        <color rgb="FFC0C0C0"/>
      </bottom>
      <diagonal/>
    </border>
    <border diagonalUp="false" diagonalDown="false">
      <left/>
      <right style="thin">
        <color rgb="FFC0C0C0"/>
      </right>
      <top/>
      <bottom style="thin">
        <color rgb="FFC0C0C0"/>
      </bottom>
      <diagonal/>
    </border>
    <border diagonalUp="false" diagonalDown="false">
      <left style="thin">
        <color rgb="FFC0C0C0"/>
      </left>
      <right style="thin">
        <color rgb="FFC0C0C0"/>
      </right>
      <top/>
      <bottom/>
      <diagonal/>
    </border>
    <border diagonalUp="false" diagonalDown="false">
      <left style="thin">
        <color rgb="FFBFBFBF"/>
      </left>
      <right style="thin">
        <color rgb="FFC0C0C0"/>
      </right>
      <top style="thin">
        <color rgb="FFC0C0C0"/>
      </top>
      <bottom style="thin">
        <color rgb="FFC0C0C0"/>
      </bottom>
      <diagonal/>
    </border>
    <border diagonalUp="false" diagonalDown="false">
      <left style="thin">
        <color rgb="FFBFBFBF"/>
      </left>
      <right style="thin">
        <color rgb="FFC0C0C0"/>
      </right>
      <top style="thin">
        <color rgb="FFC0C0C0"/>
      </top>
      <bottom/>
      <diagonal/>
    </border>
    <border diagonalUp="false" diagonalDown="false">
      <left style="thin">
        <color rgb="FFBFBFBF"/>
      </left>
      <right/>
      <top style="thin">
        <color rgb="FFC0C0C0"/>
      </top>
      <bottom style="thin">
        <color rgb="FFC0C0C0"/>
      </bottom>
      <diagonal/>
    </border>
    <border diagonalUp="false" diagonalDown="false">
      <left style="thin">
        <color rgb="FFBFBFBF"/>
      </left>
      <right/>
      <top style="thin">
        <color rgb="FFC0C0C0"/>
      </top>
      <bottom/>
      <diagonal/>
    </border>
    <border diagonalUp="false" diagonalDown="false">
      <left style="thin">
        <color rgb="FFBFBFBF"/>
      </left>
      <right style="thin">
        <color rgb="FFBFBFBF"/>
      </right>
      <top/>
      <bottom style="thin">
        <color rgb="FFBFBFBF"/>
      </bottom>
      <diagonal/>
    </border>
    <border diagonalUp="false" diagonalDown="false">
      <left style="thin">
        <color rgb="FFBFBFBF"/>
      </left>
      <right style="thin">
        <color rgb="FFBFBFBF"/>
      </right>
      <top/>
      <bottom/>
      <diagonal/>
    </border>
    <border diagonalUp="false" diagonalDown="false">
      <left style="thin">
        <color rgb="FFBFBFBF"/>
      </left>
      <right style="thin">
        <color rgb="FFBFBFBF"/>
      </right>
      <top style="thin">
        <color rgb="FFBFBFBF"/>
      </top>
      <bottom style="thin">
        <color rgb="FFBFBFBF"/>
      </bottom>
      <diagonal/>
    </border>
    <border diagonalUp="false" diagonalDown="false">
      <left style="thin">
        <color rgb="FFBFBFBF"/>
      </left>
      <right/>
      <top style="thin">
        <color rgb="FFBFBFBF"/>
      </top>
      <bottom style="thin">
        <color rgb="FFBFBFBF"/>
      </bottom>
      <diagonal/>
    </border>
    <border diagonalUp="false" diagonalDown="false">
      <left style="thin">
        <color rgb="FFBFBFBF"/>
      </left>
      <right style="thin">
        <color rgb="FFBFBFBF"/>
      </right>
      <top style="thin">
        <color rgb="FFBFBFBF"/>
      </top>
      <bottom/>
      <diagonal/>
    </border>
    <border diagonalUp="false" diagonalDown="false">
      <left style="thin">
        <color rgb="FFBFBFBF"/>
      </left>
      <right/>
      <top/>
      <bottom style="thin">
        <color rgb="FFBFBFBF"/>
      </bottom>
      <diagonal/>
    </border>
    <border diagonalUp="false" diagonalDown="false">
      <left style="thin">
        <color rgb="FFBCBCBC"/>
      </left>
      <right/>
      <top style="thin">
        <color rgb="FFBCBCBC"/>
      </top>
      <bottom style="thin">
        <color rgb="FFC0C0C0"/>
      </bottom>
      <diagonal/>
    </border>
    <border diagonalUp="false" diagonalDown="false">
      <left/>
      <right/>
      <top style="thin">
        <color rgb="FFD3DBDB"/>
      </top>
      <bottom style="thin">
        <color rgb="FFD3DBDB"/>
      </bottom>
      <diagonal/>
    </border>
    <border diagonalUp="false" diagonalDown="false">
      <left style="thin">
        <color rgb="FFD3DBDB"/>
      </left>
      <right/>
      <top style="thin">
        <color rgb="FFD3DBDB"/>
      </top>
      <bottom style="thin">
        <color rgb="FFD3DBDB"/>
      </bottom>
      <diagonal/>
    </border>
    <border diagonalUp="false" diagonalDown="false">
      <left style="thin">
        <color rgb="FFD3DBDB"/>
      </left>
      <right style="thin">
        <color rgb="FFD3DBDB"/>
      </right>
      <top style="thin">
        <color rgb="FFD3DBDB"/>
      </top>
      <bottom style="thin">
        <color rgb="FFD3DBDB"/>
      </bottom>
      <diagonal/>
    </border>
    <border diagonalUp="false" diagonalDown="false">
      <left style="thin"/>
      <right style="thin"/>
      <top style="thin"/>
      <bottom style="thin"/>
      <diagonal/>
    </border>
    <border diagonalUp="false" diagonalDown="false">
      <left style="thin">
        <color rgb="FFA6A6A6"/>
      </left>
      <right style="thin">
        <color rgb="FFA6A6A6"/>
      </right>
      <top style="thin">
        <color rgb="FFA6A6A6"/>
      </top>
      <bottom style="thin">
        <color rgb="FFA6A6A6"/>
      </bottom>
      <diagonal/>
    </border>
    <border diagonalUp="false" diagonalDown="false">
      <left style="thin">
        <color rgb="FFC0C0C0"/>
      </left>
      <right style="thin">
        <color rgb="FFC0C0C0"/>
      </right>
      <top style="thin">
        <color rgb="FFC0C0C0"/>
      </top>
      <bottom style="thin">
        <color rgb="FFBCBCBC"/>
      </bottom>
      <diagonal/>
    </border>
    <border diagonalUp="false" diagonalDown="false">
      <left style="thin">
        <color rgb="FFBCBCBC"/>
      </left>
      <right/>
      <top style="medium">
        <color rgb="FFBCBCBC"/>
      </top>
      <bottom/>
      <diagonal/>
    </border>
    <border diagonalUp="false" diagonalDown="false">
      <left/>
      <right/>
      <top style="medium">
        <color rgb="FFBCBCBC"/>
      </top>
      <bottom/>
      <diagonal/>
    </border>
    <border diagonalUp="false" diagonalDown="false">
      <left/>
      <right/>
      <top style="medium">
        <color rgb="FFBCBCBC"/>
      </top>
      <bottom style="thin">
        <color rgb="FFBCBCBC"/>
      </bottom>
      <diagonal/>
    </border>
    <border diagonalUp="false" diagonalDown="false">
      <left/>
      <right style="thin">
        <color rgb="FFBCBCBC"/>
      </right>
      <top style="medium">
        <color rgb="FFBCBCBC"/>
      </top>
      <bottom style="thin">
        <color rgb="FFBCBCBC"/>
      </bottom>
      <diagonal/>
    </border>
    <border diagonalUp="false" diagonalDown="false">
      <left style="thin">
        <color rgb="FFC0C0C0"/>
      </left>
      <right style="thin">
        <color rgb="FFC0C0C0"/>
      </right>
      <top style="thin">
        <color rgb="FFC0C0C0"/>
      </top>
      <bottom style="medium">
        <color rgb="FFC0C0C0"/>
      </bottom>
      <diagonal/>
    </border>
    <border diagonalUp="false" diagonalDown="false">
      <left/>
      <right style="thin">
        <color rgb="FFBFBFBF"/>
      </right>
      <top style="thin">
        <color rgb="FFC0C0C0"/>
      </top>
      <bottom style="thin">
        <color rgb="FFC0C0C0"/>
      </bottom>
      <diagonal/>
    </border>
    <border diagonalUp="false" diagonalDown="false">
      <left/>
      <right/>
      <top/>
      <bottom style="medium">
        <color rgb="FFC0C0C0"/>
      </bottom>
      <diagonal/>
    </border>
    <border diagonalUp="false" diagonalDown="false">
      <left/>
      <right/>
      <top style="thin">
        <color rgb="FFC0C0C0"/>
      </top>
      <bottom style="medium">
        <color rgb="FFC0C0C0"/>
      </bottom>
      <diagonal/>
    </border>
    <border diagonalUp="false" diagonalDown="false">
      <left style="thin">
        <color rgb="FFBCBCBC"/>
      </left>
      <right/>
      <top style="medium">
        <color rgb="FFBCBCBC"/>
      </top>
      <bottom style="thin">
        <color rgb="FFC0C0C0"/>
      </bottom>
      <diagonal/>
    </border>
    <border diagonalUp="false" diagonalDown="false">
      <left/>
      <right/>
      <top style="medium">
        <color rgb="FFC0C0C0"/>
      </top>
      <bottom style="thin">
        <color rgb="FFC0C0C0"/>
      </bottom>
      <diagonal/>
    </border>
    <border diagonalUp="false" diagonalDown="false">
      <left style="thin">
        <color rgb="FFC0C0C0"/>
      </left>
      <right/>
      <top style="thin">
        <color rgb="FFC0C0C0"/>
      </top>
      <bottom style="medium">
        <color rgb="FFC0C0C0"/>
      </bottom>
      <diagonal/>
    </border>
    <border diagonalUp="false" diagonalDown="false">
      <left/>
      <right/>
      <top style="dotted"/>
      <bottom style="dotted"/>
      <diagonal/>
    </border>
  </borders>
  <cellStyleXfs count="51">
    <xf numFmtId="164" fontId="0" fillId="0" borderId="0" applyFont="true" applyBorder="true" applyAlignment="true" applyProtection="true">
      <alignment horizontal="general" vertical="top"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false" applyAlignment="true" applyProtection="true">
      <alignment horizontal="general" vertical="bottom" textRotation="0" wrapText="false" indent="0" shrinkToFit="false"/>
      <protection locked="true" hidden="false"/>
    </xf>
    <xf numFmtId="166" fontId="4" fillId="0" borderId="0" applyFont="true" applyBorder="false" applyAlignment="true" applyProtection="true">
      <alignment horizontal="general" vertical="bottom" textRotation="0" wrapText="false" indent="0" shrinkToFit="false"/>
      <protection locked="true" hidden="false"/>
    </xf>
    <xf numFmtId="165" fontId="4" fillId="0" borderId="0" applyFont="true" applyBorder="false" applyAlignment="true" applyProtection="true">
      <alignment horizontal="general" vertical="bottom"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8" fontId="6" fillId="2" borderId="0" applyFont="true" applyBorder="false" applyAlignment="true" applyProtection="true">
      <alignment horizontal="general" vertical="bottom" textRotation="0" wrapText="false" indent="0" shrinkToFit="false"/>
      <protection locked="false" hidden="false"/>
    </xf>
    <xf numFmtId="165" fontId="7" fillId="0" borderId="0" applyFont="true" applyBorder="false" applyAlignment="true" applyProtection="true">
      <alignment horizontal="general" vertical="center" textRotation="0" wrapText="false" indent="0" shrinkToFit="false"/>
      <protection locked="true" hidden="false"/>
    </xf>
    <xf numFmtId="169" fontId="6" fillId="2" borderId="0" applyFont="true" applyBorder="false" applyAlignment="true" applyProtection="true">
      <alignment horizontal="general" vertical="bottom" textRotation="0" wrapText="false" indent="0" shrinkToFit="false"/>
      <protection locked="false" hidden="false"/>
    </xf>
    <xf numFmtId="170" fontId="6" fillId="2" borderId="0" applyFont="true" applyBorder="false" applyAlignment="true" applyProtection="true">
      <alignment horizontal="general" vertical="bottom" textRotation="0" wrapText="false" indent="0" shrinkToFit="false"/>
      <protection locked="false" hidden="false"/>
    </xf>
    <xf numFmtId="165" fontId="8" fillId="0" borderId="0" applyFont="true" applyBorder="false" applyAlignment="true" applyProtection="true">
      <alignment horizontal="general" vertical="top" textRotation="0" wrapText="false" indent="0" shrinkToFit="false"/>
      <protection locked="true" hidden="false"/>
    </xf>
    <xf numFmtId="165" fontId="9" fillId="0" borderId="0" applyFont="true" applyBorder="false" applyAlignment="true" applyProtection="true">
      <alignment horizontal="general" vertical="top" textRotation="0" wrapText="false" indent="0" shrinkToFit="false"/>
      <protection locked="true" hidden="false"/>
    </xf>
    <xf numFmtId="165" fontId="5" fillId="0" borderId="0" applyFont="true" applyBorder="false" applyAlignment="true" applyProtection="true">
      <alignment horizontal="general" vertical="bottom" textRotation="0" wrapText="false" indent="0" shrinkToFit="false"/>
      <protection locked="true" hidden="false"/>
    </xf>
    <xf numFmtId="165" fontId="7" fillId="0" borderId="0" applyFont="true" applyBorder="false" applyAlignment="true" applyProtection="true">
      <alignment horizontal="general" vertical="center" textRotation="0" wrapText="false" indent="0" shrinkToFit="false"/>
      <protection locked="true" hidden="false"/>
    </xf>
    <xf numFmtId="165" fontId="7" fillId="0" borderId="0" applyFont="true" applyBorder="false" applyAlignment="true" applyProtection="true">
      <alignment horizontal="general" vertical="center" textRotation="0" wrapText="false" indent="0" shrinkToFit="false"/>
      <protection locked="true" hidden="false"/>
    </xf>
    <xf numFmtId="165" fontId="10" fillId="0" borderId="0" applyFont="true" applyBorder="false" applyAlignment="true" applyProtection="true">
      <alignment horizontal="general" vertical="top" textRotation="0" wrapText="false" indent="0" shrinkToFit="false"/>
      <protection locked="true" hidden="false"/>
    </xf>
    <xf numFmtId="164" fontId="6" fillId="0" borderId="0" applyFont="true" applyBorder="false" applyAlignment="true" applyProtection="true">
      <alignment horizontal="general" vertical="top" textRotation="0" wrapText="false" indent="0" shrinkToFit="false"/>
      <protection locked="true" hidden="false"/>
    </xf>
    <xf numFmtId="165" fontId="4" fillId="0" borderId="0" applyFont="true" applyBorder="fals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top" textRotation="0" wrapText="false" indent="0" shrinkToFit="false"/>
      <protection locked="true" hidden="false"/>
    </xf>
    <xf numFmtId="165" fontId="11" fillId="0" borderId="0" applyFont="true" applyBorder="false" applyAlignment="true" applyProtection="true">
      <alignment horizontal="general" vertical="bottom" textRotation="0" wrapText="false" indent="0" shrinkToFit="false"/>
      <protection locked="true" hidden="false"/>
    </xf>
    <xf numFmtId="165" fontId="11" fillId="0" borderId="0" applyFont="true" applyBorder="false" applyAlignment="true" applyProtection="true">
      <alignment horizontal="general" vertical="bottom" textRotation="0" wrapText="false" indent="0" shrinkToFit="false"/>
      <protection locked="true" hidden="false"/>
    </xf>
    <xf numFmtId="165" fontId="12" fillId="0" borderId="0" applyFont="true" applyBorder="false" applyAlignment="true" applyProtection="true">
      <alignment horizontal="general" vertical="top" textRotation="0" wrapText="false" indent="0" shrinkToFit="false"/>
      <protection locked="true" hidden="false"/>
    </xf>
  </cellStyleXfs>
  <cellXfs count="1095">
    <xf numFmtId="164" fontId="0" fillId="0" borderId="0" xfId="0" applyFont="false" applyBorder="false" applyAlignment="false" applyProtection="false">
      <alignment horizontal="general" vertical="top" textRotation="0" wrapText="false" indent="0" shrinkToFit="false"/>
      <protection locked="true" hidden="false"/>
    </xf>
    <xf numFmtId="165" fontId="11" fillId="0" borderId="0" xfId="0" applyFont="true" applyBorder="true" applyAlignment="true" applyProtection="false">
      <alignment horizontal="general" vertical="bottom" textRotation="0" wrapText="false" indent="0" shrinkToFit="false"/>
      <protection locked="true" hidden="false"/>
    </xf>
    <xf numFmtId="165" fontId="13" fillId="0" borderId="0"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5" fontId="16" fillId="0" borderId="0" xfId="0" applyFont="true" applyBorder="true" applyAlignment="true" applyProtection="false">
      <alignment horizontal="left" vertical="center" textRotation="0" wrapText="tru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5" fontId="18" fillId="0" borderId="0" xfId="0" applyFont="true" applyBorder="true" applyAlignment="true" applyProtection="false">
      <alignment horizontal="left" vertical="top" textRotation="0" wrapText="true" indent="0" shrinkToFit="false"/>
      <protection locked="true" hidden="false"/>
    </xf>
    <xf numFmtId="164" fontId="6" fillId="0" borderId="0" xfId="0" applyFont="true" applyBorder="true" applyAlignment="true" applyProtection="false">
      <alignment horizontal="general" vertical="top" textRotation="0" wrapText="true" indent="0" shrinkToFit="false"/>
      <protection locked="true" hidden="false"/>
    </xf>
    <xf numFmtId="171" fontId="18" fillId="3" borderId="1" xfId="0" applyFont="true" applyBorder="true" applyAlignment="true" applyProtection="false">
      <alignment horizontal="center" vertical="center" textRotation="0" wrapText="true" indent="0" shrinkToFit="false"/>
      <protection locked="true" hidden="false"/>
    </xf>
    <xf numFmtId="165" fontId="14" fillId="0" borderId="0" xfId="0" applyFont="true" applyBorder="true" applyAlignment="true" applyProtection="false">
      <alignment horizontal="general" vertical="bottom" textRotation="0" wrapText="true" indent="0" shrinkToFit="false"/>
      <protection locked="true" hidden="false"/>
    </xf>
    <xf numFmtId="165" fontId="18" fillId="4" borderId="2" xfId="0" applyFont="true" applyBorder="true" applyAlignment="true" applyProtection="false">
      <alignment horizontal="right" vertical="center" textRotation="0" wrapText="true" indent="1" shrinkToFit="false"/>
      <protection locked="true" hidden="false"/>
    </xf>
    <xf numFmtId="165" fontId="19" fillId="0" borderId="0" xfId="0" applyFont="true" applyBorder="true" applyAlignment="true" applyProtection="false">
      <alignment horizontal="left" vertical="center" textRotation="0" wrapText="true" indent="0" shrinkToFit="false"/>
      <protection locked="true" hidden="false"/>
    </xf>
    <xf numFmtId="165" fontId="20" fillId="0" borderId="0" xfId="0" applyFont="true" applyBorder="true" applyAlignment="true" applyProtection="false">
      <alignment horizontal="general" vertical="center" textRotation="0" wrapText="true" indent="0" shrinkToFit="false"/>
      <protection locked="true" hidden="false"/>
    </xf>
    <xf numFmtId="165" fontId="14" fillId="0" borderId="3" xfId="0" applyFont="true" applyBorder="true" applyAlignment="true" applyProtection="false">
      <alignment horizontal="general" vertical="bottom" textRotation="0" wrapText="true" indent="0" shrinkToFit="false"/>
      <protection locked="true" hidden="false"/>
    </xf>
    <xf numFmtId="165" fontId="21" fillId="0" borderId="0" xfId="0" applyFont="true" applyBorder="true" applyAlignment="true" applyProtection="false">
      <alignment horizontal="general" vertical="bottom" textRotation="0" wrapText="true" indent="0" shrinkToFit="false"/>
      <protection locked="true" hidden="false"/>
    </xf>
    <xf numFmtId="165" fontId="0" fillId="5" borderId="4" xfId="0" applyFont="true" applyBorder="true" applyAlignment="true" applyProtection="false">
      <alignment horizontal="center" vertical="center" textRotation="0" wrapText="true" indent="0" shrinkToFit="false"/>
      <protection locked="true" hidden="false"/>
    </xf>
    <xf numFmtId="165" fontId="21" fillId="0" borderId="3" xfId="0" applyFont="true" applyBorder="true" applyAlignment="true" applyProtection="false">
      <alignment horizontal="general" vertical="bottom" textRotation="0" wrapText="true" indent="0" shrinkToFit="false"/>
      <protection locked="true" hidden="false"/>
    </xf>
    <xf numFmtId="165" fontId="0" fillId="6" borderId="4" xfId="0" applyFont="true" applyBorder="true" applyAlignment="true" applyProtection="false">
      <alignment horizontal="center" vertical="center" textRotation="0" wrapText="true" indent="0" shrinkToFit="false"/>
      <protection locked="true" hidden="false"/>
    </xf>
    <xf numFmtId="165" fontId="0" fillId="7" borderId="4" xfId="0" applyFont="true" applyBorder="true" applyAlignment="true" applyProtection="false">
      <alignment horizontal="center" vertical="center" textRotation="0" wrapText="true" indent="0" shrinkToFit="false"/>
      <protection locked="true" hidden="false"/>
    </xf>
    <xf numFmtId="165" fontId="0" fillId="8" borderId="4" xfId="0" applyFont="true" applyBorder="true" applyAlignment="true" applyProtection="false">
      <alignment horizontal="center" vertical="center" textRotation="0" wrapText="true" indent="0" shrinkToFit="false"/>
      <protection locked="true" hidden="false"/>
    </xf>
    <xf numFmtId="165" fontId="19" fillId="0" borderId="3" xfId="0" applyFont="true" applyBorder="true" applyAlignment="true" applyProtection="false">
      <alignment horizontal="left" vertical="center" textRotation="0" wrapText="true" indent="0" shrinkToFit="false"/>
      <protection locked="true" hidden="false"/>
    </xf>
    <xf numFmtId="165" fontId="19" fillId="0" borderId="5" xfId="0" applyFont="true" applyBorder="true" applyAlignment="true" applyProtection="false">
      <alignment horizontal="left" vertical="center" textRotation="0" wrapText="true" indent="0" shrinkToFit="false"/>
      <protection locked="true" hidden="false"/>
    </xf>
    <xf numFmtId="165" fontId="18" fillId="4" borderId="6" xfId="0" applyFont="true" applyBorder="true" applyAlignment="true" applyProtection="false">
      <alignment horizontal="right" vertical="center" textRotation="0" wrapText="true" indent="1" shrinkToFit="false"/>
      <protection locked="true" hidden="false"/>
    </xf>
    <xf numFmtId="165" fontId="18" fillId="4" borderId="7" xfId="0" applyFont="true" applyBorder="true" applyAlignment="true" applyProtection="false">
      <alignment horizontal="right" vertical="center" textRotation="0" wrapText="true" indent="1" shrinkToFit="false"/>
      <protection locked="true" hidden="false"/>
    </xf>
    <xf numFmtId="165" fontId="14" fillId="0" borderId="8" xfId="0" applyFont="true" applyBorder="true" applyAlignment="true" applyProtection="false">
      <alignment horizontal="general" vertical="bottom" textRotation="0" wrapText="true" indent="0" shrinkToFit="false"/>
      <protection locked="true" hidden="false"/>
    </xf>
    <xf numFmtId="165" fontId="14" fillId="0" borderId="9" xfId="0" applyFont="true" applyBorder="true" applyAlignment="true" applyProtection="false">
      <alignment horizontal="general" vertical="bottom" textRotation="0" wrapText="true" indent="0" shrinkToFit="false"/>
      <protection locked="true" hidden="false"/>
    </xf>
    <xf numFmtId="165" fontId="15" fillId="0" borderId="0" xfId="0" applyFont="true" applyBorder="true" applyAlignment="true" applyProtection="false">
      <alignment horizontal="general" vertical="bottom" textRotation="0" wrapText="false" indent="0" shrinkToFit="false"/>
      <protection locked="true" hidden="false"/>
    </xf>
    <xf numFmtId="165" fontId="22" fillId="0" borderId="0" xfId="0" applyFont="true" applyBorder="true" applyAlignment="true" applyProtection="false">
      <alignment horizontal="left" vertical="center" textRotation="0" wrapText="true" indent="0" shrinkToFit="false"/>
      <protection locked="true" hidden="false"/>
    </xf>
    <xf numFmtId="165" fontId="23" fillId="0" borderId="0" xfId="0" applyFont="true" applyBorder="true" applyAlignment="true" applyProtection="false">
      <alignment horizontal="left" vertical="center" textRotation="0" wrapText="true" indent="0" shrinkToFit="false"/>
      <protection locked="true" hidden="false"/>
    </xf>
    <xf numFmtId="165" fontId="24" fillId="0" borderId="0"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center" vertical="center" textRotation="0" wrapText="true" indent="0" shrinkToFit="false"/>
      <protection locked="true" hidden="false"/>
    </xf>
    <xf numFmtId="165" fontId="23" fillId="0" borderId="0" xfId="0" applyFont="true" applyBorder="true" applyAlignment="true" applyProtection="false">
      <alignment horizontal="center" vertical="center" textRotation="0" wrapText="true" indent="0" shrinkToFit="false"/>
      <protection locked="true" hidden="false"/>
    </xf>
    <xf numFmtId="165" fontId="23" fillId="0" borderId="0" xfId="0" applyFont="true" applyBorder="true" applyAlignment="true" applyProtection="false">
      <alignment horizontal="general" vertical="center" textRotation="0" wrapText="true" indent="0" shrinkToFit="false"/>
      <protection locked="true" hidden="false"/>
    </xf>
    <xf numFmtId="165" fontId="25" fillId="0" borderId="0" xfId="0" applyFont="true" applyBorder="true" applyAlignment="true" applyProtection="false">
      <alignment horizontal="left" vertical="center" textRotation="0" wrapText="true" indent="0" shrinkToFit="false"/>
      <protection locked="true" hidden="false"/>
    </xf>
    <xf numFmtId="165" fontId="25" fillId="0" borderId="0" xfId="0" applyFont="true" applyBorder="true" applyAlignment="true" applyProtection="false">
      <alignment horizontal="general" vertical="center" textRotation="0" wrapText="true" indent="0" shrinkToFit="false"/>
      <protection locked="true" hidden="false"/>
    </xf>
    <xf numFmtId="164" fontId="14" fillId="0" borderId="0" xfId="0" applyFont="true" applyBorder="true" applyAlignment="false" applyProtection="false">
      <alignment horizontal="general" vertical="top" textRotation="0" wrapText="false" indent="0" shrinkToFit="false"/>
      <protection locked="true" hidden="false"/>
    </xf>
    <xf numFmtId="164" fontId="6" fillId="0" borderId="0" xfId="0" applyFont="true" applyBorder="true" applyAlignment="true" applyProtection="false">
      <alignment horizontal="center" vertical="center" textRotation="0" wrapText="true" indent="0" shrinkToFit="false"/>
      <protection locked="true" hidden="false"/>
    </xf>
    <xf numFmtId="164" fontId="23" fillId="0" borderId="0" xfId="0" applyFont="true" applyBorder="true" applyAlignment="true" applyProtection="false">
      <alignment horizontal="general" vertical="center" textRotation="0" wrapText="true" indent="0" shrinkToFit="false"/>
      <protection locked="true" hidden="false"/>
    </xf>
    <xf numFmtId="171" fontId="0" fillId="0" borderId="0"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true" applyAlignment="false" applyProtection="false">
      <alignment horizontal="general" vertical="top" textRotation="0" wrapText="false" indent="0" shrinkToFit="false"/>
      <protection locked="true" hidden="false"/>
    </xf>
    <xf numFmtId="165" fontId="26" fillId="0" borderId="0" xfId="0" applyFont="true" applyBorder="true" applyAlignment="true" applyProtection="false">
      <alignment horizontal="left" vertical="center" textRotation="0" wrapText="true" indent="0" shrinkToFit="false"/>
      <protection locked="true" hidden="false"/>
    </xf>
    <xf numFmtId="165" fontId="27" fillId="0" borderId="0" xfId="0" applyFont="true" applyBorder="true" applyAlignment="true" applyProtection="false">
      <alignment horizontal="general" vertical="center" textRotation="0" wrapText="true" indent="0" shrinkToFit="false"/>
      <protection locked="true" hidden="false"/>
    </xf>
    <xf numFmtId="165" fontId="28" fillId="9" borderId="0" xfId="0" applyFont="true" applyBorder="true" applyAlignment="true" applyProtection="false">
      <alignment horizontal="general" vertical="center" textRotation="0" wrapText="true" indent="0" shrinkToFit="false"/>
      <protection locked="true" hidden="false"/>
    </xf>
    <xf numFmtId="165" fontId="28" fillId="0" borderId="0" xfId="0" applyFont="true" applyBorder="true" applyAlignment="true" applyProtection="false">
      <alignment horizontal="general" vertical="center" textRotation="0" wrapText="true" indent="0" shrinkToFit="false"/>
      <protection locked="true" hidden="false"/>
    </xf>
    <xf numFmtId="165" fontId="26" fillId="0" borderId="0" xfId="0" applyFont="true" applyBorder="true" applyAlignment="true" applyProtection="false">
      <alignment horizontal="general" vertical="center" textRotation="0" wrapText="true" indent="0" shrinkToFit="false"/>
      <protection locked="true" hidden="false"/>
    </xf>
    <xf numFmtId="165" fontId="29" fillId="9" borderId="0" xfId="0" applyFont="true" applyBorder="true" applyAlignment="true" applyProtection="false">
      <alignment horizontal="general" vertical="center" textRotation="0" wrapText="true" indent="0" shrinkToFit="false"/>
      <protection locked="true" hidden="false"/>
    </xf>
    <xf numFmtId="171" fontId="6" fillId="0" borderId="10" xfId="0" applyFont="true" applyBorder="true" applyAlignment="true" applyProtection="false">
      <alignment horizontal="center" vertical="center" textRotation="0" wrapText="true" indent="0" shrinkToFit="false"/>
      <protection locked="true" hidden="false"/>
    </xf>
    <xf numFmtId="165" fontId="30" fillId="9" borderId="0" xfId="0" applyFont="true" applyBorder="true" applyAlignment="true" applyProtection="false">
      <alignment horizontal="general" vertical="center" textRotation="0" wrapText="true" indent="0" shrinkToFit="false"/>
      <protection locked="true" hidden="false"/>
    </xf>
    <xf numFmtId="165" fontId="31" fillId="0" borderId="0" xfId="0" applyFont="true" applyBorder="true" applyAlignment="true" applyProtection="false">
      <alignment horizontal="general" vertical="center" textRotation="0" wrapText="true" indent="0" shrinkToFit="false"/>
      <protection locked="true" hidden="false"/>
    </xf>
    <xf numFmtId="165" fontId="32" fillId="9" borderId="0" xfId="0" applyFont="true" applyBorder="true" applyAlignment="true" applyProtection="false">
      <alignment horizontal="center" vertical="center" textRotation="0" wrapText="true" indent="0" shrinkToFit="false"/>
      <protection locked="true" hidden="false"/>
    </xf>
    <xf numFmtId="165" fontId="6" fillId="9" borderId="11" xfId="0" applyFont="true" applyBorder="true" applyAlignment="true" applyProtection="false">
      <alignment horizontal="right" vertical="center" textRotation="0" wrapText="true" indent="1" shrinkToFit="false"/>
      <protection locked="true" hidden="false"/>
    </xf>
    <xf numFmtId="165" fontId="0" fillId="7" borderId="12" xfId="0" applyFont="true" applyBorder="true" applyAlignment="true" applyProtection="false">
      <alignment horizontal="left" vertical="center" textRotation="0" wrapText="true" indent="1" shrinkToFit="false"/>
      <protection locked="true" hidden="false"/>
    </xf>
    <xf numFmtId="172" fontId="22" fillId="9" borderId="0" xfId="0" applyFont="true" applyBorder="true" applyAlignment="true" applyProtection="false">
      <alignment horizontal="left" vertical="center" textRotation="0" wrapText="true" indent="0" shrinkToFit="false"/>
      <protection locked="true" hidden="false"/>
    </xf>
    <xf numFmtId="165" fontId="26" fillId="9" borderId="0" xfId="0" applyFont="true" applyBorder="true" applyAlignment="true" applyProtection="false">
      <alignment horizontal="center" vertical="center" textRotation="0" wrapText="true" indent="0" shrinkToFit="false"/>
      <protection locked="true" hidden="false"/>
    </xf>
    <xf numFmtId="165" fontId="6" fillId="9" borderId="0" xfId="0" applyFont="true" applyBorder="true" applyAlignment="true" applyProtection="false">
      <alignment horizontal="general" vertical="center" textRotation="0" wrapText="true" indent="0" shrinkToFit="false"/>
      <protection locked="true" hidden="false"/>
    </xf>
    <xf numFmtId="165" fontId="6" fillId="8" borderId="12" xfId="0" applyFont="true" applyBorder="true" applyAlignment="true" applyProtection="true">
      <alignment horizontal="left" vertical="center" textRotation="0" wrapText="true" indent="1" shrinkToFit="false"/>
      <protection locked="false" hidden="false"/>
    </xf>
    <xf numFmtId="164" fontId="6" fillId="10" borderId="12" xfId="0" applyFont="true" applyBorder="true" applyAlignment="true" applyProtection="false">
      <alignment horizontal="left" vertical="center" textRotation="0" wrapText="true" indent="1" shrinkToFit="false"/>
      <protection locked="true" hidden="false"/>
    </xf>
    <xf numFmtId="172" fontId="33" fillId="0" borderId="12" xfId="0" applyFont="true" applyBorder="true" applyAlignment="true" applyProtection="false">
      <alignment horizontal="left" vertical="center" textRotation="0" wrapText="true" indent="0" shrinkToFit="false"/>
      <protection locked="true" hidden="false"/>
    </xf>
    <xf numFmtId="173" fontId="0" fillId="8" borderId="12" xfId="0" applyFont="true" applyBorder="true" applyAlignment="true" applyProtection="true">
      <alignment horizontal="left" vertical="center" textRotation="0" wrapText="true" indent="1" shrinkToFit="false"/>
      <protection locked="false" hidden="false"/>
    </xf>
    <xf numFmtId="165" fontId="34" fillId="0" borderId="0" xfId="0" applyFont="true" applyBorder="true" applyAlignment="true" applyProtection="false">
      <alignment horizontal="left" vertical="center" textRotation="0" wrapText="false" indent="1" shrinkToFit="false"/>
      <protection locked="true" hidden="false"/>
    </xf>
    <xf numFmtId="164" fontId="6" fillId="9" borderId="11" xfId="0" applyFont="true" applyBorder="true" applyAlignment="true" applyProtection="false">
      <alignment horizontal="right" vertical="center" textRotation="0" wrapText="true" indent="1" shrinkToFit="false"/>
      <protection locked="true" hidden="false"/>
    </xf>
    <xf numFmtId="165" fontId="0" fillId="8" borderId="12" xfId="0" applyFont="true" applyBorder="true" applyAlignment="true" applyProtection="true">
      <alignment horizontal="left" vertical="center" textRotation="0" wrapText="true" indent="1" shrinkToFit="false"/>
      <protection locked="false" hidden="false"/>
    </xf>
    <xf numFmtId="164" fontId="6" fillId="8" borderId="12" xfId="0" applyFont="true" applyBorder="true" applyAlignment="true" applyProtection="true">
      <alignment horizontal="left" vertical="center" textRotation="0" wrapText="true" indent="1" shrinkToFit="false"/>
      <protection locked="false" hidden="false"/>
    </xf>
    <xf numFmtId="173" fontId="0" fillId="0" borderId="12" xfId="0" applyFont="true" applyBorder="true" applyAlignment="true" applyProtection="false">
      <alignment horizontal="left" vertical="center" textRotation="0" wrapText="true" indent="1" shrinkToFit="false"/>
      <protection locked="true" hidden="false"/>
    </xf>
    <xf numFmtId="165" fontId="0" fillId="9" borderId="0" xfId="0" applyFont="true" applyBorder="true" applyAlignment="true" applyProtection="false">
      <alignment horizontal="right" vertical="center" textRotation="0" wrapText="true" indent="1" shrinkToFit="false"/>
      <protection locked="true" hidden="false"/>
    </xf>
    <xf numFmtId="164" fontId="6" fillId="0" borderId="12" xfId="0" applyFont="true" applyBorder="true" applyAlignment="true" applyProtection="false">
      <alignment horizontal="left" vertical="center" textRotation="0" wrapText="true" indent="1" shrinkToFit="false"/>
      <protection locked="true" hidden="false"/>
    </xf>
    <xf numFmtId="165" fontId="35" fillId="9" borderId="0" xfId="0" applyFont="true" applyBorder="true" applyAlignment="true" applyProtection="false">
      <alignment horizontal="center" vertical="center" textRotation="0" wrapText="true" indent="0" shrinkToFit="false"/>
      <protection locked="true" hidden="false"/>
    </xf>
    <xf numFmtId="164" fontId="6" fillId="7" borderId="12" xfId="0" applyFont="true" applyBorder="true" applyAlignment="true" applyProtection="false">
      <alignment horizontal="left" vertical="center" textRotation="0" wrapText="true" indent="1" shrinkToFit="false"/>
      <protection locked="true" hidden="false"/>
    </xf>
    <xf numFmtId="172" fontId="6" fillId="9" borderId="0" xfId="0" applyFont="true" applyBorder="true" applyAlignment="true" applyProtection="false">
      <alignment horizontal="center" vertical="center" textRotation="0" wrapText="true" indent="0" shrinkToFit="false"/>
      <protection locked="true" hidden="false"/>
    </xf>
    <xf numFmtId="165" fontId="0" fillId="9" borderId="11" xfId="0" applyFont="true" applyBorder="true" applyAlignment="true" applyProtection="false">
      <alignment horizontal="right" vertical="center" textRotation="0" wrapText="true" indent="1" shrinkToFit="false"/>
      <protection locked="true" hidden="false"/>
    </xf>
    <xf numFmtId="165" fontId="36" fillId="9" borderId="0" xfId="0" applyFont="true" applyBorder="true" applyAlignment="true" applyProtection="false">
      <alignment horizontal="right" vertical="center" textRotation="0" wrapText="true" indent="1" shrinkToFit="false"/>
      <protection locked="true" hidden="false"/>
    </xf>
    <xf numFmtId="164" fontId="37" fillId="0" borderId="12" xfId="0" applyFont="true" applyBorder="true" applyAlignment="true" applyProtection="false">
      <alignment horizontal="left" vertical="center" textRotation="0" wrapText="true" indent="1" shrinkToFit="false"/>
      <protection locked="true" hidden="false"/>
    </xf>
    <xf numFmtId="172" fontId="40" fillId="0" borderId="0" xfId="0" applyFont="true" applyBorder="true" applyAlignment="true" applyProtection="false">
      <alignment horizontal="center" vertical="center" textRotation="0" wrapText="true" indent="0" shrinkToFit="false"/>
      <protection locked="true" hidden="false"/>
    </xf>
    <xf numFmtId="165" fontId="41" fillId="0" borderId="0" xfId="0" applyFont="true" applyBorder="true" applyAlignment="true" applyProtection="false">
      <alignment horizontal="general" vertical="center" textRotation="0" wrapText="true" indent="0" shrinkToFit="false"/>
      <protection locked="true" hidden="false"/>
    </xf>
    <xf numFmtId="165" fontId="6" fillId="10" borderId="12" xfId="0" applyFont="true" applyBorder="true" applyAlignment="true" applyProtection="false">
      <alignment horizontal="left" vertical="center" textRotation="0" wrapText="true" indent="1" shrinkToFit="false"/>
      <protection locked="true" hidden="false"/>
    </xf>
    <xf numFmtId="173" fontId="0" fillId="0" borderId="7" xfId="0" applyFont="true" applyBorder="true" applyAlignment="true" applyProtection="false">
      <alignment horizontal="left" vertical="center" textRotation="0" wrapText="true" indent="1" shrinkToFit="false"/>
      <protection locked="true" hidden="false"/>
    </xf>
    <xf numFmtId="164" fontId="23" fillId="0" borderId="0" xfId="0" applyFont="true" applyBorder="true" applyAlignment="true" applyProtection="false">
      <alignment horizontal="left" vertical="center" textRotation="0" wrapText="true" indent="0" shrinkToFit="false"/>
      <protection locked="true" hidden="false"/>
    </xf>
    <xf numFmtId="164" fontId="29" fillId="9" borderId="0" xfId="0" applyFont="true" applyBorder="true" applyAlignment="true" applyProtection="false">
      <alignment horizontal="center" vertical="center" textRotation="0" wrapText="true" indent="0" shrinkToFit="false"/>
      <protection locked="true" hidden="false"/>
    </xf>
    <xf numFmtId="164" fontId="10" fillId="8" borderId="12" xfId="0" applyFont="true" applyBorder="true" applyAlignment="true" applyProtection="true">
      <alignment horizontal="left" vertical="center" textRotation="0" wrapText="true" indent="1" shrinkToFit="false"/>
      <protection locked="false" hidden="false"/>
    </xf>
    <xf numFmtId="164" fontId="6" fillId="9" borderId="0" xfId="0" applyFont="true" applyBorder="true" applyAlignment="true" applyProtection="false">
      <alignment horizontal="right" vertical="center" textRotation="0" wrapText="true" indent="1" shrinkToFit="false"/>
      <protection locked="true" hidden="false"/>
    </xf>
    <xf numFmtId="164" fontId="0" fillId="9" borderId="0" xfId="0" applyFont="true" applyBorder="true" applyAlignment="true" applyProtection="false">
      <alignment horizontal="right" vertical="center" textRotation="0" wrapText="true" indent="1" shrinkToFit="false"/>
      <protection locked="true" hidden="false"/>
    </xf>
    <xf numFmtId="165" fontId="30" fillId="0" borderId="0" xfId="0" applyFont="true" applyBorder="true" applyAlignment="true" applyProtection="false">
      <alignment horizontal="general" vertical="top" textRotation="0" wrapText="true" indent="0" shrinkToFit="false"/>
      <protection locked="true" hidden="false"/>
    </xf>
    <xf numFmtId="165" fontId="43" fillId="0" borderId="0" xfId="0" applyFont="true" applyBorder="true" applyAlignment="true" applyProtection="false">
      <alignment horizontal="center" vertical="center" textRotation="0" wrapText="true" indent="0" shrinkToFit="false"/>
      <protection locked="true" hidden="false"/>
    </xf>
    <xf numFmtId="165" fontId="25" fillId="0" borderId="0" xfId="0" applyFont="true" applyBorder="true" applyAlignment="true" applyProtection="false">
      <alignment horizontal="general" vertical="center" textRotation="0" wrapText="false" indent="0" shrinkToFit="false"/>
      <protection locked="true" hidden="false"/>
    </xf>
    <xf numFmtId="165" fontId="44" fillId="0" borderId="0" xfId="0" applyFont="true" applyBorder="true" applyAlignment="true" applyProtection="false">
      <alignment horizontal="general" vertical="center" textRotation="0" wrapText="false" indent="0" shrinkToFit="false"/>
      <protection locked="true" hidden="false"/>
    </xf>
    <xf numFmtId="165" fontId="45" fillId="0" borderId="0" xfId="0" applyFont="true" applyBorder="true" applyAlignment="true" applyProtection="false">
      <alignment horizontal="general" vertical="center" textRotation="0" wrapText="true" indent="0" shrinkToFit="false"/>
      <protection locked="true" hidden="false"/>
    </xf>
    <xf numFmtId="165" fontId="23" fillId="0" borderId="0" xfId="0" applyFont="true" applyBorder="true" applyAlignment="true" applyProtection="false">
      <alignment horizontal="general" vertical="center" textRotation="0" wrapText="false" indent="0" shrinkToFit="false"/>
      <protection locked="true" hidden="false"/>
    </xf>
    <xf numFmtId="165" fontId="46" fillId="0" borderId="0" xfId="0" applyFont="true" applyBorder="true" applyAlignment="true" applyProtection="false">
      <alignment horizontal="left" vertical="center" textRotation="0" wrapText="true" indent="1" shrinkToFit="false"/>
      <protection locked="true" hidden="false"/>
    </xf>
    <xf numFmtId="165" fontId="47" fillId="0" borderId="0" xfId="0" applyFont="true" applyBorder="true" applyAlignment="true" applyProtection="false">
      <alignment horizontal="left" vertical="center" textRotation="0" wrapText="false" indent="1" shrinkToFit="false"/>
      <protection locked="true" hidden="false"/>
    </xf>
    <xf numFmtId="165" fontId="46" fillId="0" borderId="0" xfId="0" applyFont="true" applyBorder="true" applyAlignment="true" applyProtection="false">
      <alignment horizontal="general" vertical="center" textRotation="0" wrapText="true" indent="0" shrinkToFit="false"/>
      <protection locked="true" hidden="false"/>
    </xf>
    <xf numFmtId="165" fontId="48" fillId="0" borderId="0" xfId="0" applyFont="true" applyBorder="true" applyAlignment="true" applyProtection="false">
      <alignment horizontal="general" vertical="center" textRotation="0" wrapText="true" indent="0" shrinkToFit="false"/>
      <protection locked="true" hidden="false"/>
    </xf>
    <xf numFmtId="171" fontId="6" fillId="0" borderId="10" xfId="0" applyFont="true" applyBorder="true" applyAlignment="true" applyProtection="false">
      <alignment horizontal="left" vertical="center" textRotation="0" wrapText="true" indent="1" shrinkToFit="false"/>
      <protection locked="true" hidden="false"/>
    </xf>
    <xf numFmtId="174" fontId="6" fillId="0" borderId="0" xfId="0" applyFont="true" applyBorder="true" applyAlignment="true" applyProtection="false">
      <alignment horizontal="right" vertical="center" textRotation="0" wrapText="true" indent="0" shrinkToFit="false"/>
      <protection locked="true" hidden="false"/>
    </xf>
    <xf numFmtId="164" fontId="6" fillId="0" borderId="0" xfId="0" applyFont="true" applyBorder="true" applyAlignment="false" applyProtection="false">
      <alignment horizontal="general" vertical="top" textRotation="0" wrapText="false" indent="0" shrinkToFit="false"/>
      <protection locked="true" hidden="false"/>
    </xf>
    <xf numFmtId="164" fontId="23" fillId="0" borderId="0" xfId="0" applyFont="true" applyBorder="true" applyAlignment="false" applyProtection="false">
      <alignment horizontal="general" vertical="top" textRotation="0" wrapText="false" indent="0" shrinkToFit="false"/>
      <protection locked="true" hidden="false"/>
    </xf>
    <xf numFmtId="165" fontId="6" fillId="0" borderId="12" xfId="0" applyFont="true" applyBorder="true" applyAlignment="true" applyProtection="false">
      <alignment horizontal="center" vertical="center" textRotation="0" wrapText="true" indent="0" shrinkToFit="false"/>
      <protection locked="true" hidden="false"/>
    </xf>
    <xf numFmtId="174" fontId="6" fillId="0" borderId="12" xfId="0" applyFont="true" applyBorder="true" applyAlignment="true" applyProtection="false">
      <alignment horizontal="center" vertical="center" textRotation="0" wrapText="true" indent="0" shrinkToFit="false"/>
      <protection locked="true" hidden="false"/>
    </xf>
    <xf numFmtId="175" fontId="6" fillId="0" borderId="13" xfId="0" applyFont="true" applyBorder="true" applyAlignment="true" applyProtection="false">
      <alignment horizontal="center" vertical="center" textRotation="0" wrapText="true" indent="0" shrinkToFit="false"/>
      <protection locked="true" hidden="false"/>
    </xf>
    <xf numFmtId="175" fontId="6" fillId="0" borderId="12" xfId="0" applyFont="true" applyBorder="true" applyAlignment="true" applyProtection="false">
      <alignment horizontal="center" vertical="center" textRotation="0" wrapText="true" indent="0" shrinkToFit="false"/>
      <protection locked="true" hidden="false"/>
    </xf>
    <xf numFmtId="165" fontId="49" fillId="0" borderId="0" xfId="0" applyFont="true" applyBorder="true" applyAlignment="true" applyProtection="false">
      <alignment horizontal="center" vertical="center" textRotation="0" wrapText="true" indent="0" shrinkToFit="false"/>
      <protection locked="true" hidden="false"/>
    </xf>
    <xf numFmtId="164" fontId="49" fillId="0" borderId="10" xfId="0" applyFont="true" applyBorder="true" applyAlignment="true" applyProtection="false">
      <alignment horizontal="center" vertical="center" textRotation="0" wrapText="true" indent="0" shrinkToFit="false"/>
      <protection locked="true" hidden="false"/>
    </xf>
    <xf numFmtId="165" fontId="50" fillId="0" borderId="0" xfId="0" applyFont="true" applyBorder="true" applyAlignment="true" applyProtection="false">
      <alignment horizontal="general" vertical="center" textRotation="0" wrapText="false" indent="0" shrinkToFit="false"/>
      <protection locked="true" hidden="false"/>
    </xf>
    <xf numFmtId="164" fontId="6" fillId="11" borderId="14" xfId="0" applyFont="true" applyBorder="true" applyAlignment="true" applyProtection="false">
      <alignment horizontal="center" vertical="center" textRotation="0" wrapText="true" indent="0" shrinkToFit="false"/>
      <protection locked="true" hidden="false"/>
    </xf>
    <xf numFmtId="164" fontId="23" fillId="11" borderId="14" xfId="0" applyFont="true" applyBorder="true" applyAlignment="true" applyProtection="false">
      <alignment horizontal="left" vertical="center" textRotation="0" wrapText="true" indent="0" shrinkToFit="false"/>
      <protection locked="true" hidden="false"/>
    </xf>
    <xf numFmtId="164" fontId="23" fillId="11" borderId="15" xfId="0" applyFont="true" applyBorder="true" applyAlignment="true" applyProtection="false">
      <alignment horizontal="left" vertical="center" textRotation="0" wrapText="true" indent="0" shrinkToFit="false"/>
      <protection locked="true" hidden="false"/>
    </xf>
    <xf numFmtId="165" fontId="25" fillId="0" borderId="16" xfId="0" applyFont="true" applyBorder="true" applyAlignment="true" applyProtection="false">
      <alignment horizontal="general" vertical="center" textRotation="0" wrapText="false" indent="0" shrinkToFit="false"/>
      <protection locked="true" hidden="false"/>
    </xf>
    <xf numFmtId="171" fontId="6" fillId="0" borderId="12" xfId="0" applyFont="true" applyBorder="true" applyAlignment="true" applyProtection="false">
      <alignment horizontal="center" vertical="center" textRotation="0" wrapText="true" indent="0" shrinkToFit="false"/>
      <protection locked="true" hidden="false"/>
    </xf>
    <xf numFmtId="165" fontId="25" fillId="0" borderId="12" xfId="0" applyFont="true" applyBorder="true" applyAlignment="true" applyProtection="false">
      <alignment horizontal="center" vertical="center" textRotation="0" wrapText="true" indent="0" shrinkToFit="false"/>
      <protection locked="true" hidden="false"/>
    </xf>
    <xf numFmtId="164" fontId="6" fillId="8" borderId="12" xfId="0" applyFont="true" applyBorder="true" applyAlignment="true" applyProtection="true">
      <alignment horizontal="general" vertical="center" textRotation="0" wrapText="true" indent="0" shrinkToFit="false"/>
      <protection locked="false" hidden="false"/>
    </xf>
    <xf numFmtId="164" fontId="23" fillId="0" borderId="12" xfId="0" applyFont="true" applyBorder="true" applyAlignment="true" applyProtection="false">
      <alignment horizontal="left" vertical="center" textRotation="0" wrapText="true" indent="0" shrinkToFit="false"/>
      <protection locked="true" hidden="false"/>
    </xf>
    <xf numFmtId="165" fontId="49" fillId="0" borderId="17" xfId="0" applyFont="true" applyBorder="true" applyAlignment="true" applyProtection="false">
      <alignment horizontal="general" vertical="top" textRotation="0" wrapText="true" indent="0" shrinkToFit="false"/>
      <protection locked="true" hidden="false"/>
    </xf>
    <xf numFmtId="171" fontId="6" fillId="0" borderId="18" xfId="0" applyFont="true" applyBorder="true" applyAlignment="true" applyProtection="false">
      <alignment horizontal="center" vertical="center" textRotation="0" wrapText="true" indent="0" shrinkToFit="false"/>
      <protection locked="true" hidden="false"/>
    </xf>
    <xf numFmtId="165" fontId="25" fillId="0" borderId="18" xfId="0" applyFont="true" applyBorder="true" applyAlignment="true" applyProtection="false">
      <alignment horizontal="center" vertical="center" textRotation="0" wrapText="true" indent="0" shrinkToFit="false"/>
      <protection locked="true" hidden="false"/>
    </xf>
    <xf numFmtId="172" fontId="6" fillId="10" borderId="18" xfId="0" applyFont="true" applyBorder="true" applyAlignment="true" applyProtection="false">
      <alignment horizontal="left" vertical="center" textRotation="0" wrapText="true" indent="1" shrinkToFit="false"/>
      <protection locked="true" hidden="false"/>
    </xf>
    <xf numFmtId="164" fontId="6" fillId="7" borderId="18" xfId="0" applyFont="true" applyBorder="true" applyAlignment="true" applyProtection="false">
      <alignment horizontal="center" vertical="center" textRotation="0" wrapText="true" indent="0" shrinkToFit="false"/>
      <protection locked="true" hidden="false"/>
    </xf>
    <xf numFmtId="165" fontId="51" fillId="0" borderId="0" xfId="0" applyFont="true" applyBorder="true" applyAlignment="true" applyProtection="false">
      <alignment horizontal="general" vertical="center" textRotation="0" wrapText="true" indent="0" shrinkToFit="false"/>
      <protection locked="true" hidden="false"/>
    </xf>
    <xf numFmtId="164" fontId="25" fillId="0" borderId="0" xfId="0" applyFont="true" applyBorder="true" applyAlignment="false" applyProtection="false">
      <alignment horizontal="general" vertical="top" textRotation="0" wrapText="false" indent="0" shrinkToFit="false"/>
      <protection locked="true" hidden="false"/>
    </xf>
    <xf numFmtId="165" fontId="23" fillId="0" borderId="12" xfId="0" applyFont="true" applyBorder="true" applyAlignment="true" applyProtection="false">
      <alignment horizontal="center" vertical="center" textRotation="0" wrapText="true" indent="0" shrinkToFit="false"/>
      <protection locked="true" hidden="false"/>
    </xf>
    <xf numFmtId="172" fontId="6" fillId="10" borderId="12" xfId="0" applyFont="true" applyBorder="true" applyAlignment="true" applyProtection="false">
      <alignment horizontal="left" vertical="center" textRotation="0" wrapText="true" indent="1" shrinkToFit="false"/>
      <protection locked="true" hidden="false"/>
    </xf>
    <xf numFmtId="164" fontId="6" fillId="7" borderId="12" xfId="0" applyFont="true" applyBorder="true" applyAlignment="true" applyProtection="false">
      <alignment horizontal="center" vertical="center" textRotation="0" wrapText="true" indent="0" shrinkToFit="false"/>
      <protection locked="true" hidden="false"/>
    </xf>
    <xf numFmtId="165" fontId="0" fillId="0" borderId="0" xfId="0" applyFont="true" applyBorder="true" applyAlignment="true" applyProtection="false">
      <alignment horizontal="general" vertical="center" textRotation="0" wrapText="true" indent="0" shrinkToFit="false"/>
      <protection locked="true" hidden="false"/>
    </xf>
    <xf numFmtId="164" fontId="30" fillId="11" borderId="13" xfId="0" applyFont="true" applyBorder="true" applyAlignment="true" applyProtection="false">
      <alignment horizontal="right" vertical="center" textRotation="0" wrapText="true" indent="0" shrinkToFit="false"/>
      <protection locked="true" hidden="false"/>
    </xf>
    <xf numFmtId="164" fontId="30" fillId="11" borderId="10" xfId="0" applyFont="true" applyBorder="true" applyAlignment="true" applyProtection="false">
      <alignment horizontal="right" vertical="center" textRotation="0" wrapText="true" indent="0" shrinkToFit="false"/>
      <protection locked="true" hidden="false"/>
    </xf>
    <xf numFmtId="164" fontId="52" fillId="11" borderId="10" xfId="0" applyFont="true" applyBorder="true" applyAlignment="true" applyProtection="false">
      <alignment horizontal="left" vertical="center" textRotation="0" wrapText="false" indent="1" shrinkToFit="false"/>
      <protection locked="true" hidden="false"/>
    </xf>
    <xf numFmtId="164" fontId="0" fillId="11" borderId="10" xfId="0" applyFont="true" applyBorder="true" applyAlignment="true" applyProtection="false">
      <alignment horizontal="right" vertical="center" textRotation="0" wrapText="true" indent="0" shrinkToFit="false"/>
      <protection locked="true" hidden="false"/>
    </xf>
    <xf numFmtId="164" fontId="0" fillId="11" borderId="19" xfId="0" applyFont="true" applyBorder="true" applyAlignment="true" applyProtection="false">
      <alignment horizontal="right" vertical="center" textRotation="0" wrapText="true" indent="0" shrinkToFit="false"/>
      <protection locked="true" hidden="false"/>
    </xf>
    <xf numFmtId="164" fontId="6" fillId="11" borderId="13" xfId="0" applyFont="true" applyBorder="true" applyAlignment="true" applyProtection="false">
      <alignment horizontal="right" vertical="center" textRotation="0" wrapText="true" indent="0" shrinkToFit="false"/>
      <protection locked="true" hidden="false"/>
    </xf>
    <xf numFmtId="164" fontId="6" fillId="11" borderId="10" xfId="0" applyFont="true" applyBorder="true" applyAlignment="true" applyProtection="false">
      <alignment horizontal="right" vertical="center" textRotation="0" wrapText="true" indent="0" shrinkToFit="false"/>
      <protection locked="true" hidden="false"/>
    </xf>
    <xf numFmtId="164" fontId="6" fillId="11" borderId="19" xfId="0" applyFont="true" applyBorder="true" applyAlignment="true" applyProtection="false">
      <alignment horizontal="right" vertical="center" textRotation="0" wrapText="true" indent="0" shrinkToFit="false"/>
      <protection locked="true" hidden="false"/>
    </xf>
    <xf numFmtId="165" fontId="6" fillId="0" borderId="20" xfId="0" applyFont="true" applyBorder="true" applyAlignment="true" applyProtection="false">
      <alignment horizontal="general" vertical="center" textRotation="0" wrapText="true" indent="0" shrinkToFit="false"/>
      <protection locked="true" hidden="false"/>
    </xf>
    <xf numFmtId="165" fontId="53" fillId="0" borderId="0" xfId="0" applyFont="true" applyBorder="true" applyAlignment="true" applyProtection="false">
      <alignment horizontal="general" vertical="center" textRotation="0" wrapText="true" indent="0" shrinkToFit="false"/>
      <protection locked="true" hidden="false"/>
    </xf>
    <xf numFmtId="165" fontId="54" fillId="0" borderId="0" xfId="0" applyFont="true" applyBorder="true" applyAlignment="true" applyProtection="false">
      <alignment horizontal="general" vertical="center" textRotation="0" wrapText="true" indent="0" shrinkToFit="false"/>
      <protection locked="true" hidden="false"/>
    </xf>
    <xf numFmtId="165" fontId="55" fillId="0" borderId="0" xfId="0" applyFont="true" applyBorder="true" applyAlignment="true" applyProtection="false">
      <alignment horizontal="center" vertical="center" textRotation="0" wrapText="true" indent="0" shrinkToFit="false"/>
      <protection locked="true" hidden="false"/>
    </xf>
    <xf numFmtId="164" fontId="0" fillId="0" borderId="0" xfId="47" applyFont="true" applyBorder="true" applyAlignment="false" applyProtection="false">
      <alignment horizontal="general" vertical="top" textRotation="0" wrapText="false" indent="0" shrinkToFit="false"/>
      <protection locked="true" hidden="false"/>
    </xf>
    <xf numFmtId="165" fontId="0" fillId="0" borderId="0" xfId="0" applyFont="true" applyBorder="true" applyAlignment="true" applyProtection="false">
      <alignment horizontal="general" vertical="center" textRotation="0" wrapText="false" indent="0" shrinkToFit="false"/>
      <protection locked="true" hidden="false"/>
    </xf>
    <xf numFmtId="165" fontId="6" fillId="0" borderId="0" xfId="0" applyFont="true" applyBorder="true" applyAlignment="true" applyProtection="false">
      <alignment horizontal="general" vertical="center" textRotation="0" wrapText="false" indent="0" shrinkToFit="false"/>
      <protection locked="true" hidden="false"/>
    </xf>
    <xf numFmtId="171" fontId="6" fillId="0" borderId="14" xfId="0" applyFont="true" applyBorder="true" applyAlignment="true" applyProtection="false">
      <alignment horizontal="left" vertical="center" textRotation="0" wrapText="true" indent="1" shrinkToFit="false"/>
      <protection locked="true" hidden="false"/>
    </xf>
    <xf numFmtId="171" fontId="6" fillId="0" borderId="21" xfId="0" applyFont="true" applyBorder="true" applyAlignment="true" applyProtection="false">
      <alignment horizontal="left" vertical="center" textRotation="0" wrapText="false" indent="1" shrinkToFit="false"/>
      <protection locked="true" hidden="false"/>
    </xf>
    <xf numFmtId="165" fontId="56" fillId="0" borderId="0" xfId="0" applyFont="true" applyBorder="true" applyAlignment="true" applyProtection="false">
      <alignment horizontal="general" vertical="center" textRotation="0" wrapText="false" indent="0" shrinkToFit="false"/>
      <protection locked="true" hidden="false"/>
    </xf>
    <xf numFmtId="165" fontId="57" fillId="0" borderId="0" xfId="0" applyFont="true" applyBorder="true" applyAlignment="true" applyProtection="false">
      <alignment horizontal="general" vertical="center" textRotation="0" wrapText="false" indent="0" shrinkToFit="false"/>
      <protection locked="true" hidden="false"/>
    </xf>
    <xf numFmtId="165" fontId="58" fillId="0" borderId="0" xfId="0" applyFont="true" applyBorder="true" applyAlignment="true" applyProtection="false">
      <alignment horizontal="general" vertical="center" textRotation="0" wrapText="false" indent="0" shrinkToFit="false"/>
      <protection locked="true" hidden="false"/>
    </xf>
    <xf numFmtId="165" fontId="59" fillId="0" borderId="0" xfId="0" applyFont="true" applyBorder="true" applyAlignment="true" applyProtection="false">
      <alignment horizontal="general" vertical="center" textRotation="0" wrapText="false" indent="0" shrinkToFit="false"/>
      <protection locked="true" hidden="false"/>
    </xf>
    <xf numFmtId="171" fontId="0" fillId="0" borderId="0" xfId="0" applyFont="true" applyBorder="true" applyAlignment="true" applyProtection="false">
      <alignment horizontal="general" vertical="center" textRotation="0" wrapText="false" indent="0" shrinkToFit="false"/>
      <protection locked="true" hidden="false"/>
    </xf>
    <xf numFmtId="165" fontId="60" fillId="0" borderId="0" xfId="0" applyFont="true" applyBorder="true" applyAlignment="true" applyProtection="false">
      <alignment horizontal="general" vertical="center" textRotation="0" wrapText="false" indent="0" shrinkToFit="false"/>
      <protection locked="true" hidden="false"/>
    </xf>
    <xf numFmtId="165" fontId="6" fillId="9" borderId="0" xfId="0" applyFont="true" applyBorder="true" applyAlignment="true" applyProtection="false">
      <alignment horizontal="center" vertical="center" textRotation="0" wrapText="true" indent="0" shrinkToFit="false"/>
      <protection locked="true" hidden="false"/>
    </xf>
    <xf numFmtId="165" fontId="0" fillId="0" borderId="22" xfId="0" applyFont="true" applyBorder="true" applyAlignment="true" applyProtection="false">
      <alignment horizontal="center" vertical="center" textRotation="0" wrapText="true" indent="0" shrinkToFit="false"/>
      <protection locked="true" hidden="false"/>
    </xf>
    <xf numFmtId="165" fontId="0" fillId="0" borderId="12" xfId="0" applyFont="true" applyBorder="true" applyAlignment="true" applyProtection="false">
      <alignment horizontal="center" vertical="center" textRotation="0" wrapText="true" indent="0" shrinkToFit="false"/>
      <protection locked="true" hidden="false"/>
    </xf>
    <xf numFmtId="165" fontId="61" fillId="0" borderId="0" xfId="0" applyFont="true" applyBorder="true" applyAlignment="true" applyProtection="false">
      <alignment horizontal="center" vertical="center" textRotation="0" wrapText="true" indent="0" shrinkToFit="false"/>
      <protection locked="true" hidden="false"/>
    </xf>
    <xf numFmtId="165" fontId="6" fillId="0" borderId="7" xfId="0" applyFont="true" applyBorder="true" applyAlignment="true" applyProtection="false">
      <alignment horizontal="center" vertical="center" textRotation="0" wrapText="true" indent="0" shrinkToFit="false"/>
      <protection locked="true" hidden="false"/>
    </xf>
    <xf numFmtId="165" fontId="23" fillId="0" borderId="16" xfId="0" applyFont="true" applyBorder="true" applyAlignment="true" applyProtection="false">
      <alignment horizontal="general" vertical="center" textRotation="0" wrapText="false" indent="0" shrinkToFit="false"/>
      <protection locked="true" hidden="false"/>
    </xf>
    <xf numFmtId="164" fontId="49" fillId="0" borderId="0" xfId="0" applyFont="true" applyBorder="true" applyAlignment="true" applyProtection="false">
      <alignment horizontal="center" vertical="center" textRotation="0" wrapText="true" indent="0" shrinkToFit="false"/>
      <protection locked="true" hidden="false"/>
    </xf>
    <xf numFmtId="164" fontId="49" fillId="0" borderId="12" xfId="0" applyFont="true" applyBorder="true" applyAlignment="true" applyProtection="false">
      <alignment horizontal="center" vertical="center" textRotation="0" wrapText="true" indent="0" shrinkToFit="false"/>
      <protection locked="true" hidden="false"/>
    </xf>
    <xf numFmtId="164" fontId="49" fillId="0" borderId="23" xfId="0" applyFont="true" applyBorder="true" applyAlignment="true" applyProtection="false">
      <alignment horizontal="center" vertical="center" textRotation="0" wrapText="true" indent="0" shrinkToFit="false"/>
      <protection locked="true" hidden="false"/>
    </xf>
    <xf numFmtId="165" fontId="25" fillId="0" borderId="0" xfId="0" applyFont="true" applyBorder="true" applyAlignment="true" applyProtection="false">
      <alignment horizontal="center" vertical="center" textRotation="0" wrapText="false" indent="0" shrinkToFit="false"/>
      <protection locked="true" hidden="false"/>
    </xf>
    <xf numFmtId="165" fontId="6" fillId="11" borderId="13" xfId="0" applyFont="true" applyBorder="true" applyAlignment="true" applyProtection="false">
      <alignment horizontal="center" vertical="center" textRotation="0" wrapText="true" indent="0" shrinkToFit="false"/>
      <protection locked="true" hidden="false"/>
    </xf>
    <xf numFmtId="164" fontId="6" fillId="11" borderId="10" xfId="0" applyFont="true" applyBorder="true" applyAlignment="true" applyProtection="false">
      <alignment horizontal="center" vertical="center" textRotation="0" wrapText="true" indent="0" shrinkToFit="false"/>
      <protection locked="true" hidden="false"/>
    </xf>
    <xf numFmtId="164" fontId="6" fillId="11" borderId="24" xfId="0" applyFont="true" applyBorder="true" applyAlignment="true" applyProtection="false">
      <alignment horizontal="center" vertical="center" textRotation="0" wrapText="true" indent="0" shrinkToFit="false"/>
      <protection locked="true" hidden="false"/>
    </xf>
    <xf numFmtId="164" fontId="0" fillId="11" borderId="10" xfId="0" applyFont="true" applyBorder="true" applyAlignment="true" applyProtection="false">
      <alignment horizontal="left" vertical="center" textRotation="0" wrapText="false" indent="0" shrinkToFit="false"/>
      <protection locked="true" hidden="false"/>
    </xf>
    <xf numFmtId="165" fontId="0" fillId="11" borderId="19" xfId="0" applyFont="true" applyBorder="true" applyAlignment="true" applyProtection="false">
      <alignment horizontal="general" vertical="center" textRotation="0" wrapText="false" indent="0" shrinkToFit="false"/>
      <protection locked="true" hidden="false"/>
    </xf>
    <xf numFmtId="164" fontId="6" fillId="0" borderId="12" xfId="0" applyFont="true" applyBorder="true" applyAlignment="true" applyProtection="false">
      <alignment horizontal="center" vertical="center" textRotation="0" wrapText="true" indent="0" shrinkToFit="false"/>
      <protection locked="true" hidden="false"/>
    </xf>
    <xf numFmtId="171" fontId="6" fillId="10" borderId="12" xfId="0" applyFont="true" applyBorder="true" applyAlignment="true" applyProtection="false">
      <alignment horizontal="left" vertical="center" textRotation="0" wrapText="true" indent="1" shrinkToFit="false"/>
      <protection locked="true" hidden="false"/>
    </xf>
    <xf numFmtId="164" fontId="6" fillId="10" borderId="18" xfId="0" applyFont="true" applyBorder="true" applyAlignment="true" applyProtection="false">
      <alignment horizontal="center" vertical="center" textRotation="0" wrapText="true" indent="0" shrinkToFit="false"/>
      <protection locked="true" hidden="false"/>
    </xf>
    <xf numFmtId="172" fontId="62" fillId="0" borderId="23" xfId="0" applyFont="true" applyBorder="true" applyAlignment="true" applyProtection="false">
      <alignment horizontal="center" vertical="center" textRotation="0" wrapText="true" indent="0" shrinkToFit="false"/>
      <protection locked="true" hidden="false"/>
    </xf>
    <xf numFmtId="165" fontId="6" fillId="0" borderId="23" xfId="0" applyFont="true" applyBorder="true" applyAlignment="true" applyProtection="false">
      <alignment horizontal="center" vertical="center" textRotation="0" wrapText="true" indent="0" shrinkToFit="false"/>
      <protection locked="true" hidden="false"/>
    </xf>
    <xf numFmtId="164" fontId="6" fillId="10" borderId="12" xfId="0" applyFont="true" applyBorder="true" applyAlignment="true" applyProtection="false">
      <alignment horizontal="center" vertical="center" textRotation="0" wrapText="true" indent="0" shrinkToFit="false"/>
      <protection locked="true" hidden="false"/>
    </xf>
    <xf numFmtId="164" fontId="6" fillId="0" borderId="25" xfId="0" applyFont="true" applyBorder="true" applyAlignment="true" applyProtection="false">
      <alignment horizontal="center" vertical="center" textRotation="0" wrapText="true" indent="0" shrinkToFit="false"/>
      <protection locked="true" hidden="false"/>
    </xf>
    <xf numFmtId="164" fontId="0" fillId="0" borderId="12" xfId="0" applyFont="true" applyBorder="true" applyAlignment="true" applyProtection="false">
      <alignment horizontal="left" vertical="center" textRotation="0" wrapText="true" indent="1" shrinkToFit="false"/>
      <protection locked="true" hidden="false"/>
    </xf>
    <xf numFmtId="164" fontId="52" fillId="11" borderId="19" xfId="0" applyFont="true" applyBorder="true" applyAlignment="true" applyProtection="false">
      <alignment horizontal="left" vertical="center" textRotation="0" wrapText="false" indent="1" shrinkToFit="false"/>
      <protection locked="true" hidden="false"/>
    </xf>
    <xf numFmtId="164" fontId="30" fillId="11" borderId="26" xfId="0" applyFont="true" applyBorder="true" applyAlignment="true" applyProtection="false">
      <alignment horizontal="right" vertical="center" textRotation="0" wrapText="true" indent="0" shrinkToFit="false"/>
      <protection locked="true" hidden="false"/>
    </xf>
    <xf numFmtId="164" fontId="30" fillId="11" borderId="27" xfId="0" applyFont="true" applyBorder="true" applyAlignment="true" applyProtection="false">
      <alignment horizontal="right" vertical="center" textRotation="0" wrapText="true" indent="0" shrinkToFit="false"/>
      <protection locked="true" hidden="false"/>
    </xf>
    <xf numFmtId="164" fontId="52" fillId="11" borderId="10" xfId="0" applyFont="true" applyBorder="true" applyAlignment="true" applyProtection="false">
      <alignment horizontal="left" vertical="center" textRotation="0" wrapText="false" indent="2" shrinkToFit="false"/>
      <protection locked="true" hidden="false"/>
    </xf>
    <xf numFmtId="164" fontId="30" fillId="11" borderId="19" xfId="0" applyFont="true" applyBorder="true" applyAlignment="true" applyProtection="false">
      <alignment horizontal="right" vertical="center" textRotation="0" wrapText="true" indent="0" shrinkToFit="false"/>
      <protection locked="true" hidden="false"/>
    </xf>
    <xf numFmtId="165" fontId="0" fillId="9" borderId="0" xfId="0" applyFont="true" applyBorder="true" applyAlignment="false" applyProtection="false">
      <alignment horizontal="general" vertical="top" textRotation="0" wrapText="false" indent="0" shrinkToFit="false"/>
      <protection locked="true" hidden="false"/>
    </xf>
    <xf numFmtId="164" fontId="6" fillId="0" borderId="0" xfId="0" applyFont="true" applyBorder="true" applyAlignment="true" applyProtection="false">
      <alignment horizontal="general" vertical="center" textRotation="0" wrapText="true" indent="0" shrinkToFit="false"/>
      <protection locked="true" hidden="false"/>
    </xf>
    <xf numFmtId="171" fontId="6" fillId="0" borderId="14" xfId="0" applyFont="true" applyBorder="true" applyAlignment="true" applyProtection="false">
      <alignment horizontal="left" vertical="top" textRotation="0" wrapText="true" indent="1" shrinkToFit="false"/>
      <protection locked="true" hidden="false"/>
    </xf>
    <xf numFmtId="165" fontId="63" fillId="0" borderId="0" xfId="0" applyFont="true" applyBorder="true" applyAlignment="true" applyProtection="false">
      <alignment horizontal="general" vertical="center" textRotation="0" wrapText="true" indent="0" shrinkToFit="false"/>
      <protection locked="true" hidden="false"/>
    </xf>
    <xf numFmtId="165" fontId="18" fillId="0" borderId="0" xfId="0" applyFont="true" applyBorder="true" applyAlignment="true" applyProtection="false">
      <alignment horizontal="general" vertical="center" textRotation="0" wrapText="true" indent="0" shrinkToFit="false"/>
      <protection locked="true" hidden="false"/>
    </xf>
    <xf numFmtId="165" fontId="64" fillId="0" borderId="0" xfId="0" applyFont="true" applyBorder="true" applyAlignment="true" applyProtection="false">
      <alignment horizontal="general" vertical="center" textRotation="0" wrapText="false" indent="0" shrinkToFit="false"/>
      <protection locked="true" hidden="false"/>
    </xf>
    <xf numFmtId="165" fontId="45" fillId="0" borderId="0" xfId="0" applyFont="true" applyBorder="true" applyAlignment="true" applyProtection="false">
      <alignment horizontal="left" vertical="center" textRotation="0" wrapText="true" indent="1" shrinkToFit="false"/>
      <protection locked="true" hidden="false"/>
    </xf>
    <xf numFmtId="164" fontId="25" fillId="9" borderId="0" xfId="0" applyFont="true" applyBorder="true" applyAlignment="true" applyProtection="false">
      <alignment horizontal="center" vertical="center" textRotation="0" wrapText="true" indent="0" shrinkToFit="false"/>
      <protection locked="true" hidden="false"/>
    </xf>
    <xf numFmtId="164" fontId="25" fillId="9" borderId="21" xfId="0" applyFont="true" applyBorder="true" applyAlignment="true" applyProtection="false">
      <alignment horizontal="center" vertical="center" textRotation="0" wrapText="true" indent="0" shrinkToFit="false"/>
      <protection locked="true" hidden="false"/>
    </xf>
    <xf numFmtId="165" fontId="25" fillId="0" borderId="12" xfId="0" applyFont="true" applyBorder="true" applyAlignment="true" applyProtection="false">
      <alignment horizontal="center" vertical="center" textRotation="0" wrapText="false" indent="0" shrinkToFit="false"/>
      <protection locked="true" hidden="false"/>
    </xf>
    <xf numFmtId="165" fontId="0" fillId="0" borderId="12" xfId="0" applyFont="true" applyBorder="true" applyAlignment="true" applyProtection="false">
      <alignment horizontal="center" vertical="center" textRotation="0" wrapText="false" indent="0" shrinkToFit="false"/>
      <protection locked="true" hidden="false"/>
    </xf>
    <xf numFmtId="164" fontId="0" fillId="0" borderId="12" xfId="0" applyFont="true" applyBorder="true" applyAlignment="true" applyProtection="false">
      <alignment horizontal="center" vertical="center" textRotation="0" wrapText="false" indent="0" shrinkToFit="false"/>
      <protection locked="true" hidden="false"/>
    </xf>
    <xf numFmtId="164" fontId="0" fillId="0" borderId="0" xfId="0" applyFont="true" applyBorder="true" applyAlignment="true" applyProtection="false">
      <alignment horizontal="general" vertical="center" textRotation="0" wrapText="false" indent="0" shrinkToFit="false"/>
      <protection locked="true" hidden="false"/>
    </xf>
    <xf numFmtId="165" fontId="6" fillId="10" borderId="12" xfId="0" applyFont="true" applyBorder="true" applyAlignment="true" applyProtection="false">
      <alignment horizontal="center" vertical="top" textRotation="0" wrapText="true" indent="0" shrinkToFit="false"/>
      <protection locked="true" hidden="false"/>
    </xf>
    <xf numFmtId="165" fontId="0" fillId="0" borderId="22" xfId="0" applyFont="true" applyBorder="true" applyAlignment="true" applyProtection="false">
      <alignment horizontal="center" vertical="center" textRotation="0" wrapText="false" indent="0" shrinkToFit="false"/>
      <protection locked="true" hidden="false"/>
    </xf>
    <xf numFmtId="165" fontId="0" fillId="0" borderId="14" xfId="0" applyFont="true" applyBorder="true" applyAlignment="true" applyProtection="false">
      <alignment horizontal="left" vertical="center" textRotation="0" wrapText="true" indent="0" shrinkToFit="false"/>
      <protection locked="true" hidden="false"/>
    </xf>
    <xf numFmtId="164" fontId="6" fillId="0" borderId="14" xfId="0" applyFont="true" applyBorder="true" applyAlignment="true" applyProtection="false">
      <alignment horizontal="center" vertical="center" textRotation="0" wrapText="true" indent="0" shrinkToFit="false"/>
      <protection locked="true" hidden="false"/>
    </xf>
    <xf numFmtId="164" fontId="0" fillId="0" borderId="14" xfId="0" applyFont="true" applyBorder="true" applyAlignment="true" applyProtection="false">
      <alignment horizontal="left" vertical="center" textRotation="0" wrapText="true" indent="0" shrinkToFit="false"/>
      <protection locked="true" hidden="false"/>
    </xf>
    <xf numFmtId="164" fontId="6" fillId="0" borderId="15" xfId="0" applyFont="true" applyBorder="true" applyAlignment="true" applyProtection="false">
      <alignment horizontal="left" vertical="center" textRotation="0" wrapText="true" indent="0" shrinkToFit="false"/>
      <protection locked="true" hidden="false"/>
    </xf>
    <xf numFmtId="165" fontId="52" fillId="0" borderId="0" xfId="0" applyFont="true" applyBorder="true" applyAlignment="true" applyProtection="false">
      <alignment horizontal="left" vertical="center" textRotation="0" wrapText="false" indent="0" shrinkToFit="false"/>
      <protection locked="true" hidden="false"/>
    </xf>
    <xf numFmtId="165" fontId="52" fillId="0" borderId="17" xfId="0" applyFont="true" applyBorder="true" applyAlignment="true" applyProtection="false">
      <alignment horizontal="left" vertical="center" textRotation="0" wrapText="false" indent="0" shrinkToFit="false"/>
      <protection locked="true" hidden="false"/>
    </xf>
    <xf numFmtId="165" fontId="52" fillId="0" borderId="28" xfId="0" applyFont="true" applyBorder="true" applyAlignment="true" applyProtection="false">
      <alignment horizontal="left" vertical="center" textRotation="0" wrapText="false" indent="0" shrinkToFit="false"/>
      <protection locked="true" hidden="false"/>
    </xf>
    <xf numFmtId="165" fontId="52" fillId="0" borderId="21" xfId="0" applyFont="true" applyBorder="true" applyAlignment="true" applyProtection="false">
      <alignment horizontal="left" vertical="center" textRotation="0" wrapText="false" indent="0" shrinkToFit="false"/>
      <protection locked="true" hidden="false"/>
    </xf>
    <xf numFmtId="165" fontId="0" fillId="0" borderId="21" xfId="0" applyFont="true" applyBorder="true" applyAlignment="true" applyProtection="false">
      <alignment horizontal="general" vertical="center" textRotation="0" wrapText="false" indent="0" shrinkToFit="false"/>
      <protection locked="true" hidden="false"/>
    </xf>
    <xf numFmtId="165" fontId="52" fillId="0" borderId="29" xfId="0" applyFont="true" applyBorder="true" applyAlignment="true" applyProtection="false">
      <alignment horizontal="left" vertical="center" textRotation="0" wrapText="false" indent="0" shrinkToFit="false"/>
      <protection locked="true" hidden="false"/>
    </xf>
    <xf numFmtId="165" fontId="6" fillId="8" borderId="12" xfId="0" applyFont="true" applyBorder="true" applyAlignment="true" applyProtection="true">
      <alignment horizontal="left" vertical="top" textRotation="0" wrapText="true" indent="0" shrinkToFit="false"/>
      <protection locked="false" hidden="false"/>
    </xf>
    <xf numFmtId="165" fontId="0" fillId="0" borderId="12" xfId="0" applyFont="true" applyBorder="true" applyAlignment="true" applyProtection="false">
      <alignment horizontal="center" vertical="top" textRotation="0" wrapText="false" indent="0" shrinkToFit="false"/>
      <protection locked="true" hidden="false"/>
    </xf>
    <xf numFmtId="165" fontId="6" fillId="0" borderId="12" xfId="0" applyFont="true" applyBorder="true" applyAlignment="true" applyProtection="false">
      <alignment horizontal="left" vertical="top" textRotation="0" wrapText="true" indent="1" shrinkToFit="false"/>
      <protection locked="true" hidden="false"/>
    </xf>
    <xf numFmtId="164" fontId="25" fillId="0" borderId="0" xfId="0" applyFont="true" applyBorder="true" applyAlignment="true" applyProtection="false">
      <alignment horizontal="center" vertical="center" textRotation="0" wrapText="false" indent="0" shrinkToFit="false"/>
      <protection locked="true" hidden="false"/>
    </xf>
    <xf numFmtId="164" fontId="23" fillId="0" borderId="0" xfId="0" applyFont="true" applyBorder="true" applyAlignment="true" applyProtection="false">
      <alignment horizontal="center" vertical="center" textRotation="0" wrapText="false" indent="0" shrinkToFit="false"/>
      <protection locked="true" hidden="false"/>
    </xf>
    <xf numFmtId="164" fontId="64" fillId="0" borderId="0" xfId="0" applyFont="true" applyBorder="true" applyAlignment="false" applyProtection="false">
      <alignment horizontal="general" vertical="top" textRotation="0" wrapText="false" indent="0" shrinkToFit="false"/>
      <protection locked="true" hidden="false"/>
    </xf>
    <xf numFmtId="165" fontId="6" fillId="0" borderId="14" xfId="0" applyFont="true" applyBorder="true" applyAlignment="true" applyProtection="false">
      <alignment horizontal="left" vertical="center" textRotation="0" wrapText="true" indent="0" shrinkToFit="false"/>
      <protection locked="true" hidden="false"/>
    </xf>
    <xf numFmtId="165" fontId="18" fillId="0" borderId="0" xfId="0" applyFont="true" applyBorder="true" applyAlignment="true" applyProtection="false">
      <alignment horizontal="left" vertical="center" textRotation="0" wrapText="true" indent="1" shrinkToFit="false"/>
      <protection locked="true" hidden="false"/>
    </xf>
    <xf numFmtId="165" fontId="65" fillId="0" borderId="0" xfId="0" applyFont="true" applyBorder="true" applyAlignment="true" applyProtection="false">
      <alignment horizontal="general" vertical="center" textRotation="0" wrapText="true" indent="0" shrinkToFit="false"/>
      <protection locked="true" hidden="false"/>
    </xf>
    <xf numFmtId="165" fontId="66" fillId="0" borderId="0" xfId="0" applyFont="true" applyBorder="true" applyAlignment="true" applyProtection="false">
      <alignment horizontal="general" vertical="center" textRotation="0" wrapText="true" indent="0" shrinkToFit="false"/>
      <protection locked="true" hidden="false"/>
    </xf>
    <xf numFmtId="171" fontId="6" fillId="0" borderId="21" xfId="0" applyFont="true" applyBorder="true" applyAlignment="true" applyProtection="false">
      <alignment horizontal="left" vertical="center" textRotation="0" wrapText="true" indent="1" shrinkToFit="false"/>
      <protection locked="true" hidden="false"/>
    </xf>
    <xf numFmtId="165" fontId="6" fillId="0" borderId="25" xfId="0" applyFont="true" applyBorder="true" applyAlignment="true" applyProtection="false">
      <alignment horizontal="center" vertical="center" textRotation="0" wrapText="true" indent="0" shrinkToFit="false"/>
      <protection locked="true" hidden="false"/>
    </xf>
    <xf numFmtId="165" fontId="6" fillId="0" borderId="30" xfId="0" applyFont="true" applyBorder="true" applyAlignment="true" applyProtection="false">
      <alignment horizontal="center" vertical="center" textRotation="0" wrapText="true" indent="0" shrinkToFit="false"/>
      <protection locked="true" hidden="false"/>
    </xf>
    <xf numFmtId="165" fontId="6" fillId="0" borderId="22" xfId="0" applyFont="true" applyBorder="true" applyAlignment="true" applyProtection="false">
      <alignment horizontal="center" vertical="center" textRotation="0" wrapText="true" indent="0" shrinkToFit="false"/>
      <protection locked="true" hidden="false"/>
    </xf>
    <xf numFmtId="165" fontId="6" fillId="0" borderId="13" xfId="0" applyFont="true" applyBorder="true" applyAlignment="true" applyProtection="false">
      <alignment horizontal="center" vertical="center" textRotation="0" wrapText="true" indent="0" shrinkToFit="false"/>
      <protection locked="true" hidden="false"/>
    </xf>
    <xf numFmtId="165" fontId="6" fillId="0" borderId="16" xfId="0" applyFont="true" applyBorder="true" applyAlignment="true" applyProtection="false">
      <alignment horizontal="center" vertical="center" textRotation="0" wrapText="true" indent="0" shrinkToFit="false"/>
      <protection locked="true" hidden="false"/>
    </xf>
    <xf numFmtId="164" fontId="6" fillId="0" borderId="25" xfId="0" applyFont="true" applyBorder="true" applyAlignment="true" applyProtection="false">
      <alignment horizontal="center" vertical="center" textRotation="0" wrapText="false" indent="0" shrinkToFit="false"/>
      <protection locked="true" hidden="false"/>
    </xf>
    <xf numFmtId="164" fontId="6" fillId="0" borderId="22" xfId="0" applyFont="true" applyBorder="true" applyAlignment="true" applyProtection="false">
      <alignment horizontal="general" vertical="center" textRotation="0" wrapText="true" indent="0" shrinkToFit="false"/>
      <protection locked="true" hidden="false"/>
    </xf>
    <xf numFmtId="164" fontId="43" fillId="0" borderId="14" xfId="0" applyFont="true" applyBorder="true" applyAlignment="true" applyProtection="false">
      <alignment horizontal="general" vertical="center" textRotation="0" wrapText="true" indent="0" shrinkToFit="false"/>
      <protection locked="true" hidden="false"/>
    </xf>
    <xf numFmtId="164" fontId="6" fillId="0" borderId="16" xfId="0" applyFont="true" applyBorder="true" applyAlignment="true" applyProtection="false">
      <alignment horizontal="general" vertical="center" textRotation="0" wrapText="true" indent="0" shrinkToFit="false"/>
      <protection locked="true" hidden="false"/>
    </xf>
    <xf numFmtId="164" fontId="43" fillId="0" borderId="0" xfId="0" applyFont="true" applyBorder="true" applyAlignment="true" applyProtection="false">
      <alignment horizontal="general" vertical="center" textRotation="0" wrapText="true" indent="0" shrinkToFit="false"/>
      <protection locked="true" hidden="false"/>
    </xf>
    <xf numFmtId="165" fontId="52" fillId="0" borderId="16" xfId="0" applyFont="true" applyBorder="true" applyAlignment="true" applyProtection="false">
      <alignment horizontal="left" vertical="center" textRotation="0" wrapText="false" indent="0" shrinkToFit="false"/>
      <protection locked="true" hidden="false"/>
    </xf>
    <xf numFmtId="164" fontId="64" fillId="0" borderId="28" xfId="0" applyFont="true" applyBorder="true" applyAlignment="false" applyProtection="false">
      <alignment horizontal="general" vertical="top" textRotation="0" wrapText="false" indent="0" shrinkToFit="false"/>
      <protection locked="true" hidden="false"/>
    </xf>
    <xf numFmtId="164" fontId="64" fillId="0" borderId="21" xfId="0" applyFont="true" applyBorder="true" applyAlignment="false" applyProtection="false">
      <alignment horizontal="general" vertical="top" textRotation="0" wrapText="false" indent="0" shrinkToFit="false"/>
      <protection locked="true" hidden="false"/>
    </xf>
    <xf numFmtId="164" fontId="6" fillId="0" borderId="12" xfId="0" applyFont="true" applyBorder="true" applyAlignment="true" applyProtection="false">
      <alignment horizontal="center" vertical="center" textRotation="0" wrapText="false" indent="0" shrinkToFit="false"/>
      <protection locked="true" hidden="false"/>
    </xf>
    <xf numFmtId="165" fontId="6" fillId="9" borderId="0" xfId="0" applyFont="true" applyBorder="true" applyAlignment="true" applyProtection="false">
      <alignment horizontal="general" vertical="bottom" textRotation="0" wrapText="false" indent="0" shrinkToFit="false"/>
      <protection locked="true" hidden="false"/>
    </xf>
    <xf numFmtId="165" fontId="25" fillId="9" borderId="0" xfId="0" applyFont="true" applyBorder="true" applyAlignment="true" applyProtection="false">
      <alignment horizontal="general" vertical="bottom" textRotation="0" wrapText="false" indent="0" shrinkToFit="false"/>
      <protection locked="true" hidden="false"/>
    </xf>
    <xf numFmtId="165" fontId="0" fillId="9" borderId="0" xfId="0" applyFont="true" applyBorder="true" applyAlignment="true" applyProtection="false">
      <alignment horizontal="general" vertical="bottom" textRotation="0" wrapText="false" indent="0" shrinkToFit="false"/>
      <protection locked="true" hidden="false"/>
    </xf>
    <xf numFmtId="165" fontId="0" fillId="9" borderId="0" xfId="0" applyFont="true" applyBorder="true" applyAlignment="true" applyProtection="false">
      <alignment horizontal="center" vertical="bottom" textRotation="0" wrapText="false" indent="0" shrinkToFit="false"/>
      <protection locked="true" hidden="false"/>
    </xf>
    <xf numFmtId="165" fontId="36" fillId="9" borderId="0" xfId="0" applyFont="true" applyBorder="true" applyAlignment="true" applyProtection="false">
      <alignment horizontal="general" vertical="bottom" textRotation="0" wrapText="false" indent="0" shrinkToFit="false"/>
      <protection locked="true" hidden="false"/>
    </xf>
    <xf numFmtId="165" fontId="67" fillId="0" borderId="0" xfId="0" applyFont="true" applyBorder="true" applyAlignment="true" applyProtection="false">
      <alignment horizontal="general" vertical="center" textRotation="0" wrapText="false" indent="0" shrinkToFit="false"/>
      <protection locked="true" hidden="false"/>
    </xf>
    <xf numFmtId="165" fontId="68" fillId="0" borderId="0" xfId="0" applyFont="true" applyBorder="true" applyAlignment="true" applyProtection="false">
      <alignment horizontal="general" vertical="center" textRotation="0" wrapText="false" indent="0" shrinkToFit="false"/>
      <protection locked="true" hidden="false"/>
    </xf>
    <xf numFmtId="165" fontId="69" fillId="9" borderId="0" xfId="0" applyFont="true" applyBorder="true" applyAlignment="true" applyProtection="false">
      <alignment horizontal="right" vertical="center" textRotation="0" wrapText="false" indent="0" shrinkToFit="false"/>
      <protection locked="true" hidden="false"/>
    </xf>
    <xf numFmtId="165" fontId="33" fillId="9" borderId="0" xfId="0" applyFont="true" applyBorder="true" applyAlignment="true" applyProtection="false">
      <alignment horizontal="left" vertical="center" textRotation="0" wrapText="true" indent="0" shrinkToFit="false"/>
      <protection locked="true" hidden="false"/>
    </xf>
    <xf numFmtId="164" fontId="0" fillId="9" borderId="12" xfId="0" applyFont="true" applyBorder="true" applyAlignment="true" applyProtection="false">
      <alignment horizontal="center" vertical="center" textRotation="0" wrapText="false" indent="0" shrinkToFit="false"/>
      <protection locked="true" hidden="false"/>
    </xf>
    <xf numFmtId="165" fontId="0" fillId="9" borderId="12" xfId="0" applyFont="true" applyBorder="true" applyAlignment="true" applyProtection="false">
      <alignment horizontal="left" vertical="center" textRotation="0" wrapText="true" indent="0" shrinkToFit="false"/>
      <protection locked="true" hidden="false"/>
    </xf>
    <xf numFmtId="164" fontId="6" fillId="9" borderId="12" xfId="0" applyFont="true" applyBorder="true" applyAlignment="true" applyProtection="false">
      <alignment horizontal="center" vertical="center" textRotation="0" wrapText="true" indent="0" shrinkToFit="false"/>
      <protection locked="true" hidden="false"/>
    </xf>
    <xf numFmtId="165" fontId="49" fillId="9" borderId="0" xfId="0" applyFont="true" applyBorder="true" applyAlignment="true" applyProtection="false">
      <alignment horizontal="center" vertical="center" textRotation="0" wrapText="false" indent="0" shrinkToFit="false"/>
      <protection locked="true" hidden="false"/>
    </xf>
    <xf numFmtId="164" fontId="25" fillId="0" borderId="12" xfId="0" applyFont="true" applyBorder="true" applyAlignment="true" applyProtection="false">
      <alignment horizontal="center" vertical="center" textRotation="0" wrapText="false" indent="0" shrinkToFit="false"/>
      <protection locked="true" hidden="false"/>
    </xf>
    <xf numFmtId="165" fontId="25" fillId="0" borderId="12" xfId="0" applyFont="true" applyBorder="true" applyAlignment="true" applyProtection="false">
      <alignment horizontal="left" vertical="center" textRotation="0" wrapText="true" indent="1" shrinkToFit="false"/>
      <protection locked="true" hidden="false"/>
    </xf>
    <xf numFmtId="165" fontId="70" fillId="9" borderId="0" xfId="0" applyFont="true" applyBorder="true" applyAlignment="true" applyProtection="false">
      <alignment horizontal="general" vertical="bottom" textRotation="0" wrapText="false" indent="0" shrinkToFit="false"/>
      <protection locked="true" hidden="false"/>
    </xf>
    <xf numFmtId="165" fontId="6" fillId="9" borderId="12" xfId="0" applyFont="true" applyBorder="true" applyAlignment="true" applyProtection="false">
      <alignment horizontal="general" vertical="center" textRotation="0" wrapText="true" indent="0" shrinkToFit="false"/>
      <protection locked="true" hidden="false"/>
    </xf>
    <xf numFmtId="164" fontId="0" fillId="8" borderId="12" xfId="0" applyFont="true" applyBorder="true" applyAlignment="true" applyProtection="true">
      <alignment horizontal="left" vertical="center" textRotation="0" wrapText="true" indent="0" shrinkToFit="false"/>
      <protection locked="false" hidden="false"/>
    </xf>
    <xf numFmtId="164" fontId="6" fillId="9" borderId="0" xfId="0" applyFont="true" applyBorder="true" applyAlignment="true" applyProtection="false">
      <alignment horizontal="center" vertical="center" textRotation="0" wrapText="true" indent="0" shrinkToFit="false"/>
      <protection locked="true" hidden="false"/>
    </xf>
    <xf numFmtId="165" fontId="6" fillId="9" borderId="17" xfId="0" applyFont="true" applyBorder="true" applyAlignment="true" applyProtection="false">
      <alignment horizontal="general" vertical="center" textRotation="0" wrapText="true" indent="0" shrinkToFit="false"/>
      <protection locked="true" hidden="false"/>
    </xf>
    <xf numFmtId="164" fontId="0" fillId="0" borderId="12" xfId="0" applyFont="true" applyBorder="true" applyAlignment="true" applyProtection="false">
      <alignment horizontal="left" vertical="center" textRotation="0" wrapText="true" indent="0" shrinkToFit="false"/>
      <protection locked="true" hidden="false"/>
    </xf>
    <xf numFmtId="165" fontId="6" fillId="11" borderId="13" xfId="0" applyFont="true" applyBorder="true" applyAlignment="true" applyProtection="false">
      <alignment horizontal="center" vertical="bottom" textRotation="0" wrapText="false" indent="0" shrinkToFit="false"/>
      <protection locked="true" hidden="false"/>
    </xf>
    <xf numFmtId="165" fontId="69" fillId="11" borderId="10" xfId="0" applyFont="true" applyBorder="true" applyAlignment="true" applyProtection="false">
      <alignment horizontal="left" vertical="center" textRotation="0" wrapText="false" indent="0" shrinkToFit="false"/>
      <protection locked="true" hidden="false"/>
    </xf>
    <xf numFmtId="165" fontId="69" fillId="11" borderId="19" xfId="0" applyFont="true" applyBorder="true" applyAlignment="true" applyProtection="false">
      <alignment horizontal="left" vertical="center" textRotation="0" wrapText="false" indent="0" shrinkToFit="false"/>
      <protection locked="true" hidden="false"/>
    </xf>
    <xf numFmtId="164" fontId="25" fillId="9" borderId="12" xfId="0" applyFont="true" applyBorder="true" applyAlignment="true" applyProtection="false">
      <alignment horizontal="center" vertical="center" textRotation="0" wrapText="false" indent="0" shrinkToFit="false"/>
      <protection locked="true" hidden="false"/>
    </xf>
    <xf numFmtId="165" fontId="25" fillId="9" borderId="12" xfId="0" applyFont="true" applyBorder="true" applyAlignment="true" applyProtection="false">
      <alignment horizontal="left" vertical="center" textRotation="0" wrapText="true" indent="1" shrinkToFit="false"/>
      <protection locked="true" hidden="false"/>
    </xf>
    <xf numFmtId="164" fontId="0" fillId="5" borderId="12" xfId="0" applyFont="true" applyBorder="true" applyAlignment="true" applyProtection="true">
      <alignment horizontal="left" vertical="center" textRotation="0" wrapText="true" indent="0" shrinkToFit="false"/>
      <protection locked="false" hidden="false"/>
    </xf>
    <xf numFmtId="171" fontId="0" fillId="9" borderId="25" xfId="0" applyFont="true" applyBorder="true" applyAlignment="true" applyProtection="false">
      <alignment horizontal="left" vertical="center" textRotation="0" wrapText="true" indent="0" shrinkToFit="false"/>
      <protection locked="true" hidden="false"/>
    </xf>
    <xf numFmtId="171" fontId="6" fillId="9" borderId="12" xfId="0" applyFont="true" applyBorder="true" applyAlignment="true" applyProtection="false">
      <alignment horizontal="left" vertical="top" textRotation="0" wrapText="true" indent="0" shrinkToFit="false"/>
      <protection locked="true" hidden="false"/>
    </xf>
    <xf numFmtId="165" fontId="43" fillId="9" borderId="0" xfId="0" applyFont="true" applyBorder="true" applyAlignment="true" applyProtection="false">
      <alignment horizontal="center" vertical="center" textRotation="0" wrapText="true" indent="0" shrinkToFit="false"/>
      <protection locked="true" hidden="false"/>
    </xf>
    <xf numFmtId="164" fontId="6" fillId="8" borderId="13" xfId="0" applyFont="true" applyBorder="true" applyAlignment="true" applyProtection="true">
      <alignment horizontal="left" vertical="center" textRotation="0" wrapText="true" indent="0" shrinkToFit="false"/>
      <protection locked="false" hidden="false"/>
    </xf>
    <xf numFmtId="165" fontId="71" fillId="9" borderId="0" xfId="0" applyFont="true" applyBorder="true" applyAlignment="true" applyProtection="false">
      <alignment horizontal="general" vertical="bottom" textRotation="0" wrapText="false" indent="0" shrinkToFit="false"/>
      <protection locked="true" hidden="false"/>
    </xf>
    <xf numFmtId="164" fontId="6" fillId="8" borderId="12" xfId="0" applyFont="true" applyBorder="true" applyAlignment="true" applyProtection="true">
      <alignment horizontal="left" vertical="center" textRotation="0" wrapText="true" indent="0" shrinkToFit="false"/>
      <protection locked="false" hidden="false"/>
    </xf>
    <xf numFmtId="164" fontId="6" fillId="5" borderId="12" xfId="0" applyFont="true" applyBorder="true" applyAlignment="true" applyProtection="true">
      <alignment horizontal="left" vertical="center" textRotation="0" wrapText="true" indent="0" shrinkToFit="false"/>
      <protection locked="false" hidden="false"/>
    </xf>
    <xf numFmtId="164" fontId="6" fillId="10" borderId="12" xfId="0" applyFont="true" applyBorder="true" applyAlignment="true" applyProtection="false">
      <alignment horizontal="left" vertical="center" textRotation="0" wrapText="true" indent="0" shrinkToFit="false"/>
      <protection locked="true" hidden="false"/>
    </xf>
    <xf numFmtId="165" fontId="0" fillId="9" borderId="13" xfId="0" applyFont="true" applyBorder="true" applyAlignment="true" applyProtection="false">
      <alignment horizontal="left" vertical="center" textRotation="0" wrapText="true" indent="1" shrinkToFit="false"/>
      <protection locked="true" hidden="false"/>
    </xf>
    <xf numFmtId="164" fontId="6" fillId="10" borderId="13" xfId="0" applyFont="true" applyBorder="true" applyAlignment="true" applyProtection="false">
      <alignment horizontal="left" vertical="center" textRotation="0" wrapText="true" indent="0" shrinkToFit="false"/>
      <protection locked="true" hidden="false"/>
    </xf>
    <xf numFmtId="171" fontId="0" fillId="9" borderId="18"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general" vertical="top" textRotation="0" wrapText="true" indent="0" shrinkToFit="false"/>
      <protection locked="true" hidden="false"/>
    </xf>
    <xf numFmtId="171" fontId="53" fillId="0" borderId="0" xfId="0" applyFont="true" applyBorder="true" applyAlignment="true" applyProtection="false">
      <alignment horizontal="general" vertical="center" textRotation="0" wrapText="true" indent="0" shrinkToFit="false"/>
      <protection locked="true" hidden="false"/>
    </xf>
    <xf numFmtId="165" fontId="72" fillId="9" borderId="0" xfId="0" applyFont="true" applyBorder="true" applyAlignment="true" applyProtection="false">
      <alignment horizontal="general" vertical="bottom" textRotation="0" wrapText="false" indent="0" shrinkToFit="false"/>
      <protection locked="true" hidden="false"/>
    </xf>
    <xf numFmtId="165" fontId="19" fillId="9" borderId="0" xfId="0" applyFont="true" applyBorder="true" applyAlignment="true" applyProtection="false">
      <alignment horizontal="right" vertical="center" textRotation="0" wrapText="false" indent="0" shrinkToFit="false"/>
      <protection locked="true" hidden="false"/>
    </xf>
    <xf numFmtId="165" fontId="21" fillId="9" borderId="0" xfId="0" applyFont="true" applyBorder="true" applyAlignment="true" applyProtection="false">
      <alignment horizontal="general" vertical="center" textRotation="0" wrapText="false" indent="0" shrinkToFit="false"/>
      <protection locked="true" hidden="false"/>
    </xf>
    <xf numFmtId="165" fontId="18" fillId="0" borderId="0" xfId="0" applyFont="true" applyBorder="true" applyAlignment="true" applyProtection="false">
      <alignment horizontal="left" vertical="center" textRotation="0" wrapText="true" indent="3" shrinkToFit="false"/>
      <protection locked="true" hidden="false"/>
    </xf>
    <xf numFmtId="165" fontId="73" fillId="9" borderId="0" xfId="0" applyFont="true" applyBorder="true" applyAlignment="true" applyProtection="false">
      <alignment horizontal="center" vertical="center" textRotation="0" wrapText="true" indent="0" shrinkToFit="false"/>
      <protection locked="true" hidden="false"/>
    </xf>
    <xf numFmtId="171" fontId="0" fillId="0" borderId="12" xfId="0" applyFont="true" applyBorder="true" applyAlignment="true" applyProtection="false">
      <alignment horizontal="center" vertical="center" textRotation="0" wrapText="true" indent="0" shrinkToFit="false"/>
      <protection locked="true" hidden="false"/>
    </xf>
    <xf numFmtId="165" fontId="0" fillId="0" borderId="25" xfId="0" applyFont="true" applyBorder="true" applyAlignment="true" applyProtection="false">
      <alignment horizontal="center" vertical="center" textRotation="0" wrapText="true" indent="0" shrinkToFit="false"/>
      <protection locked="true" hidden="false"/>
    </xf>
    <xf numFmtId="165" fontId="0" fillId="0" borderId="13" xfId="0" applyFont="true" applyBorder="true" applyAlignment="true" applyProtection="false">
      <alignment horizontal="center" vertical="center" textRotation="0" wrapText="true" indent="0" shrinkToFit="false"/>
      <protection locked="true" hidden="false"/>
    </xf>
    <xf numFmtId="165" fontId="0" fillId="0" borderId="19" xfId="0" applyFont="true" applyBorder="true" applyAlignment="true" applyProtection="false">
      <alignment horizontal="center" vertical="center" textRotation="0" wrapText="true" indent="0" shrinkToFit="false"/>
      <protection locked="true" hidden="false"/>
    </xf>
    <xf numFmtId="165" fontId="0" fillId="0" borderId="15" xfId="0" applyFont="true" applyBorder="true" applyAlignment="true" applyProtection="false">
      <alignment horizontal="center" vertical="center" textRotation="0" wrapText="true" indent="0" shrinkToFit="false"/>
      <protection locked="true" hidden="false"/>
    </xf>
    <xf numFmtId="165" fontId="0" fillId="0" borderId="18" xfId="0" applyFont="true" applyBorder="true" applyAlignment="true" applyProtection="false">
      <alignment horizontal="center" vertical="center" textRotation="0" wrapText="true" indent="0" shrinkToFit="false"/>
      <protection locked="true" hidden="false"/>
    </xf>
    <xf numFmtId="165" fontId="0" fillId="0" borderId="29" xfId="0" applyFont="true" applyBorder="true" applyAlignment="true" applyProtection="false">
      <alignment horizontal="center" vertical="center" textRotation="0" wrapText="true" indent="0" shrinkToFit="false"/>
      <protection locked="true" hidden="false"/>
    </xf>
    <xf numFmtId="165" fontId="49" fillId="9" borderId="0" xfId="0" applyFont="true" applyBorder="true" applyAlignment="true" applyProtection="false">
      <alignment horizontal="center" vertical="center" textRotation="0" wrapText="true" indent="0" shrinkToFit="false"/>
      <protection locked="true" hidden="false"/>
    </xf>
    <xf numFmtId="164" fontId="49" fillId="9" borderId="0" xfId="0" applyFont="true" applyBorder="true" applyAlignment="true" applyProtection="false">
      <alignment horizontal="center" vertical="center" textRotation="0" wrapText="true" indent="0" shrinkToFit="false"/>
      <protection locked="true" hidden="false"/>
    </xf>
    <xf numFmtId="165" fontId="74" fillId="9" borderId="0" xfId="0" applyFont="true" applyBorder="true" applyAlignment="true" applyProtection="false">
      <alignment horizontal="center" vertical="center" textRotation="0" wrapText="true" indent="0" shrinkToFit="false"/>
      <protection locked="true" hidden="false"/>
    </xf>
    <xf numFmtId="164" fontId="45" fillId="0" borderId="25" xfId="0" applyFont="true" applyBorder="true" applyAlignment="true" applyProtection="false">
      <alignment horizontal="left" vertical="center" textRotation="0" wrapText="true" indent="0" shrinkToFit="false"/>
      <protection locked="true" hidden="false"/>
    </xf>
    <xf numFmtId="164" fontId="45" fillId="0" borderId="12" xfId="0" applyFont="true" applyBorder="true" applyAlignment="true" applyProtection="false">
      <alignment horizontal="left" vertical="center" textRotation="0" wrapText="true" indent="0" shrinkToFit="false"/>
      <protection locked="true" hidden="false"/>
    </xf>
    <xf numFmtId="164" fontId="0" fillId="0" borderId="12" xfId="0" applyFont="true" applyBorder="true" applyAlignment="true" applyProtection="false">
      <alignment horizontal="center" vertical="center" textRotation="0" wrapText="true" indent="0" shrinkToFit="false"/>
      <protection locked="true" hidden="false"/>
    </xf>
    <xf numFmtId="165" fontId="6" fillId="10" borderId="13" xfId="0" applyFont="true" applyBorder="true" applyAlignment="true" applyProtection="false">
      <alignment horizontal="left" vertical="center" textRotation="0" wrapText="true" indent="0" shrinkToFit="false"/>
      <protection locked="true" hidden="false"/>
    </xf>
    <xf numFmtId="164" fontId="49" fillId="9" borderId="12" xfId="0" applyFont="true" applyBorder="true" applyAlignment="true" applyProtection="false">
      <alignment horizontal="center" vertical="center" textRotation="0" wrapText="true" indent="0" shrinkToFit="false"/>
      <protection locked="true" hidden="false"/>
    </xf>
    <xf numFmtId="174" fontId="0" fillId="8" borderId="12" xfId="0" applyFont="true" applyBorder="true" applyAlignment="true" applyProtection="true">
      <alignment horizontal="right" vertical="center" textRotation="0" wrapText="true" indent="0" shrinkToFit="false"/>
      <protection locked="false" hidden="false"/>
    </xf>
    <xf numFmtId="176" fontId="0" fillId="8" borderId="12" xfId="0" applyFont="true" applyBorder="true" applyAlignment="true" applyProtection="true">
      <alignment horizontal="right" vertical="center" textRotation="0" wrapText="true" indent="0" shrinkToFit="false"/>
      <protection locked="false" hidden="false"/>
    </xf>
    <xf numFmtId="174" fontId="0" fillId="8" borderId="19" xfId="0" applyFont="true" applyBorder="true" applyAlignment="true" applyProtection="true">
      <alignment horizontal="right" vertical="center" textRotation="0" wrapText="true" indent="0" shrinkToFit="false"/>
      <protection locked="false" hidden="false"/>
    </xf>
    <xf numFmtId="165" fontId="0" fillId="5" borderId="12" xfId="0" applyFont="true" applyBorder="true" applyAlignment="true" applyProtection="true">
      <alignment horizontal="right" vertical="center" textRotation="0" wrapText="true" indent="0" shrinkToFit="false"/>
      <protection locked="false" hidden="false"/>
    </xf>
    <xf numFmtId="176" fontId="0" fillId="0" borderId="19" xfId="0" applyFont="true" applyBorder="true" applyAlignment="true" applyProtection="false">
      <alignment horizontal="right" vertical="center" textRotation="0" wrapText="true" indent="0" shrinkToFit="false"/>
      <protection locked="true" hidden="false"/>
    </xf>
    <xf numFmtId="164" fontId="30" fillId="11" borderId="13" xfId="0" applyFont="true" applyBorder="true" applyAlignment="true" applyProtection="false">
      <alignment horizontal="center" vertical="center" textRotation="0" wrapText="false" indent="0" shrinkToFit="false"/>
      <protection locked="true" hidden="false"/>
    </xf>
    <xf numFmtId="171" fontId="52" fillId="11" borderId="10" xfId="0" applyFont="true" applyBorder="true" applyAlignment="true" applyProtection="false">
      <alignment horizontal="general" vertical="center" textRotation="0" wrapText="false" indent="0" shrinkToFit="false"/>
      <protection locked="true" hidden="false"/>
    </xf>
    <xf numFmtId="164" fontId="52" fillId="11" borderId="10" xfId="0" applyFont="true" applyBorder="true" applyAlignment="true" applyProtection="false">
      <alignment horizontal="general" vertical="center" textRotation="0" wrapText="false" indent="0" shrinkToFit="false"/>
      <protection locked="true" hidden="false"/>
    </xf>
    <xf numFmtId="164" fontId="69" fillId="11" borderId="10" xfId="0" applyFont="true" applyBorder="true" applyAlignment="true" applyProtection="false">
      <alignment horizontal="general" vertical="center" textRotation="0" wrapText="false" indent="0" shrinkToFit="false"/>
      <protection locked="true" hidden="false"/>
    </xf>
    <xf numFmtId="164" fontId="69" fillId="11" borderId="19" xfId="0" applyFont="true" applyBorder="true" applyAlignment="true" applyProtection="false">
      <alignment horizontal="general" vertical="center" textRotation="0" wrapText="false" indent="0" shrinkToFit="false"/>
      <protection locked="true" hidden="false"/>
    </xf>
    <xf numFmtId="164" fontId="0" fillId="0" borderId="13" xfId="0" applyFont="true" applyBorder="true" applyAlignment="true" applyProtection="false">
      <alignment horizontal="center" vertical="center" textRotation="0" wrapText="true" indent="0" shrinkToFit="false"/>
      <protection locked="true" hidden="false"/>
    </xf>
    <xf numFmtId="165" fontId="6" fillId="10" borderId="10" xfId="0" applyFont="true" applyBorder="true" applyAlignment="true" applyProtection="false">
      <alignment horizontal="left" vertical="center" textRotation="0" wrapText="true" indent="0" shrinkToFit="false"/>
      <protection locked="true" hidden="false"/>
    </xf>
    <xf numFmtId="165" fontId="43" fillId="9" borderId="12" xfId="0" applyFont="true" applyBorder="true" applyAlignment="true" applyProtection="false">
      <alignment horizontal="center" vertical="center" textRotation="0" wrapText="true" indent="0" shrinkToFit="false"/>
      <protection locked="true" hidden="false"/>
    </xf>
    <xf numFmtId="176" fontId="6" fillId="8" borderId="12" xfId="0" applyFont="true" applyBorder="true" applyAlignment="true" applyProtection="true">
      <alignment horizontal="right" vertical="center" textRotation="0" wrapText="true" indent="0" shrinkToFit="false"/>
      <protection locked="false" hidden="false"/>
    </xf>
    <xf numFmtId="165" fontId="26" fillId="9" borderId="0" xfId="0" applyFont="true" applyBorder="true" applyAlignment="true" applyProtection="false">
      <alignment horizontal="right" vertical="center" textRotation="0" wrapText="true" indent="0" shrinkToFit="false"/>
      <protection locked="true" hidden="false"/>
    </xf>
    <xf numFmtId="165" fontId="6" fillId="0" borderId="14" xfId="0" applyFont="true" applyBorder="true" applyAlignment="true" applyProtection="false">
      <alignment horizontal="left" vertical="top" textRotation="0" wrapText="true" indent="1" shrinkToFit="false"/>
      <protection locked="true" hidden="false"/>
    </xf>
    <xf numFmtId="165" fontId="63" fillId="0" borderId="0" xfId="0" applyFont="true" applyBorder="true" applyAlignment="true" applyProtection="false">
      <alignment horizontal="center" vertical="center" textRotation="0" wrapText="true" indent="0" shrinkToFit="false"/>
      <protection locked="true" hidden="false"/>
    </xf>
    <xf numFmtId="165" fontId="28" fillId="0" borderId="0" xfId="0" applyFont="true" applyBorder="true" applyAlignment="true" applyProtection="false">
      <alignment horizontal="left" vertical="center" textRotation="0" wrapText="true" indent="1" shrinkToFit="false"/>
      <protection locked="true" hidden="false"/>
    </xf>
    <xf numFmtId="165" fontId="6" fillId="0" borderId="12" xfId="0" applyFont="true" applyBorder="true" applyAlignment="true" applyProtection="false">
      <alignment horizontal="left" vertical="top" textRotation="0" wrapText="true" indent="0" shrinkToFit="false"/>
      <protection locked="true" hidden="false"/>
    </xf>
    <xf numFmtId="164" fontId="0" fillId="0" borderId="12" xfId="0" applyFont="true" applyBorder="true" applyAlignment="true" applyProtection="false">
      <alignment horizontal="general" vertical="top" textRotation="0" wrapText="true" indent="0" shrinkToFit="false"/>
      <protection locked="true" hidden="false"/>
    </xf>
    <xf numFmtId="165" fontId="25" fillId="0" borderId="0" xfId="0" applyFont="true" applyBorder="true" applyAlignment="true" applyProtection="false">
      <alignment horizontal="center" vertical="center" textRotation="0" wrapText="true" indent="0" shrinkToFit="false"/>
      <protection locked="true" hidden="false"/>
    </xf>
    <xf numFmtId="165" fontId="6" fillId="0" borderId="14" xfId="0" applyFont="true" applyBorder="true" applyAlignment="true" applyProtection="false">
      <alignment horizontal="left" vertical="center" textRotation="0" wrapText="true" indent="1" shrinkToFit="false"/>
      <protection locked="true" hidden="false"/>
    </xf>
    <xf numFmtId="165" fontId="18" fillId="0" borderId="0" xfId="0" applyFont="true" applyBorder="true" applyAlignment="true" applyProtection="false">
      <alignment horizontal="center" vertical="center" textRotation="0" wrapText="true" indent="0" shrinkToFit="false"/>
      <protection locked="true" hidden="false"/>
    </xf>
    <xf numFmtId="165" fontId="6" fillId="0" borderId="0" xfId="0" applyFont="true" applyBorder="true" applyAlignment="true" applyProtection="false">
      <alignment horizontal="right" vertical="top" textRotation="0" wrapText="true" indent="0" shrinkToFit="false"/>
      <protection locked="true" hidden="false"/>
    </xf>
    <xf numFmtId="174" fontId="28" fillId="0" borderId="0" xfId="0" applyFont="true" applyBorder="true" applyAlignment="true" applyProtection="false">
      <alignment horizontal="right" vertical="center" textRotation="0" wrapText="true" indent="0" shrinkToFit="false"/>
      <protection locked="true" hidden="false"/>
    </xf>
    <xf numFmtId="165" fontId="0" fillId="9" borderId="12" xfId="0" applyFont="true" applyBorder="true" applyAlignment="true" applyProtection="false">
      <alignment horizontal="center" vertical="center" textRotation="0" wrapText="true" indent="0" shrinkToFit="false"/>
      <protection locked="true" hidden="false"/>
    </xf>
    <xf numFmtId="165" fontId="6" fillId="9" borderId="12" xfId="0" applyFont="true" applyBorder="true" applyAlignment="true" applyProtection="false">
      <alignment horizontal="center" vertical="center" textRotation="0" wrapText="true" indent="0" shrinkToFit="false"/>
      <protection locked="true" hidden="false"/>
    </xf>
    <xf numFmtId="164" fontId="49" fillId="9" borderId="10" xfId="0" applyFont="true" applyBorder="true" applyAlignment="true" applyProtection="false">
      <alignment horizontal="center" vertical="center" textRotation="0" wrapText="true" indent="0" shrinkToFit="false"/>
      <protection locked="true" hidden="false"/>
    </xf>
    <xf numFmtId="164" fontId="6" fillId="0" borderId="12" xfId="0" applyFont="true" applyBorder="true" applyAlignment="true" applyProtection="false">
      <alignment horizontal="left" vertical="center" textRotation="0" wrapText="true" indent="0" shrinkToFit="false"/>
      <protection locked="true" hidden="false"/>
    </xf>
    <xf numFmtId="165" fontId="0" fillId="0" borderId="12" xfId="0" applyFont="true" applyBorder="true" applyAlignment="true" applyProtection="false">
      <alignment horizontal="left" vertical="top" textRotation="0" wrapText="true" indent="0" shrinkToFit="false"/>
      <protection locked="true" hidden="false"/>
    </xf>
    <xf numFmtId="165" fontId="43" fillId="9" borderId="17" xfId="0" applyFont="true" applyBorder="true" applyAlignment="true" applyProtection="false">
      <alignment horizontal="general" vertical="top" textRotation="0" wrapText="true" indent="0" shrinkToFit="false"/>
      <protection locked="true" hidden="false"/>
    </xf>
    <xf numFmtId="172" fontId="6" fillId="11" borderId="10" xfId="0" applyFont="true" applyBorder="true" applyAlignment="true" applyProtection="false">
      <alignment horizontal="center" vertical="center" textRotation="0" wrapText="true" indent="0" shrinkToFit="false"/>
      <protection locked="true" hidden="false"/>
    </xf>
    <xf numFmtId="172" fontId="62" fillId="11" borderId="10" xfId="0" applyFont="true" applyBorder="true" applyAlignment="true" applyProtection="false">
      <alignment horizontal="center" vertical="center" textRotation="0" wrapText="true" indent="0" shrinkToFit="false"/>
      <protection locked="true" hidden="false"/>
    </xf>
    <xf numFmtId="164" fontId="34" fillId="11" borderId="19" xfId="0" applyFont="true" applyBorder="true" applyAlignment="true" applyProtection="false">
      <alignment horizontal="left" vertical="center" textRotation="0" wrapText="true" indent="0" shrinkToFit="false"/>
      <protection locked="true" hidden="false"/>
    </xf>
    <xf numFmtId="164" fontId="25" fillId="0" borderId="0" xfId="0" applyFont="true" applyBorder="true" applyAlignment="true" applyProtection="false">
      <alignment horizontal="left" vertical="center" textRotation="0" wrapText="true" indent="0" shrinkToFit="false"/>
      <protection locked="true" hidden="false"/>
    </xf>
    <xf numFmtId="165" fontId="25" fillId="9" borderId="18" xfId="0" applyFont="true" applyBorder="true" applyAlignment="true" applyProtection="false">
      <alignment horizontal="center" vertical="center" textRotation="0" wrapText="true" indent="0" shrinkToFit="false"/>
      <protection locked="true" hidden="false"/>
    </xf>
    <xf numFmtId="172" fontId="6" fillId="10" borderId="18" xfId="0" applyFont="true" applyBorder="true" applyAlignment="true" applyProtection="false">
      <alignment horizontal="left" vertical="center" textRotation="0" wrapText="true" indent="0" shrinkToFit="false"/>
      <protection locked="true" hidden="false"/>
    </xf>
    <xf numFmtId="172" fontId="6" fillId="10" borderId="12" xfId="0" applyFont="true" applyBorder="true" applyAlignment="true" applyProtection="false">
      <alignment horizontal="center" vertical="center" textRotation="0" wrapText="true" indent="0" shrinkToFit="false"/>
      <protection locked="true" hidden="false"/>
    </xf>
    <xf numFmtId="164" fontId="34" fillId="8" borderId="12" xfId="0" applyFont="true" applyBorder="true" applyAlignment="true" applyProtection="true">
      <alignment horizontal="left" vertical="center" textRotation="0" wrapText="true" indent="0" shrinkToFit="false"/>
      <protection locked="false" hidden="false"/>
    </xf>
    <xf numFmtId="164" fontId="30" fillId="11" borderId="10" xfId="0" applyFont="true" applyBorder="true" applyAlignment="true" applyProtection="false">
      <alignment horizontal="center" vertical="center" textRotation="0" wrapText="false" indent="0" shrinkToFit="false"/>
      <protection locked="true" hidden="false"/>
    </xf>
    <xf numFmtId="164" fontId="52" fillId="11" borderId="10" xfId="0" applyFont="true" applyBorder="true" applyAlignment="true" applyProtection="false">
      <alignment horizontal="left" vertical="center" textRotation="0" wrapText="false" indent="0" shrinkToFit="false"/>
      <protection locked="true" hidden="false"/>
    </xf>
    <xf numFmtId="164" fontId="69" fillId="11" borderId="10" xfId="0" applyFont="true" applyBorder="true" applyAlignment="true" applyProtection="false">
      <alignment horizontal="left" vertical="center" textRotation="0" wrapText="false" indent="1" shrinkToFit="false"/>
      <protection locked="true" hidden="false"/>
    </xf>
    <xf numFmtId="164" fontId="69" fillId="11" borderId="19" xfId="0" applyFont="true" applyBorder="true" applyAlignment="true" applyProtection="false">
      <alignment horizontal="left" vertical="center" textRotation="0" wrapText="false" indent="1" shrinkToFit="false"/>
      <protection locked="true" hidden="false"/>
    </xf>
    <xf numFmtId="165" fontId="73" fillId="0" borderId="0" xfId="0" applyFont="true" applyBorder="true" applyAlignment="true" applyProtection="false">
      <alignment horizontal="center" vertical="center" textRotation="0" wrapText="true" indent="0" shrinkToFit="false"/>
      <protection locked="true" hidden="false"/>
    </xf>
    <xf numFmtId="165" fontId="53" fillId="0" borderId="0" xfId="0" applyFont="true" applyBorder="true" applyAlignment="true" applyProtection="false">
      <alignment horizontal="general" vertical="top" textRotation="0" wrapText="true" indent="0" shrinkToFit="false"/>
      <protection locked="true" hidden="false"/>
    </xf>
    <xf numFmtId="165" fontId="75" fillId="0" borderId="0"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left" vertical="center" textRotation="0" wrapText="true" indent="0" shrinkToFit="false"/>
      <protection locked="true" hidden="false"/>
    </xf>
    <xf numFmtId="165" fontId="23" fillId="0" borderId="12" xfId="0" applyFont="true" applyBorder="true" applyAlignment="true" applyProtection="false">
      <alignment horizontal="center" vertical="center" textRotation="0" wrapText="false" indent="0" shrinkToFit="false"/>
      <protection locked="true" hidden="false"/>
    </xf>
    <xf numFmtId="164" fontId="6" fillId="0" borderId="17" xfId="0" applyFont="true" applyBorder="true" applyAlignment="false" applyProtection="false">
      <alignment horizontal="general" vertical="top" textRotation="0" wrapText="false" indent="0" shrinkToFit="false"/>
      <protection locked="true" hidden="false"/>
    </xf>
    <xf numFmtId="171" fontId="6" fillId="9" borderId="12" xfId="0" applyFont="true" applyBorder="true" applyAlignment="true" applyProtection="false">
      <alignment horizontal="left" vertical="center" textRotation="0" wrapText="true" indent="1" shrinkToFit="false"/>
      <protection locked="true" hidden="false"/>
    </xf>
    <xf numFmtId="165" fontId="6" fillId="0" borderId="12" xfId="0" applyFont="true" applyBorder="true" applyAlignment="true" applyProtection="false">
      <alignment horizontal="general" vertical="center" textRotation="0" wrapText="true" indent="0" shrinkToFit="false"/>
      <protection locked="true" hidden="false"/>
    </xf>
    <xf numFmtId="165" fontId="6" fillId="0" borderId="12" xfId="0" applyFont="true" applyBorder="true" applyAlignment="true" applyProtection="false">
      <alignment horizontal="left" vertical="center" textRotation="0" wrapText="true" indent="6" shrinkToFit="false"/>
      <protection locked="true" hidden="false"/>
    </xf>
    <xf numFmtId="165" fontId="6" fillId="7" borderId="12" xfId="0" applyFont="true" applyBorder="true" applyAlignment="true" applyProtection="false">
      <alignment horizontal="left" vertical="center" textRotation="0" wrapText="true" indent="0" shrinkToFit="false"/>
      <protection locked="true" hidden="false"/>
    </xf>
    <xf numFmtId="171" fontId="6" fillId="7" borderId="12" xfId="0" applyFont="true" applyBorder="true" applyAlignment="true" applyProtection="false">
      <alignment horizontal="left" vertical="center" textRotation="0" wrapText="true" indent="0" shrinkToFit="false"/>
      <protection locked="true" hidden="false"/>
    </xf>
    <xf numFmtId="165" fontId="53" fillId="0" borderId="12" xfId="0" applyFont="true" applyBorder="true" applyAlignment="true" applyProtection="false">
      <alignment horizontal="general" vertical="top" textRotation="0" wrapText="true" indent="0" shrinkToFit="false"/>
      <protection locked="true" hidden="false"/>
    </xf>
    <xf numFmtId="165" fontId="48" fillId="9" borderId="0" xfId="0" applyFont="true" applyBorder="true" applyAlignment="true" applyProtection="false">
      <alignment horizontal="center" vertical="center" textRotation="0" wrapText="true" indent="0" shrinkToFit="false"/>
      <protection locked="true" hidden="false"/>
    </xf>
    <xf numFmtId="165" fontId="6" fillId="0" borderId="17" xfId="0" applyFont="true" applyBorder="true" applyAlignment="true" applyProtection="false">
      <alignment horizontal="general" vertical="center" textRotation="0" wrapText="true" indent="0" shrinkToFit="false"/>
      <protection locked="true" hidden="false"/>
    </xf>
    <xf numFmtId="165" fontId="43" fillId="0" borderId="0" xfId="0" applyFont="true" applyBorder="true" applyAlignment="true" applyProtection="false">
      <alignment horizontal="general" vertical="center" textRotation="0" wrapText="true" indent="0" shrinkToFit="false"/>
      <protection locked="true" hidden="false"/>
    </xf>
    <xf numFmtId="171" fontId="23" fillId="0" borderId="12" xfId="0" applyFont="true" applyBorder="true" applyAlignment="true" applyProtection="false">
      <alignment horizontal="center" vertical="center" textRotation="0" wrapText="true" indent="0" shrinkToFit="false"/>
      <protection locked="true" hidden="false"/>
    </xf>
    <xf numFmtId="165" fontId="25" fillId="0" borderId="17" xfId="0" applyFont="true" applyBorder="true" applyAlignment="true" applyProtection="false">
      <alignment horizontal="center"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4" shrinkToFit="false"/>
      <protection locked="true" hidden="false"/>
    </xf>
    <xf numFmtId="165" fontId="6" fillId="10" borderId="12" xfId="0" applyFont="true" applyBorder="true" applyAlignment="true" applyProtection="false">
      <alignment horizontal="left" vertical="center" textRotation="0" wrapText="true" indent="0" shrinkToFit="false"/>
      <protection locked="true" hidden="false"/>
    </xf>
    <xf numFmtId="165" fontId="25" fillId="0" borderId="17" xfId="0" applyFont="true" applyBorder="true" applyAlignment="true" applyProtection="false">
      <alignment horizontal="general"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5" shrinkToFit="false"/>
      <protection locked="true" hidden="false"/>
    </xf>
    <xf numFmtId="165" fontId="6" fillId="10" borderId="12" xfId="0" applyFont="true" applyBorder="true" applyAlignment="true" applyProtection="false">
      <alignment horizontal="left" vertical="center" textRotation="0" wrapText="true" indent="6" shrinkToFit="false"/>
      <protection locked="true" hidden="false"/>
    </xf>
    <xf numFmtId="174" fontId="6" fillId="5" borderId="12" xfId="0" applyFont="true" applyBorder="true" applyAlignment="true" applyProtection="true">
      <alignment horizontal="right" vertical="center" textRotation="0" wrapText="true" indent="0" shrinkToFit="false"/>
      <protection locked="false" hidden="false"/>
    </xf>
    <xf numFmtId="174" fontId="6" fillId="0" borderId="12" xfId="0" applyFont="true" applyBorder="true" applyAlignment="true" applyProtection="false">
      <alignment horizontal="right" vertical="center" textRotation="0" wrapText="true" indent="0" shrinkToFit="false"/>
      <protection locked="true" hidden="false"/>
    </xf>
    <xf numFmtId="169" fontId="6" fillId="5" borderId="12" xfId="0" applyFont="true" applyBorder="true" applyAlignment="true" applyProtection="true">
      <alignment horizontal="right" vertical="center" textRotation="0" wrapText="true" indent="0" shrinkToFit="false"/>
      <protection locked="false" hidden="false"/>
    </xf>
    <xf numFmtId="173" fontId="0" fillId="8" borderId="12" xfId="0" applyFont="true" applyBorder="true" applyAlignment="true" applyProtection="true">
      <alignment horizontal="center" vertical="center" textRotation="0" wrapText="true" indent="0" shrinkToFit="false"/>
      <protection locked="false" hidden="false"/>
    </xf>
    <xf numFmtId="165" fontId="53" fillId="0" borderId="12" xfId="0" applyFont="true" applyBorder="true" applyAlignment="true" applyProtection="false">
      <alignment horizontal="left" vertical="top" textRotation="0" wrapText="true" indent="0" shrinkToFit="false"/>
      <protection locked="true" hidden="false"/>
    </xf>
    <xf numFmtId="174" fontId="25" fillId="0" borderId="12" xfId="0" applyFont="true" applyBorder="true" applyAlignment="true" applyProtection="false">
      <alignment horizontal="center" vertical="center" textRotation="0" wrapText="true" indent="0" shrinkToFit="false"/>
      <protection locked="true" hidden="false"/>
    </xf>
    <xf numFmtId="164" fontId="69" fillId="11" borderId="13" xfId="0" applyFont="true" applyBorder="true" applyAlignment="true" applyProtection="false">
      <alignment horizontal="left" vertical="center" textRotation="0" wrapText="false" indent="0" shrinkToFit="false"/>
      <protection locked="true" hidden="false"/>
    </xf>
    <xf numFmtId="164" fontId="52" fillId="11" borderId="10" xfId="0" applyFont="true" applyBorder="true" applyAlignment="true" applyProtection="false">
      <alignment horizontal="left" vertical="center" textRotation="0" wrapText="false" indent="6" shrinkToFit="false"/>
      <protection locked="true" hidden="false"/>
    </xf>
    <xf numFmtId="164" fontId="6" fillId="11" borderId="19" xfId="0" applyFont="true" applyBorder="true" applyAlignment="true" applyProtection="false">
      <alignment horizontal="center" vertical="center" textRotation="0" wrapText="true" indent="0" shrinkToFit="false"/>
      <protection locked="true" hidden="false"/>
    </xf>
    <xf numFmtId="164" fontId="52" fillId="11" borderId="10" xfId="0" applyFont="true" applyBorder="true" applyAlignment="true" applyProtection="false">
      <alignment horizontal="left" vertical="center" textRotation="0" wrapText="false" indent="5" shrinkToFit="false"/>
      <protection locked="true" hidden="false"/>
    </xf>
    <xf numFmtId="164" fontId="0" fillId="11" borderId="10" xfId="0" applyFont="true" applyBorder="true" applyAlignment="true" applyProtection="false">
      <alignment horizontal="center" vertical="center" textRotation="0" wrapText="true" indent="0" shrinkToFit="false"/>
      <protection locked="true" hidden="false"/>
    </xf>
    <xf numFmtId="164" fontId="0" fillId="11" borderId="19" xfId="0" applyFont="true" applyBorder="true" applyAlignment="true" applyProtection="false">
      <alignment horizontal="center" vertical="center" textRotation="0" wrapText="true" indent="0" shrinkToFit="false"/>
      <protection locked="true" hidden="false"/>
    </xf>
    <xf numFmtId="164" fontId="75" fillId="0" borderId="0" xfId="0" applyFont="true" applyBorder="true" applyAlignment="false" applyProtection="false">
      <alignment horizontal="general" vertical="top" textRotation="0" wrapText="false" indent="0" shrinkToFit="false"/>
      <protection locked="true" hidden="false"/>
    </xf>
    <xf numFmtId="164" fontId="52" fillId="11" borderId="10" xfId="0" applyFont="true" applyBorder="true" applyAlignment="true" applyProtection="false">
      <alignment horizontal="left" vertical="center" textRotation="0" wrapText="false" indent="4" shrinkToFit="false"/>
      <protection locked="true" hidden="false"/>
    </xf>
    <xf numFmtId="164" fontId="76" fillId="0" borderId="0" xfId="0" applyFont="true" applyBorder="true" applyAlignment="false" applyProtection="false">
      <alignment horizontal="general" vertical="top" textRotation="0" wrapText="false" indent="0" shrinkToFit="false"/>
      <protection locked="true" hidden="false"/>
    </xf>
    <xf numFmtId="164" fontId="77" fillId="0" borderId="14" xfId="0" applyFont="true" applyBorder="true" applyAlignment="true" applyProtection="false">
      <alignment horizontal="left" vertical="center" textRotation="0" wrapText="false" indent="0" shrinkToFit="false"/>
      <protection locked="true" hidden="false"/>
    </xf>
    <xf numFmtId="164" fontId="25" fillId="0" borderId="14" xfId="0" applyFont="true" applyBorder="true" applyAlignment="true" applyProtection="false">
      <alignment horizontal="left" vertical="center" textRotation="0" wrapText="false" indent="3" shrinkToFit="false"/>
      <protection locked="true" hidden="false"/>
    </xf>
    <xf numFmtId="164" fontId="25" fillId="0" borderId="14" xfId="0" applyFont="true" applyBorder="true" applyAlignment="true" applyProtection="false">
      <alignment horizontal="center" vertical="center" textRotation="0" wrapText="true" indent="0" shrinkToFit="false"/>
      <protection locked="true" hidden="false"/>
    </xf>
    <xf numFmtId="164" fontId="25" fillId="0" borderId="0" xfId="0" applyFont="true" applyBorder="true" applyAlignment="true" applyProtection="false">
      <alignment horizontal="left" vertical="center" textRotation="0" wrapText="false" indent="0" shrinkToFit="false"/>
      <protection locked="true" hidden="false"/>
    </xf>
    <xf numFmtId="164" fontId="77" fillId="0" borderId="0" xfId="0" applyFont="true" applyBorder="true" applyAlignment="true" applyProtection="false">
      <alignment horizontal="left" vertical="center" textRotation="0" wrapText="false" indent="0" shrinkToFit="false"/>
      <protection locked="true" hidden="false"/>
    </xf>
    <xf numFmtId="174" fontId="23" fillId="0" borderId="12" xfId="0" applyFont="true" applyBorder="true" applyAlignment="true" applyProtection="false">
      <alignment horizontal="right" vertical="center" textRotation="0" wrapText="true" indent="0" shrinkToFit="false"/>
      <protection locked="true" hidden="false"/>
    </xf>
    <xf numFmtId="169" fontId="23" fillId="0" borderId="12" xfId="0" applyFont="true" applyBorder="true" applyAlignment="true" applyProtection="false">
      <alignment horizontal="right" vertical="center" textRotation="0" wrapText="true" indent="0" shrinkToFit="false"/>
      <protection locked="true" hidden="false"/>
    </xf>
    <xf numFmtId="173" fontId="23" fillId="0" borderId="12" xfId="0" applyFont="true" applyBorder="true" applyAlignment="true" applyProtection="false">
      <alignment horizontal="center" vertical="center" textRotation="0" wrapText="true" indent="0" shrinkToFit="false"/>
      <protection locked="true" hidden="false"/>
    </xf>
    <xf numFmtId="164" fontId="23" fillId="0" borderId="12" xfId="0" applyFont="true" applyBorder="true" applyAlignment="true" applyProtection="false">
      <alignment horizontal="center" vertical="center" textRotation="0" wrapText="true" indent="0" shrinkToFit="false"/>
      <protection locked="true" hidden="false"/>
    </xf>
    <xf numFmtId="164" fontId="23" fillId="0" borderId="12" xfId="0" applyFont="true" applyBorder="true" applyAlignment="true" applyProtection="false">
      <alignment horizontal="general" vertical="center" textRotation="0" wrapText="true" indent="0" shrinkToFit="false"/>
      <protection locked="true" hidden="false"/>
    </xf>
    <xf numFmtId="165" fontId="78" fillId="0" borderId="0" xfId="0" applyFont="true" applyBorder="true" applyAlignment="true" applyProtection="false">
      <alignment horizontal="general" vertical="center" textRotation="0" wrapText="true" indent="0" shrinkToFit="false"/>
      <protection locked="true" hidden="false"/>
    </xf>
    <xf numFmtId="165" fontId="75" fillId="9" borderId="0" xfId="0" applyFont="true" applyBorder="true" applyAlignment="true" applyProtection="false">
      <alignment horizontal="general" vertical="center" textRotation="0" wrapText="true" indent="0" shrinkToFit="false"/>
      <protection locked="true" hidden="false"/>
    </xf>
    <xf numFmtId="165" fontId="6" fillId="9" borderId="0" xfId="0" applyFont="true" applyBorder="true" applyAlignment="true" applyProtection="false">
      <alignment horizontal="left" vertical="center" textRotation="0" wrapText="true" indent="0" shrinkToFit="false"/>
      <protection locked="true" hidden="false"/>
    </xf>
    <xf numFmtId="165" fontId="30" fillId="9" borderId="0" xfId="0" applyFont="true" applyBorder="true" applyAlignment="true" applyProtection="false">
      <alignment horizontal="center" vertical="center" textRotation="0" wrapText="true" indent="0" shrinkToFit="false"/>
      <protection locked="true" hidden="false"/>
    </xf>
    <xf numFmtId="165" fontId="0" fillId="9" borderId="12" xfId="0" applyFont="true" applyBorder="true" applyAlignment="true" applyProtection="false">
      <alignment horizontal="right" vertical="center" textRotation="0" wrapText="true" indent="1" shrinkToFit="false"/>
      <protection locked="true" hidden="false"/>
    </xf>
    <xf numFmtId="165" fontId="0" fillId="0" borderId="10" xfId="0" applyFont="true" applyBorder="true" applyAlignment="true" applyProtection="false">
      <alignment horizontal="general" vertical="center" textRotation="0" wrapText="false" indent="0" shrinkToFit="false"/>
      <protection locked="true" hidden="false"/>
    </xf>
    <xf numFmtId="171" fontId="6" fillId="7" borderId="12" xfId="0" applyFont="true" applyBorder="true" applyAlignment="true" applyProtection="false">
      <alignment horizontal="left" vertical="center" textRotation="0" wrapText="true" indent="1" shrinkToFit="false"/>
      <protection locked="true" hidden="false"/>
    </xf>
    <xf numFmtId="165" fontId="79" fillId="0" borderId="0" xfId="0" applyFont="true" applyBorder="true" applyAlignment="true" applyProtection="false">
      <alignment horizontal="general" vertical="center" textRotation="0" wrapText="false" indent="0" shrinkToFit="false"/>
      <protection locked="true" hidden="false"/>
    </xf>
    <xf numFmtId="173" fontId="6" fillId="7" borderId="12" xfId="0" applyFont="true" applyBorder="true" applyAlignment="true" applyProtection="false">
      <alignment horizontal="left" vertical="center" textRotation="0" wrapText="true" indent="1" shrinkToFit="false"/>
      <protection locked="true" hidden="false"/>
    </xf>
    <xf numFmtId="165" fontId="6" fillId="9" borderId="21" xfId="0" applyFont="true" applyBorder="true" applyAlignment="true" applyProtection="false">
      <alignment horizontal="general" vertical="center" textRotation="0" wrapText="true" indent="0" shrinkToFit="false"/>
      <protection locked="true" hidden="false"/>
    </xf>
    <xf numFmtId="165" fontId="43" fillId="0" borderId="21" xfId="0" applyFont="true" applyBorder="true" applyAlignment="true" applyProtection="false">
      <alignment horizontal="center"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1" shrinkToFit="false"/>
      <protection locked="true" hidden="false"/>
    </xf>
    <xf numFmtId="165" fontId="6" fillId="0" borderId="25" xfId="0" applyFont="true" applyBorder="true" applyAlignment="true" applyProtection="false">
      <alignment horizontal="general" vertical="center" textRotation="0" wrapText="true" indent="0" shrinkToFit="false"/>
      <protection locked="true" hidden="false"/>
    </xf>
    <xf numFmtId="164" fontId="52" fillId="11" borderId="12" xfId="0" applyFont="true" applyBorder="true" applyAlignment="true" applyProtection="false">
      <alignment horizontal="center" vertical="center" textRotation="90" wrapText="true" indent="0" shrinkToFit="false"/>
      <protection locked="true" hidden="false"/>
    </xf>
    <xf numFmtId="165" fontId="6" fillId="0" borderId="30" xfId="0" applyFont="true" applyBorder="true" applyAlignment="true" applyProtection="false">
      <alignment horizontal="general" vertical="center" textRotation="0" wrapText="true" indent="0" shrinkToFit="false"/>
      <protection locked="true" hidden="false"/>
    </xf>
    <xf numFmtId="165" fontId="6" fillId="0" borderId="18" xfId="0" applyFont="true" applyBorder="true" applyAlignment="true" applyProtection="false">
      <alignment horizontal="general" vertical="center" textRotation="0" wrapText="true" indent="0" shrinkToFit="false"/>
      <protection locked="true" hidden="false"/>
    </xf>
    <xf numFmtId="164" fontId="45" fillId="0" borderId="0" xfId="0" applyFont="true" applyBorder="true" applyAlignment="true" applyProtection="false">
      <alignment horizontal="general" vertical="center" textRotation="0" wrapText="true" indent="0" shrinkToFit="false"/>
      <protection locked="true" hidden="false"/>
    </xf>
    <xf numFmtId="165" fontId="80" fillId="9" borderId="0" xfId="0" applyFont="true" applyBorder="true" applyAlignment="true" applyProtection="false">
      <alignment horizontal="general" vertical="center" textRotation="0" wrapText="true" indent="0" shrinkToFit="false"/>
      <protection locked="true" hidden="false"/>
    </xf>
    <xf numFmtId="165" fontId="76" fillId="9" borderId="0" xfId="0" applyFont="true" applyBorder="true" applyAlignment="true" applyProtection="false">
      <alignment horizontal="general" vertical="center" textRotation="0" wrapText="true" indent="0" shrinkToFit="false"/>
      <protection locked="true" hidden="false"/>
    </xf>
    <xf numFmtId="164" fontId="74" fillId="9" borderId="14" xfId="0" applyFont="true" applyBorder="true" applyAlignment="true" applyProtection="false">
      <alignment horizontal="left" vertical="center" textRotation="0" wrapText="true" indent="0" shrinkToFit="false"/>
      <protection locked="true" hidden="false"/>
    </xf>
    <xf numFmtId="164" fontId="74" fillId="9" borderId="14" xfId="0" applyFont="true" applyBorder="true" applyAlignment="true" applyProtection="false">
      <alignment horizontal="center" vertical="center" textRotation="0" wrapText="true" indent="0" shrinkToFit="false"/>
      <protection locked="true" hidden="false"/>
    </xf>
    <xf numFmtId="171" fontId="25" fillId="9" borderId="14" xfId="0" applyFont="true" applyBorder="true" applyAlignment="true" applyProtection="false">
      <alignment horizontal="center" vertical="center" textRotation="0" wrapText="true" indent="0" shrinkToFit="false"/>
      <protection locked="true" hidden="false"/>
    </xf>
    <xf numFmtId="171" fontId="74" fillId="9" borderId="14" xfId="0" applyFont="true" applyBorder="true" applyAlignment="true" applyProtection="false">
      <alignment horizontal="center" vertical="center" textRotation="0" wrapText="true" indent="0" shrinkToFit="false"/>
      <protection locked="true" hidden="false"/>
    </xf>
    <xf numFmtId="174" fontId="6" fillId="0" borderId="25" xfId="0" applyFont="true" applyBorder="true" applyAlignment="true" applyProtection="false">
      <alignment horizontal="right" vertical="center" textRotation="0" wrapText="true" indent="0" shrinkToFit="false"/>
      <protection locked="true" hidden="false"/>
    </xf>
    <xf numFmtId="174" fontId="6" fillId="0" borderId="18" xfId="0" applyFont="true" applyBorder="true" applyAlignment="true" applyProtection="false">
      <alignment horizontal="right" vertical="center" textRotation="0" wrapText="true" indent="0" shrinkToFit="false"/>
      <protection locked="true" hidden="false"/>
    </xf>
    <xf numFmtId="164" fontId="6" fillId="0" borderId="12" xfId="0" applyFont="true" applyBorder="true" applyAlignment="true" applyProtection="false">
      <alignment horizontal="general" vertical="center" textRotation="0" wrapText="true" indent="0" shrinkToFit="false"/>
      <protection locked="true" hidden="false"/>
    </xf>
    <xf numFmtId="164" fontId="45" fillId="0" borderId="0" xfId="0" applyFont="true" applyBorder="true" applyAlignment="true" applyProtection="false">
      <alignment horizontal="left" vertical="center" textRotation="0" wrapText="false" indent="0" shrinkToFit="false"/>
      <protection locked="true" hidden="false"/>
    </xf>
    <xf numFmtId="171" fontId="6" fillId="9" borderId="12" xfId="0" applyFont="true" applyBorder="true" applyAlignment="true" applyProtection="false">
      <alignment horizontal="left" vertical="center" textRotation="0" wrapText="true" indent="2" shrinkToFit="false"/>
      <protection locked="true" hidden="false"/>
    </xf>
    <xf numFmtId="164" fontId="25" fillId="0" borderId="0" xfId="0" applyFont="true" applyBorder="true" applyAlignment="true" applyProtection="false">
      <alignment horizontal="left" vertical="center" textRotation="0" wrapText="false" indent="2" shrinkToFit="false"/>
      <protection locked="true" hidden="false"/>
    </xf>
    <xf numFmtId="165" fontId="6" fillId="9" borderId="12" xfId="0" applyFont="true" applyBorder="true" applyAlignment="true" applyProtection="false">
      <alignment horizontal="left" vertical="center" textRotation="0" wrapText="true" indent="2" shrinkToFit="false"/>
      <protection locked="true" hidden="false"/>
    </xf>
    <xf numFmtId="171" fontId="6" fillId="9" borderId="12" xfId="0" applyFont="true" applyBorder="true" applyAlignment="true" applyProtection="false">
      <alignment horizontal="left"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3" shrinkToFit="false"/>
      <protection locked="true" hidden="false"/>
    </xf>
    <xf numFmtId="169" fontId="6" fillId="0" borderId="12" xfId="0" applyFont="true" applyBorder="true" applyAlignment="true" applyProtection="false">
      <alignment horizontal="right" vertical="center" textRotation="0" wrapText="true" indent="0" shrinkToFit="false"/>
      <protection locked="true" hidden="false"/>
    </xf>
    <xf numFmtId="164" fontId="25" fillId="0" borderId="0" xfId="0" applyFont="true" applyBorder="true" applyAlignment="true" applyProtection="false">
      <alignment horizontal="center" vertical="center" textRotation="0" wrapText="true" indent="0" shrinkToFit="false"/>
      <protection locked="true" hidden="false"/>
    </xf>
    <xf numFmtId="165" fontId="6" fillId="9" borderId="12" xfId="0" applyFont="true" applyBorder="true" applyAlignment="true" applyProtection="false">
      <alignment horizontal="left" vertical="center" textRotation="0" wrapText="true" indent="0" shrinkToFit="false"/>
      <protection locked="true" hidden="false"/>
    </xf>
    <xf numFmtId="165" fontId="6" fillId="0" borderId="19" xfId="0" applyFont="true" applyBorder="true" applyAlignment="true" applyProtection="false">
      <alignment horizontal="center" vertical="center" textRotation="0" wrapText="true" indent="0" shrinkToFit="false"/>
      <protection locked="true" hidden="false"/>
    </xf>
    <xf numFmtId="165" fontId="25" fillId="0" borderId="12" xfId="0" applyFont="true" applyBorder="true" applyAlignment="true" applyProtection="false">
      <alignment horizontal="left" vertical="center" textRotation="0" wrapText="true" indent="0" shrinkToFit="false"/>
      <protection locked="true" hidden="false"/>
    </xf>
    <xf numFmtId="164" fontId="77" fillId="0" borderId="13" xfId="0" applyFont="true" applyBorder="true" applyAlignment="true" applyProtection="false">
      <alignment horizontal="left" vertical="center" textRotation="0" wrapText="false" indent="0" shrinkToFit="false"/>
      <protection locked="true" hidden="false"/>
    </xf>
    <xf numFmtId="164" fontId="25" fillId="0" borderId="10" xfId="0" applyFont="true" applyBorder="true" applyAlignment="true" applyProtection="false">
      <alignment horizontal="left" vertical="center" textRotation="0" wrapText="false" indent="4" shrinkToFit="false"/>
      <protection locked="true" hidden="false"/>
    </xf>
    <xf numFmtId="164" fontId="25" fillId="0" borderId="19" xfId="0" applyFont="true" applyBorder="true" applyAlignment="true" applyProtection="false">
      <alignment horizontal="center" vertical="center" textRotation="0" wrapText="true" indent="0" shrinkToFit="false"/>
      <protection locked="true" hidden="false"/>
    </xf>
    <xf numFmtId="164" fontId="25" fillId="0" borderId="0" xfId="0" applyFont="true" applyBorder="true" applyAlignment="true" applyProtection="false">
      <alignment horizontal="general" vertical="center" textRotation="0" wrapText="true" indent="0" shrinkToFit="false"/>
      <protection locked="true" hidden="false"/>
    </xf>
    <xf numFmtId="165" fontId="0" fillId="0" borderId="0" xfId="0" applyFont="true" applyBorder="true" applyAlignment="true" applyProtection="false">
      <alignment horizontal="left" vertical="top" textRotation="0" wrapText="true" indent="0" shrinkToFit="false"/>
      <protection locked="true" hidden="false"/>
    </xf>
    <xf numFmtId="165" fontId="23" fillId="0" borderId="0" xfId="0" applyFont="true" applyBorder="true" applyAlignment="true" applyProtection="false">
      <alignment horizontal="left" vertical="center" textRotation="0" wrapText="false" indent="1" shrinkToFit="false"/>
      <protection locked="true" hidden="false"/>
    </xf>
    <xf numFmtId="171" fontId="6" fillId="9" borderId="25" xfId="0" applyFont="true" applyBorder="true" applyAlignment="true" applyProtection="false">
      <alignment horizontal="left" vertical="center" textRotation="0" wrapText="true" indent="0" shrinkToFit="false"/>
      <protection locked="true" hidden="false"/>
    </xf>
    <xf numFmtId="165" fontId="6" fillId="0" borderId="25" xfId="0" applyFont="true" applyBorder="true" applyAlignment="true" applyProtection="false">
      <alignment horizontal="left" vertical="center" textRotation="0" wrapText="true" indent="6" shrinkToFit="false"/>
      <protection locked="true" hidden="false"/>
    </xf>
    <xf numFmtId="165" fontId="6" fillId="7" borderId="25" xfId="0" applyFont="true" applyBorder="true" applyAlignment="true" applyProtection="false">
      <alignment horizontal="left" vertical="center" textRotation="0" wrapText="true" indent="0" shrinkToFit="false"/>
      <protection locked="true" hidden="false"/>
    </xf>
    <xf numFmtId="171" fontId="6" fillId="7" borderId="25" xfId="0" applyFont="true" applyBorder="true" applyAlignment="true" applyProtection="false">
      <alignment horizontal="left" vertical="center" textRotation="0" wrapText="true" indent="0" shrinkToFit="false"/>
      <protection locked="true" hidden="false"/>
    </xf>
    <xf numFmtId="165" fontId="53" fillId="0" borderId="19" xfId="0" applyFont="true" applyBorder="true" applyAlignment="true" applyProtection="false">
      <alignment horizontal="general" vertical="top" textRotation="0" wrapText="true" indent="0" shrinkToFit="false"/>
      <protection locked="true" hidden="false"/>
    </xf>
    <xf numFmtId="165" fontId="25" fillId="0" borderId="0" xfId="0" applyFont="true" applyBorder="true" applyAlignment="true" applyProtection="false">
      <alignment horizontal="left" vertical="center" textRotation="0" wrapText="false" indent="1" shrinkToFit="false"/>
      <protection locked="true" hidden="false"/>
    </xf>
    <xf numFmtId="165" fontId="25" fillId="0" borderId="12" xfId="0" applyFont="true" applyBorder="true" applyAlignment="true" applyProtection="false">
      <alignment horizontal="left" vertical="center" textRotation="0" wrapText="true" indent="4" shrinkToFit="false"/>
      <protection locked="true" hidden="false"/>
    </xf>
    <xf numFmtId="165" fontId="25" fillId="0" borderId="19" xfId="0" applyFont="true" applyBorder="true" applyAlignment="true" applyProtection="false">
      <alignment horizontal="general" vertical="top" textRotation="0" wrapText="true" indent="0" shrinkToFit="false"/>
      <protection locked="true" hidden="false"/>
    </xf>
    <xf numFmtId="171" fontId="6" fillId="9" borderId="18" xfId="0" applyFont="true" applyBorder="true" applyAlignment="true" applyProtection="false">
      <alignment horizontal="left" vertical="center" textRotation="0" wrapText="true" indent="0" shrinkToFit="false"/>
      <protection locked="true" hidden="false"/>
    </xf>
    <xf numFmtId="165" fontId="6" fillId="10" borderId="18" xfId="0" applyFont="true" applyBorder="true" applyAlignment="true" applyProtection="false">
      <alignment horizontal="left" vertical="center" textRotation="0" wrapText="true" indent="6" shrinkToFit="false"/>
      <protection locked="true" hidden="false"/>
    </xf>
    <xf numFmtId="165" fontId="6" fillId="0" borderId="18" xfId="0" applyFont="true" applyBorder="true" applyAlignment="true" applyProtection="false">
      <alignment horizontal="left" vertical="center" textRotation="0" wrapText="true" indent="6" shrinkToFit="false"/>
      <protection locked="true" hidden="false"/>
    </xf>
    <xf numFmtId="174" fontId="6" fillId="5" borderId="18" xfId="0" applyFont="true" applyBorder="true" applyAlignment="true" applyProtection="true">
      <alignment horizontal="right" vertical="center" textRotation="0" wrapText="true" indent="0" shrinkToFit="false"/>
      <protection locked="false" hidden="false"/>
    </xf>
    <xf numFmtId="169" fontId="6" fillId="5" borderId="18" xfId="0" applyFont="true" applyBorder="true" applyAlignment="true" applyProtection="true">
      <alignment horizontal="right" vertical="center" textRotation="0" wrapText="true" indent="0" shrinkToFit="false"/>
      <protection locked="false" hidden="false"/>
    </xf>
    <xf numFmtId="173" fontId="0" fillId="8" borderId="18" xfId="0" applyFont="true" applyBorder="true" applyAlignment="true" applyProtection="true">
      <alignment horizontal="center" vertical="center" textRotation="0" wrapText="true" indent="0" shrinkToFit="false"/>
      <protection locked="false" hidden="false"/>
    </xf>
    <xf numFmtId="164" fontId="25" fillId="0" borderId="10" xfId="0" applyFont="true" applyBorder="true" applyAlignment="true" applyProtection="false">
      <alignment horizontal="center" vertical="center" textRotation="0" wrapText="true" indent="0" shrinkToFit="false"/>
      <protection locked="true" hidden="false"/>
    </xf>
    <xf numFmtId="164" fontId="25" fillId="0" borderId="0" xfId="0" applyFont="true" applyBorder="true" applyAlignment="true" applyProtection="false">
      <alignment horizontal="left" vertical="center" textRotation="0" wrapText="false" indent="1" shrinkToFit="false"/>
      <protection locked="true" hidden="false"/>
    </xf>
    <xf numFmtId="165" fontId="23" fillId="0" borderId="0" xfId="0" applyFont="true" applyBorder="true" applyAlignment="true" applyProtection="false">
      <alignment horizontal="center" vertical="center" textRotation="0" wrapText="false" indent="0" shrinkToFit="false"/>
      <protection locked="true" hidden="false"/>
    </xf>
    <xf numFmtId="165" fontId="25" fillId="0" borderId="12" xfId="0" applyFont="true" applyBorder="true" applyAlignment="true" applyProtection="false">
      <alignment horizontal="left" vertical="center" textRotation="0" wrapText="true" indent="6" shrinkToFit="false"/>
      <protection locked="true" hidden="false"/>
    </xf>
    <xf numFmtId="165" fontId="6" fillId="0" borderId="12" xfId="0" applyFont="true" applyBorder="true" applyAlignment="true" applyProtection="false">
      <alignment horizontal="center" vertical="center" textRotation="0" wrapText="false" indent="0" shrinkToFit="false"/>
      <protection locked="true" hidden="false"/>
    </xf>
    <xf numFmtId="165" fontId="25" fillId="0" borderId="12" xfId="0" applyFont="true" applyBorder="true" applyAlignment="true" applyProtection="false">
      <alignment horizontal="general" vertical="top" textRotation="0" wrapText="true" indent="0" shrinkToFit="false"/>
      <protection locked="true" hidden="false"/>
    </xf>
    <xf numFmtId="169" fontId="6" fillId="5" borderId="13" xfId="0" applyFont="true" applyBorder="true" applyAlignment="true" applyProtection="true">
      <alignment horizontal="right" vertical="center" textRotation="0" wrapText="true" indent="0" shrinkToFit="false"/>
      <protection locked="false" hidden="false"/>
    </xf>
    <xf numFmtId="174" fontId="6" fillId="5" borderId="19" xfId="0" applyFont="true" applyBorder="true" applyAlignment="true" applyProtection="true">
      <alignment horizontal="right" vertical="center" textRotation="0" wrapText="true" indent="0" shrinkToFit="false"/>
      <protection locked="false" hidden="false"/>
    </xf>
    <xf numFmtId="165" fontId="53" fillId="0" borderId="25" xfId="0" applyFont="true" applyBorder="true" applyAlignment="true" applyProtection="false">
      <alignment horizontal="general" vertical="top" textRotation="0" wrapText="true" indent="0" shrinkToFit="false"/>
      <protection locked="true" hidden="false"/>
    </xf>
    <xf numFmtId="165" fontId="6" fillId="5" borderId="12" xfId="0" applyFont="true" applyBorder="true" applyAlignment="true" applyProtection="true">
      <alignment horizontal="left" vertical="center" textRotation="0" wrapText="true" indent="7" shrinkToFit="false"/>
      <protection locked="false" hidden="false"/>
    </xf>
    <xf numFmtId="174" fontId="25" fillId="0" borderId="13" xfId="0" applyFont="true" applyBorder="true" applyAlignment="true" applyProtection="false">
      <alignment horizontal="center" vertical="center" textRotation="0" wrapText="true" indent="0" shrinkToFit="false"/>
      <protection locked="true" hidden="false"/>
    </xf>
    <xf numFmtId="174" fontId="6" fillId="0" borderId="19" xfId="0" applyFont="true" applyBorder="true" applyAlignment="true" applyProtection="false">
      <alignment horizontal="right" vertical="center" textRotation="0" wrapText="true" indent="0" shrinkToFit="false"/>
      <protection locked="true" hidden="false"/>
    </xf>
    <xf numFmtId="165" fontId="6" fillId="11" borderId="10" xfId="0" applyFont="true" applyBorder="true" applyAlignment="true" applyProtection="false">
      <alignment horizontal="left" vertical="center" textRotation="0" wrapText="true" indent="6" shrinkToFit="false"/>
      <protection locked="true" hidden="false"/>
    </xf>
    <xf numFmtId="174" fontId="6" fillId="11" borderId="10" xfId="0" applyFont="true" applyBorder="true" applyAlignment="true" applyProtection="false">
      <alignment horizontal="right" vertical="center" textRotation="0" wrapText="true" indent="0" shrinkToFit="false"/>
      <protection locked="true" hidden="false"/>
    </xf>
    <xf numFmtId="174" fontId="25" fillId="11" borderId="10" xfId="0" applyFont="true" applyBorder="true" applyAlignment="true" applyProtection="false">
      <alignment horizontal="center" vertical="center" textRotation="0" wrapText="true" indent="0" shrinkToFit="false"/>
      <protection locked="true" hidden="false"/>
    </xf>
    <xf numFmtId="174" fontId="6" fillId="11" borderId="19" xfId="0" applyFont="true" applyBorder="true" applyAlignment="true" applyProtection="false">
      <alignment horizontal="right" vertical="center" textRotation="0" wrapText="true" indent="0" shrinkToFit="false"/>
      <protection locked="true" hidden="false"/>
    </xf>
    <xf numFmtId="164" fontId="6" fillId="11" borderId="21" xfId="0" applyFont="true" applyBorder="true" applyAlignment="true" applyProtection="false">
      <alignment horizontal="center" vertical="center" textRotation="0" wrapText="true" indent="0" shrinkToFit="false"/>
      <protection locked="true" hidden="false"/>
    </xf>
    <xf numFmtId="165" fontId="45" fillId="0" borderId="0" xfId="0" applyFont="true" applyBorder="true" applyAlignment="true" applyProtection="false">
      <alignment horizontal="left" vertical="center" textRotation="0" wrapText="false" indent="1" shrinkToFit="false"/>
      <protection locked="true" hidden="false"/>
    </xf>
    <xf numFmtId="165" fontId="6" fillId="7" borderId="19" xfId="0" applyFont="true" applyBorder="true" applyAlignment="true" applyProtection="false">
      <alignment horizontal="left" vertical="center" textRotation="0" wrapText="true" indent="0" shrinkToFit="false"/>
      <protection locked="true" hidden="false"/>
    </xf>
    <xf numFmtId="165" fontId="46" fillId="9" borderId="0" xfId="0" applyFont="true" applyBorder="true" applyAlignment="true" applyProtection="false">
      <alignment horizontal="center" vertical="center" textRotation="0" wrapText="true" indent="0" shrinkToFit="false"/>
      <protection locked="true" hidden="false"/>
    </xf>
    <xf numFmtId="165" fontId="25" fillId="0" borderId="19" xfId="0" applyFont="true" applyBorder="true" applyAlignment="true" applyProtection="false">
      <alignment horizontal="left" vertical="center" textRotation="0" wrapText="true" indent="0" shrinkToFit="false"/>
      <protection locked="true" hidden="false"/>
    </xf>
    <xf numFmtId="165" fontId="25" fillId="0" borderId="12" xfId="0" applyFont="true" applyBorder="true" applyAlignment="true" applyProtection="false">
      <alignment horizontal="left" vertical="center" textRotation="0" wrapText="true" indent="5" shrinkToFit="false"/>
      <protection locked="true" hidden="false"/>
    </xf>
    <xf numFmtId="165" fontId="25" fillId="0" borderId="17" xfId="0" applyFont="true" applyBorder="true" applyAlignment="true" applyProtection="false">
      <alignment horizontal="left" vertical="center" textRotation="0" wrapText="true" indent="1" shrinkToFit="false"/>
      <protection locked="true" hidden="false"/>
    </xf>
    <xf numFmtId="164" fontId="6" fillId="8" borderId="12" xfId="0" applyFont="true" applyBorder="true" applyAlignment="true" applyProtection="true">
      <alignment horizontal="left" vertical="center" textRotation="0" wrapText="true" indent="6" shrinkToFit="false"/>
      <protection locked="false" hidden="false"/>
    </xf>
    <xf numFmtId="165" fontId="43" fillId="0" borderId="12" xfId="0" applyFont="true" applyBorder="true" applyAlignment="true" applyProtection="false">
      <alignment horizontal="center" vertical="center" textRotation="0" wrapText="true" indent="0" shrinkToFit="false"/>
      <protection locked="true" hidden="false"/>
    </xf>
    <xf numFmtId="165" fontId="6" fillId="0" borderId="12" xfId="0" applyFont="true" applyBorder="true" applyAlignment="true" applyProtection="false">
      <alignment horizontal="left" vertical="center" textRotation="0" wrapText="true" indent="4" shrinkToFit="false"/>
      <protection locked="true" hidden="false"/>
    </xf>
    <xf numFmtId="169" fontId="6" fillId="11" borderId="19" xfId="0" applyFont="true" applyBorder="true" applyAlignment="true" applyProtection="false">
      <alignment horizontal="right" vertical="center" textRotation="0" wrapText="true" indent="0" shrinkToFit="false"/>
      <protection locked="true" hidden="false"/>
    </xf>
    <xf numFmtId="164" fontId="52" fillId="11" borderId="13" xfId="0" applyFont="true" applyBorder="true" applyAlignment="true" applyProtection="false">
      <alignment horizontal="left" vertical="center" textRotation="0" wrapText="false" indent="1" shrinkToFit="false"/>
      <protection locked="true" hidden="false"/>
    </xf>
    <xf numFmtId="169" fontId="6" fillId="11" borderId="10" xfId="0" applyFont="true" applyBorder="true" applyAlignment="true" applyProtection="false">
      <alignment horizontal="right" vertical="center" textRotation="0" wrapText="true" indent="0" shrinkToFit="false"/>
      <protection locked="true" hidden="false"/>
    </xf>
    <xf numFmtId="174" fontId="6" fillId="0" borderId="30" xfId="0" applyFont="true" applyBorder="true" applyAlignment="true" applyProtection="false">
      <alignment horizontal="right" vertical="center" textRotation="0" wrapText="true" indent="0" shrinkToFit="false"/>
      <protection locked="true" hidden="false"/>
    </xf>
    <xf numFmtId="174" fontId="25" fillId="11" borderId="19" xfId="0" applyFont="true" applyBorder="true" applyAlignment="true" applyProtection="false">
      <alignment horizontal="center" vertical="center" textRotation="0" wrapText="true" indent="0" shrinkToFit="false"/>
      <protection locked="true" hidden="false"/>
    </xf>
    <xf numFmtId="164" fontId="52" fillId="11" borderId="10" xfId="0" applyFont="true" applyBorder="true" applyAlignment="true" applyProtection="false">
      <alignment horizontal="general" vertical="center" textRotation="0" wrapText="true" indent="0" shrinkToFit="false"/>
      <protection locked="true" hidden="false"/>
    </xf>
    <xf numFmtId="164" fontId="25" fillId="0" borderId="17" xfId="0" applyFont="true" applyBorder="true" applyAlignment="false" applyProtection="false">
      <alignment horizontal="general" vertical="top" textRotation="0" wrapText="false" indent="0" shrinkToFit="false"/>
      <protection locked="true" hidden="false"/>
    </xf>
    <xf numFmtId="165" fontId="81" fillId="0" borderId="0" xfId="0" applyFont="true" applyBorder="true" applyAlignment="true" applyProtection="false">
      <alignment horizontal="center" vertical="center" textRotation="0" wrapText="true" indent="0" shrinkToFit="false"/>
      <protection locked="true" hidden="false"/>
    </xf>
    <xf numFmtId="174" fontId="25" fillId="0" borderId="12" xfId="0" applyFont="true" applyBorder="true" applyAlignment="true" applyProtection="false">
      <alignment horizontal="right" vertical="center" textRotation="0" wrapText="true" indent="0" shrinkToFit="false"/>
      <protection locked="true" hidden="false"/>
    </xf>
    <xf numFmtId="169" fontId="25" fillId="0" borderId="12" xfId="0" applyFont="true" applyBorder="true" applyAlignment="true" applyProtection="false">
      <alignment horizontal="right" vertical="center" textRotation="0" wrapText="true" indent="0" shrinkToFit="false"/>
      <protection locked="true" hidden="false"/>
    </xf>
    <xf numFmtId="173" fontId="25" fillId="0" borderId="12" xfId="0" applyFont="true" applyBorder="true" applyAlignment="true" applyProtection="false">
      <alignment horizontal="center" vertical="center" textRotation="0" wrapText="true" indent="0" shrinkToFit="false"/>
      <protection locked="true" hidden="false"/>
    </xf>
    <xf numFmtId="164" fontId="25" fillId="0" borderId="12" xfId="0" applyFont="true" applyBorder="true" applyAlignment="true" applyProtection="false">
      <alignment horizontal="center" vertical="center" textRotation="0" wrapText="true" indent="0" shrinkToFit="false"/>
      <protection locked="true" hidden="false"/>
    </xf>
    <xf numFmtId="165" fontId="23" fillId="0" borderId="0" xfId="0" applyFont="true" applyBorder="true" applyAlignment="true" applyProtection="false">
      <alignment horizontal="left" vertical="center" textRotation="0" wrapText="false" indent="0" shrinkToFit="false"/>
      <protection locked="true" hidden="false"/>
    </xf>
    <xf numFmtId="165" fontId="78" fillId="0" borderId="0" xfId="0" applyFont="true" applyBorder="true" applyAlignment="true" applyProtection="false">
      <alignment horizontal="left" vertical="center" textRotation="0" wrapText="false" indent="0" shrinkToFit="false"/>
      <protection locked="true" hidden="false"/>
    </xf>
    <xf numFmtId="165" fontId="78" fillId="9" borderId="0" xfId="0" applyFont="true" applyBorder="true" applyAlignment="true" applyProtection="false">
      <alignment horizontal="general" vertical="center" textRotation="0" wrapText="true" indent="0" shrinkToFit="false"/>
      <protection locked="true" hidden="false"/>
    </xf>
    <xf numFmtId="165" fontId="6" fillId="0" borderId="0" xfId="0" applyFont="true" applyBorder="true" applyAlignment="true" applyProtection="false">
      <alignment horizontal="left" vertical="top" textRotation="0" wrapText="true" indent="0" shrinkToFit="false"/>
      <protection locked="true" hidden="false"/>
    </xf>
    <xf numFmtId="165" fontId="0" fillId="9" borderId="19" xfId="0" applyFont="true" applyBorder="true" applyAlignment="true" applyProtection="false">
      <alignment horizontal="center" vertical="center" textRotation="0" wrapText="true" indent="0" shrinkToFit="false"/>
      <protection locked="true" hidden="false"/>
    </xf>
    <xf numFmtId="165" fontId="6" fillId="9" borderId="13" xfId="0" applyFont="true" applyBorder="true" applyAlignment="true" applyProtection="false">
      <alignment horizontal="center" vertical="center" textRotation="0" wrapText="true" indent="0" shrinkToFit="false"/>
      <protection locked="true" hidden="false"/>
    </xf>
    <xf numFmtId="165" fontId="0" fillId="9" borderId="25" xfId="0" applyFont="true" applyBorder="true" applyAlignment="true" applyProtection="false">
      <alignment horizontal="center" vertical="center" textRotation="0" wrapText="true" indent="0" shrinkToFit="false"/>
      <protection locked="true" hidden="false"/>
    </xf>
    <xf numFmtId="171" fontId="6" fillId="7" borderId="12" xfId="0" applyFont="true" applyBorder="true" applyAlignment="true" applyProtection="false">
      <alignment horizontal="center" vertical="center" textRotation="0" wrapText="true" indent="0" shrinkToFit="false"/>
      <protection locked="true" hidden="false"/>
    </xf>
    <xf numFmtId="165" fontId="6" fillId="8" borderId="12" xfId="0" applyFont="true" applyBorder="true" applyAlignment="true" applyProtection="true">
      <alignment horizontal="center" vertical="center" textRotation="0" wrapText="true" indent="0" shrinkToFit="false"/>
      <protection locked="false" hidden="false"/>
    </xf>
    <xf numFmtId="165" fontId="6" fillId="9" borderId="18" xfId="0" applyFont="true" applyBorder="true" applyAlignment="true" applyProtection="false">
      <alignment horizontal="center" vertical="center" textRotation="0" wrapText="true" indent="0" shrinkToFit="false"/>
      <protection locked="true" hidden="false"/>
    </xf>
    <xf numFmtId="164" fontId="6" fillId="11" borderId="13" xfId="0" applyFont="true" applyBorder="true" applyAlignment="true" applyProtection="false">
      <alignment horizontal="center" vertical="center" textRotation="0" wrapText="true" indent="0" shrinkToFit="false"/>
      <protection locked="true" hidden="false"/>
    </xf>
    <xf numFmtId="164" fontId="45" fillId="0" borderId="17" xfId="0" applyFont="true" applyBorder="true" applyAlignment="false" applyProtection="false">
      <alignment horizontal="general" vertical="top" textRotation="0" wrapText="false" indent="0" shrinkToFit="false"/>
      <protection locked="true" hidden="false"/>
    </xf>
    <xf numFmtId="165" fontId="6" fillId="0" borderId="0" xfId="0" applyFont="true" applyBorder="true" applyAlignment="true" applyProtection="false">
      <alignment horizontal="right" vertical="center" textRotation="0" wrapText="true" indent="0" shrinkToFit="false"/>
      <protection locked="true" hidden="false"/>
    </xf>
    <xf numFmtId="165" fontId="23" fillId="0" borderId="13" xfId="0" applyFont="true" applyBorder="true" applyAlignment="true" applyProtection="false">
      <alignment horizontal="center" vertical="center" textRotation="0" wrapText="false" indent="0" shrinkToFit="false"/>
      <protection locked="true" hidden="false"/>
    </xf>
    <xf numFmtId="165" fontId="6" fillId="5" borderId="12" xfId="0" applyFont="true" applyBorder="true" applyAlignment="true" applyProtection="true">
      <alignment horizontal="left" vertical="center" textRotation="0" wrapText="true" indent="0" shrinkToFit="false"/>
      <protection locked="false" hidden="false"/>
    </xf>
    <xf numFmtId="164" fontId="6" fillId="5" borderId="12" xfId="0" applyFont="true" applyBorder="true" applyAlignment="true" applyProtection="true">
      <alignment horizontal="left" vertical="center" textRotation="0" wrapText="true" indent="6" shrinkToFit="false"/>
      <protection locked="false" hidden="false"/>
    </xf>
    <xf numFmtId="174" fontId="6" fillId="0" borderId="22" xfId="0" applyFont="true" applyBorder="true" applyAlignment="true" applyProtection="false">
      <alignment horizontal="right" vertical="center" textRotation="0" wrapText="true" indent="0" shrinkToFit="false"/>
      <protection locked="true" hidden="false"/>
    </xf>
    <xf numFmtId="171" fontId="53" fillId="0" borderId="12" xfId="0" applyFont="true" applyBorder="true" applyAlignment="true" applyProtection="false">
      <alignment horizontal="left" vertical="top" textRotation="0" wrapText="true" indent="0" shrinkToFit="false"/>
      <protection locked="true" hidden="false"/>
    </xf>
    <xf numFmtId="174" fontId="6" fillId="0" borderId="28" xfId="0" applyFont="true" applyBorder="true" applyAlignment="true" applyProtection="false">
      <alignment horizontal="right" vertical="center" textRotation="0" wrapText="true" indent="0" shrinkToFit="false"/>
      <protection locked="true" hidden="false"/>
    </xf>
    <xf numFmtId="164" fontId="0" fillId="11" borderId="29" xfId="0" applyFont="true" applyBorder="true" applyAlignment="true" applyProtection="false">
      <alignment horizontal="center" vertical="center" textRotation="0" wrapText="true" indent="0" shrinkToFit="false"/>
      <protection locked="true" hidden="false"/>
    </xf>
    <xf numFmtId="164" fontId="52" fillId="11" borderId="10" xfId="0" applyFont="true" applyBorder="true" applyAlignment="true" applyProtection="false">
      <alignment horizontal="left" vertical="center" textRotation="0" wrapText="false" indent="3" shrinkToFit="false"/>
      <protection locked="true" hidden="false"/>
    </xf>
    <xf numFmtId="165" fontId="82" fillId="0" borderId="0" xfId="0" applyFont="true" applyBorder="true" applyAlignment="true" applyProtection="false">
      <alignment horizontal="general" vertical="center" textRotation="0" wrapText="true" indent="0" shrinkToFit="false"/>
      <protection locked="true" hidden="false"/>
    </xf>
    <xf numFmtId="165" fontId="6" fillId="7" borderId="10" xfId="0" applyFont="true" applyBorder="true" applyAlignment="true" applyProtection="false">
      <alignment horizontal="left" vertical="center" textRotation="0" wrapText="true" indent="0" shrinkToFit="false"/>
      <protection locked="true" hidden="false"/>
    </xf>
    <xf numFmtId="171" fontId="6" fillId="7" borderId="19" xfId="0" applyFont="true" applyBorder="true" applyAlignment="true" applyProtection="false">
      <alignment horizontal="left" vertical="center" textRotation="0" wrapText="true" indent="0" shrinkToFit="false"/>
      <protection locked="true" hidden="false"/>
    </xf>
    <xf numFmtId="165" fontId="25" fillId="0" borderId="0" xfId="0" applyFont="true" applyBorder="true" applyAlignment="true" applyProtection="false">
      <alignment horizontal="left" vertical="center" textRotation="0" wrapText="false" indent="0" shrinkToFit="false"/>
      <protection locked="true" hidden="false"/>
    </xf>
    <xf numFmtId="165" fontId="25" fillId="0" borderId="10" xfId="0" applyFont="true" applyBorder="true" applyAlignment="true" applyProtection="false">
      <alignment horizontal="left" vertical="center" textRotation="0" wrapText="true" indent="0" shrinkToFit="false"/>
      <protection locked="true" hidden="false"/>
    </xf>
    <xf numFmtId="165" fontId="25" fillId="0" borderId="17" xfId="0" applyFont="true" applyBorder="true" applyAlignment="true" applyProtection="false">
      <alignment horizontal="center" vertical="top" textRotation="0" wrapText="true" indent="0" shrinkToFit="false"/>
      <protection locked="true" hidden="false"/>
    </xf>
    <xf numFmtId="164" fontId="6" fillId="8" borderId="25" xfId="0" applyFont="true" applyBorder="true" applyAlignment="true" applyProtection="true">
      <alignment horizontal="left" vertical="center" textRotation="0" wrapText="true" indent="6" shrinkToFit="false"/>
      <protection locked="false" hidden="false"/>
    </xf>
    <xf numFmtId="164" fontId="6" fillId="5" borderId="25" xfId="0" applyFont="true" applyBorder="true" applyAlignment="true" applyProtection="true">
      <alignment horizontal="left" vertical="center" textRotation="0" wrapText="true" indent="6" shrinkToFit="false"/>
      <protection locked="false" hidden="false"/>
    </xf>
    <xf numFmtId="174" fontId="6" fillId="8" borderId="12" xfId="0" applyFont="true" applyBorder="true" applyAlignment="true" applyProtection="true">
      <alignment horizontal="left" vertical="center" textRotation="0" wrapText="true" indent="1" shrinkToFit="false"/>
      <protection locked="false" hidden="false"/>
    </xf>
    <xf numFmtId="164" fontId="25" fillId="0" borderId="0" xfId="0" applyFont="true" applyBorder="true" applyAlignment="true" applyProtection="false">
      <alignment horizontal="left" vertical="center" textRotation="0" wrapText="true" indent="1" shrinkToFit="false"/>
      <protection locked="true" hidden="false"/>
    </xf>
    <xf numFmtId="164" fontId="6" fillId="0" borderId="0" xfId="0" applyFont="true" applyBorder="true" applyAlignment="true" applyProtection="false">
      <alignment horizontal="left" vertical="center" textRotation="0" wrapText="false" indent="0" shrinkToFit="false"/>
      <protection locked="true" hidden="false"/>
    </xf>
    <xf numFmtId="165" fontId="0" fillId="9" borderId="10" xfId="0" applyFont="true" applyBorder="true" applyAlignment="true" applyProtection="false">
      <alignment horizontal="center" vertical="center" textRotation="0" wrapText="true" indent="0" shrinkToFit="false"/>
      <protection locked="true" hidden="false"/>
    </xf>
    <xf numFmtId="165" fontId="0" fillId="9" borderId="15" xfId="0" applyFont="true" applyBorder="true" applyAlignment="true" applyProtection="false">
      <alignment horizontal="center" vertical="center" textRotation="0" wrapText="true" indent="0" shrinkToFit="false"/>
      <protection locked="true" hidden="false"/>
    </xf>
    <xf numFmtId="165" fontId="6" fillId="8" borderId="19" xfId="0" applyFont="true" applyBorder="true" applyAlignment="true" applyProtection="true">
      <alignment horizontal="center" vertical="center" textRotation="0" wrapText="true" indent="0" shrinkToFit="false"/>
      <protection locked="false" hidden="false"/>
    </xf>
    <xf numFmtId="165" fontId="6" fillId="9" borderId="29" xfId="0" applyFont="true" applyBorder="true" applyAlignment="true" applyProtection="false">
      <alignment horizontal="center" vertical="center" textRotation="0" wrapText="true" indent="0" shrinkToFit="false"/>
      <protection locked="true" hidden="false"/>
    </xf>
    <xf numFmtId="165" fontId="81" fillId="0" borderId="0" xfId="0" applyFont="true" applyBorder="true" applyAlignment="true" applyProtection="false">
      <alignment horizontal="general" vertical="center" textRotation="0" wrapText="true" indent="0" shrinkToFit="false"/>
      <protection locked="true" hidden="false"/>
    </xf>
    <xf numFmtId="165" fontId="81" fillId="9" borderId="0" xfId="0" applyFont="true" applyBorder="true" applyAlignment="true" applyProtection="false">
      <alignment horizontal="center" vertical="center" textRotation="0" wrapText="true" indent="0" shrinkToFit="false"/>
      <protection locked="true" hidden="false"/>
    </xf>
    <xf numFmtId="165" fontId="25" fillId="9" borderId="12" xfId="0" applyFont="true" applyBorder="true" applyAlignment="true" applyProtection="false">
      <alignment horizontal="left" vertical="center" textRotation="0" wrapText="true" indent="3" shrinkToFit="false"/>
      <protection locked="true" hidden="false"/>
    </xf>
    <xf numFmtId="174" fontId="6" fillId="8" borderId="12" xfId="0" applyFont="true" applyBorder="true" applyAlignment="true" applyProtection="true">
      <alignment horizontal="center" vertical="center" textRotation="0" wrapText="true" indent="0" shrinkToFit="false"/>
      <protection locked="false" hidden="false"/>
    </xf>
    <xf numFmtId="164" fontId="6" fillId="10" borderId="19" xfId="0" applyFont="true" applyBorder="true" applyAlignment="true" applyProtection="false">
      <alignment horizontal="center" vertical="center" textRotation="0" wrapText="true" indent="0" shrinkToFit="false"/>
      <protection locked="true" hidden="false"/>
    </xf>
    <xf numFmtId="164" fontId="52" fillId="11" borderId="13" xfId="0" applyFont="true" applyBorder="true" applyAlignment="true" applyProtection="false">
      <alignment horizontal="general" vertical="center" textRotation="0" wrapText="true" indent="0" shrinkToFit="false"/>
      <protection locked="true" hidden="false"/>
    </xf>
    <xf numFmtId="164" fontId="52" fillId="11" borderId="21" xfId="0" applyFont="true" applyBorder="true" applyAlignment="true" applyProtection="false">
      <alignment horizontal="left" vertical="center" textRotation="0" wrapText="false" indent="0" shrinkToFit="false"/>
      <protection locked="true" hidden="false"/>
    </xf>
    <xf numFmtId="164" fontId="23" fillId="0" borderId="0" xfId="0" applyFont="true" applyBorder="true" applyAlignment="true" applyProtection="false">
      <alignment horizontal="left" vertical="center" textRotation="0" wrapText="false" indent="0" shrinkToFit="false"/>
      <protection locked="true" hidden="false"/>
    </xf>
    <xf numFmtId="165" fontId="25" fillId="0" borderId="0" xfId="0" applyFont="true" applyBorder="true" applyAlignment="true" applyProtection="false">
      <alignment horizontal="left" vertical="center" textRotation="0" wrapText="true" indent="4" shrinkToFit="false"/>
      <protection locked="true" hidden="false"/>
    </xf>
    <xf numFmtId="164" fontId="52" fillId="11" borderId="13" xfId="0" applyFont="true" applyBorder="true" applyAlignment="true" applyProtection="false">
      <alignment horizontal="left" vertical="center" textRotation="0" wrapText="false" indent="0" shrinkToFit="false"/>
      <protection locked="true" hidden="false"/>
    </xf>
    <xf numFmtId="164" fontId="6" fillId="9" borderId="12" xfId="45" applyFont="true" applyBorder="true" applyAlignment="true" applyProtection="false">
      <alignment horizontal="center" vertical="center" textRotation="0" wrapText="true" indent="0" shrinkToFit="false"/>
      <protection locked="true" hidden="false"/>
    </xf>
    <xf numFmtId="165" fontId="25" fillId="0" borderId="0" xfId="0" applyFont="true" applyBorder="true" applyAlignment="true" applyProtection="false">
      <alignment horizontal="left" vertical="center" textRotation="0" wrapText="true" indent="1" shrinkToFit="false"/>
      <protection locked="true" hidden="false"/>
    </xf>
    <xf numFmtId="164" fontId="22" fillId="0" borderId="0" xfId="0" applyFont="true" applyBorder="true" applyAlignment="true" applyProtection="false">
      <alignment horizontal="center" vertical="center" textRotation="0" wrapText="true" indent="0" shrinkToFit="false"/>
      <protection locked="true" hidden="false"/>
    </xf>
    <xf numFmtId="165" fontId="50" fillId="0" borderId="0" xfId="0" applyFont="true" applyBorder="true" applyAlignment="true" applyProtection="false">
      <alignment horizontal="general" vertical="center" textRotation="0" wrapText="true" indent="0" shrinkToFit="false"/>
      <protection locked="true" hidden="false"/>
    </xf>
    <xf numFmtId="164" fontId="6" fillId="0" borderId="0" xfId="0" applyFont="true" applyBorder="true" applyAlignment="true" applyProtection="false">
      <alignment horizontal="center" vertical="top" textRotation="0" wrapText="true" indent="0" shrinkToFit="false"/>
      <protection locked="true" hidden="false"/>
    </xf>
    <xf numFmtId="171" fontId="6" fillId="0" borderId="31" xfId="0" applyFont="true" applyBorder="true" applyAlignment="true" applyProtection="false">
      <alignment horizontal="center" vertical="center" textRotation="0" wrapText="true" indent="0" shrinkToFit="false"/>
      <protection locked="true" hidden="false"/>
    </xf>
    <xf numFmtId="165" fontId="6" fillId="8" borderId="12" xfId="0" applyFont="true" applyBorder="true" applyAlignment="true" applyProtection="true">
      <alignment horizontal="left" vertical="center" textRotation="0" wrapText="true" indent="2" shrinkToFit="false"/>
      <protection locked="false" hidden="false"/>
    </xf>
    <xf numFmtId="165" fontId="6" fillId="0" borderId="12" xfId="0" applyFont="true" applyBorder="true" applyAlignment="true" applyProtection="false">
      <alignment horizontal="left" vertical="center" textRotation="0" wrapText="true" indent="3" shrinkToFit="false"/>
      <protection locked="true" hidden="false"/>
    </xf>
    <xf numFmtId="165" fontId="83" fillId="0" borderId="0" xfId="0" applyFont="true" applyBorder="true" applyAlignment="true" applyProtection="false">
      <alignment horizontal="general" vertical="center" textRotation="0" wrapText="true" indent="0" shrinkToFit="false"/>
      <protection locked="true" hidden="false"/>
    </xf>
    <xf numFmtId="165" fontId="25" fillId="0" borderId="31" xfId="0" applyFont="true" applyBorder="true" applyAlignment="true" applyProtection="false">
      <alignment horizontal="center" vertical="center" textRotation="0" wrapText="true" indent="0" shrinkToFit="false"/>
      <protection locked="true" hidden="false"/>
    </xf>
    <xf numFmtId="165" fontId="25" fillId="0" borderId="12" xfId="0" applyFont="true" applyBorder="true" applyAlignment="true" applyProtection="false">
      <alignment horizontal="left" vertical="center" textRotation="0" wrapText="true" indent="2" shrinkToFit="false"/>
      <protection locked="true" hidden="false"/>
    </xf>
    <xf numFmtId="164" fontId="6" fillId="8" borderId="12" xfId="0" applyFont="true" applyBorder="true" applyAlignment="true" applyProtection="true">
      <alignment horizontal="center" vertical="center" textRotation="0" wrapText="true" indent="0" shrinkToFit="false"/>
      <protection locked="false" hidden="false"/>
    </xf>
    <xf numFmtId="165" fontId="6" fillId="0" borderId="19" xfId="0" applyFont="true" applyBorder="true" applyAlignment="true" applyProtection="false">
      <alignment horizontal="general" vertical="top" textRotation="0" wrapText="true" indent="0" shrinkToFit="false"/>
      <protection locked="true" hidden="false"/>
    </xf>
    <xf numFmtId="170" fontId="6" fillId="5" borderId="12" xfId="0" applyFont="true" applyBorder="true" applyAlignment="true" applyProtection="true">
      <alignment horizontal="right" vertical="center" textRotation="0" wrapText="true" indent="0" shrinkToFit="false"/>
      <protection locked="false" hidden="false"/>
    </xf>
    <xf numFmtId="165" fontId="6" fillId="0" borderId="15" xfId="0" applyFont="true" applyBorder="true" applyAlignment="true" applyProtection="false">
      <alignment horizontal="general" vertical="center" textRotation="0" wrapText="true" indent="0" shrinkToFit="false"/>
      <protection locked="true" hidden="false"/>
    </xf>
    <xf numFmtId="165" fontId="77" fillId="9" borderId="0" xfId="0" applyFont="true" applyBorder="true" applyAlignment="true" applyProtection="false">
      <alignment horizontal="right" vertical="center" textRotation="0" wrapText="false" indent="0" shrinkToFit="false"/>
      <protection locked="true" hidden="false"/>
    </xf>
    <xf numFmtId="165" fontId="6" fillId="0" borderId="13" xfId="0" applyFont="true" applyBorder="true" applyAlignment="true" applyProtection="false">
      <alignment horizontal="general" vertical="center" textRotation="0" wrapText="true" indent="0" shrinkToFit="false"/>
      <protection locked="true" hidden="false"/>
    </xf>
    <xf numFmtId="165" fontId="6" fillId="0" borderId="19" xfId="0" applyFont="true" applyBorder="true" applyAlignment="true" applyProtection="false">
      <alignment horizontal="right" vertical="center" textRotation="0" wrapText="true" indent="1" shrinkToFit="false"/>
      <protection locked="true" hidden="false"/>
    </xf>
    <xf numFmtId="171" fontId="6" fillId="7" borderId="13" xfId="0" applyFont="true" applyBorder="true" applyAlignment="true" applyProtection="false">
      <alignment horizontal="left" vertical="top" textRotation="0" wrapText="true" indent="0" shrinkToFit="false"/>
      <protection locked="true" hidden="false"/>
    </xf>
    <xf numFmtId="165" fontId="6" fillId="0" borderId="10" xfId="0" applyFont="true" applyBorder="true" applyAlignment="true" applyProtection="false">
      <alignment horizontal="right" vertical="center" textRotation="0" wrapText="true" indent="1" shrinkToFit="false"/>
      <protection locked="true" hidden="false"/>
    </xf>
    <xf numFmtId="174" fontId="6" fillId="8" borderId="12" xfId="0" applyFont="true" applyBorder="true" applyAlignment="true" applyProtection="true">
      <alignment horizontal="right" vertical="center" textRotation="0" wrapText="true" indent="0" shrinkToFit="false"/>
      <protection locked="false" hidden="false"/>
    </xf>
    <xf numFmtId="174" fontId="6" fillId="7" borderId="12" xfId="0" applyFont="true" applyBorder="true" applyAlignment="true" applyProtection="false">
      <alignment horizontal="right" vertical="center" textRotation="0" wrapText="true" indent="0" shrinkToFit="false"/>
      <protection locked="true" hidden="false"/>
    </xf>
    <xf numFmtId="164" fontId="22" fillId="4" borderId="0" xfId="0" applyFont="true" applyBorder="true" applyAlignment="true" applyProtection="false">
      <alignment horizontal="center" vertical="center" textRotation="0" wrapText="true" indent="0" shrinkToFit="false"/>
      <protection locked="true" hidden="false"/>
    </xf>
    <xf numFmtId="171" fontId="45" fillId="0" borderId="0" xfId="0" applyFont="true" applyBorder="true" applyAlignment="true" applyProtection="false">
      <alignment horizontal="center" vertical="center" textRotation="0" wrapText="true" indent="0" shrinkToFit="false"/>
      <protection locked="true" hidden="false"/>
    </xf>
    <xf numFmtId="164" fontId="45" fillId="0" borderId="0" xfId="0" applyFont="true" applyBorder="true" applyAlignment="true" applyProtection="false">
      <alignment horizontal="center" vertical="center" textRotation="0" wrapText="true" indent="0" shrinkToFit="false"/>
      <protection locked="true" hidden="false"/>
    </xf>
    <xf numFmtId="164" fontId="45" fillId="0" borderId="31" xfId="0" applyFont="true" applyBorder="true" applyAlignment="true" applyProtection="false">
      <alignment horizontal="center" vertical="center" textRotation="0" wrapText="true" indent="0" shrinkToFit="false"/>
      <protection locked="true" hidden="false"/>
    </xf>
    <xf numFmtId="165" fontId="45" fillId="0" borderId="12" xfId="0" applyFont="true" applyBorder="true" applyAlignment="true" applyProtection="false">
      <alignment horizontal="left" vertical="center" textRotation="0" wrapText="true" indent="2" shrinkToFit="false"/>
      <protection locked="true" hidden="false"/>
    </xf>
    <xf numFmtId="165" fontId="84" fillId="0" borderId="0" xfId="0" applyFont="true" applyBorder="true" applyAlignment="true" applyProtection="false">
      <alignment horizontal="general" vertical="center" textRotation="0" wrapText="true" indent="0" shrinkToFit="false"/>
      <protection locked="true" hidden="false"/>
    </xf>
    <xf numFmtId="165" fontId="45" fillId="0" borderId="31" xfId="0" applyFont="true" applyBorder="true" applyAlignment="true" applyProtection="false">
      <alignment horizontal="center" vertical="center" textRotation="0" wrapText="true" indent="0" shrinkToFit="false"/>
      <protection locked="true" hidden="false"/>
    </xf>
    <xf numFmtId="174" fontId="45" fillId="0" borderId="12" xfId="0" applyFont="true" applyBorder="true" applyAlignment="true" applyProtection="false">
      <alignment horizontal="right" vertical="center" textRotation="0" wrapText="true" indent="0" shrinkToFit="false"/>
      <protection locked="true" hidden="false"/>
    </xf>
    <xf numFmtId="164" fontId="6" fillId="11" borderId="13" xfId="0" applyFont="true" applyBorder="true" applyAlignment="true" applyProtection="false">
      <alignment horizontal="general" vertical="center" textRotation="0" wrapText="true" indent="0" shrinkToFit="false"/>
      <protection locked="true" hidden="false"/>
    </xf>
    <xf numFmtId="165" fontId="6" fillId="11" borderId="10" xfId="0" applyFont="true" applyBorder="true" applyAlignment="true" applyProtection="false">
      <alignment horizontal="general" vertical="center" textRotation="0" wrapText="true" indent="0" shrinkToFit="false"/>
      <protection locked="true" hidden="false"/>
    </xf>
    <xf numFmtId="165" fontId="23" fillId="11" borderId="19" xfId="0" applyFont="true" applyBorder="true" applyAlignment="true" applyProtection="false">
      <alignment horizontal="general" vertical="center" textRotation="0" wrapText="true" indent="0" shrinkToFit="false"/>
      <protection locked="true" hidden="false"/>
    </xf>
    <xf numFmtId="172" fontId="6" fillId="0" borderId="0" xfId="0" applyFont="true" applyBorder="true" applyAlignment="true" applyProtection="false">
      <alignment horizontal="center" vertical="center" textRotation="0" wrapText="true" indent="0" shrinkToFit="false"/>
      <protection locked="true" hidden="false"/>
    </xf>
    <xf numFmtId="164" fontId="30" fillId="0" borderId="0" xfId="0" applyFont="true" applyBorder="true" applyAlignment="true" applyProtection="false">
      <alignment horizontal="center" vertical="center" textRotation="0" wrapText="false" indent="0" shrinkToFit="false"/>
      <protection locked="true" hidden="false"/>
    </xf>
    <xf numFmtId="170" fontId="6" fillId="8" borderId="12" xfId="0" applyFont="true" applyBorder="true" applyAlignment="true" applyProtection="true">
      <alignment horizontal="right" vertical="center" textRotation="0" wrapText="true" indent="0" shrinkToFit="false"/>
      <protection locked="false" hidden="false"/>
    </xf>
    <xf numFmtId="174" fontId="6" fillId="7" borderId="25" xfId="0" applyFont="true" applyBorder="true" applyAlignment="true" applyProtection="false">
      <alignment horizontal="right" vertical="center" textRotation="0" wrapText="true" indent="0" shrinkToFit="false"/>
      <protection locked="true" hidden="false"/>
    </xf>
    <xf numFmtId="164" fontId="25" fillId="0" borderId="12" xfId="0" applyFont="true" applyBorder="true" applyAlignment="true" applyProtection="false">
      <alignment horizontal="general" vertical="center" textRotation="0" wrapText="true" indent="0" shrinkToFit="false"/>
      <protection locked="true" hidden="false"/>
    </xf>
    <xf numFmtId="165" fontId="25" fillId="0" borderId="25" xfId="0" applyFont="true" applyBorder="true" applyAlignment="true" applyProtection="false">
      <alignment horizontal="general" vertical="top" textRotation="0" wrapText="true" indent="0" shrinkToFit="false"/>
      <protection locked="true" hidden="false"/>
    </xf>
    <xf numFmtId="174" fontId="6" fillId="8" borderId="19" xfId="0" applyFont="true" applyBorder="true" applyAlignment="true" applyProtection="true">
      <alignment horizontal="right" vertical="center" textRotation="0" wrapText="true" indent="0" shrinkToFit="false"/>
      <protection locked="false" hidden="false"/>
    </xf>
    <xf numFmtId="165" fontId="6" fillId="0" borderId="18" xfId="0" applyFont="true" applyBorder="true" applyAlignment="true" applyProtection="false">
      <alignment horizontal="general" vertical="top" textRotation="0" wrapText="true" indent="0" shrinkToFit="false"/>
      <protection locked="true" hidden="false"/>
    </xf>
    <xf numFmtId="164" fontId="34" fillId="5" borderId="19" xfId="0" applyFont="true" applyBorder="true" applyAlignment="true" applyProtection="true">
      <alignment horizontal="left" vertical="center" textRotation="0" wrapText="true" indent="0" shrinkToFit="false"/>
      <protection locked="false" hidden="false"/>
    </xf>
    <xf numFmtId="164" fontId="34" fillId="5" borderId="12" xfId="0" applyFont="true" applyBorder="true" applyAlignment="true" applyProtection="true">
      <alignment horizontal="left" vertical="center" textRotation="0" wrapText="true" indent="0" shrinkToFit="false"/>
      <protection locked="false" hidden="false"/>
    </xf>
    <xf numFmtId="170" fontId="6" fillId="8" borderId="19" xfId="0" applyFont="true" applyBorder="true" applyAlignment="true" applyProtection="true">
      <alignment horizontal="right" vertical="center" textRotation="0" wrapText="true" indent="0" shrinkToFit="false"/>
      <protection locked="false" hidden="false"/>
    </xf>
    <xf numFmtId="170" fontId="6" fillId="7" borderId="19" xfId="0" applyFont="true" applyBorder="true" applyAlignment="true" applyProtection="false">
      <alignment horizontal="right" vertical="center" textRotation="0" wrapText="true" indent="0" shrinkToFit="false"/>
      <protection locked="true" hidden="false"/>
    </xf>
    <xf numFmtId="170" fontId="6" fillId="7" borderId="12" xfId="0" applyFont="true" applyBorder="true" applyAlignment="true" applyProtection="false">
      <alignment horizontal="right" vertical="center" textRotation="0" wrapText="true" indent="0" shrinkToFit="false"/>
      <protection locked="true" hidden="false"/>
    </xf>
    <xf numFmtId="174" fontId="6" fillId="8" borderId="29" xfId="0" applyFont="true" applyBorder="true" applyAlignment="true" applyProtection="true">
      <alignment horizontal="right" vertical="center" textRotation="0" wrapText="true" indent="0" shrinkToFit="false"/>
      <protection locked="false" hidden="false"/>
    </xf>
    <xf numFmtId="174" fontId="6" fillId="8" borderId="18" xfId="0" applyFont="true" applyBorder="true" applyAlignment="true" applyProtection="true">
      <alignment horizontal="right" vertical="center" textRotation="0" wrapText="true" indent="0" shrinkToFit="false"/>
      <protection locked="false" hidden="false"/>
    </xf>
    <xf numFmtId="165" fontId="25" fillId="0" borderId="30" xfId="0" applyFont="true" applyBorder="true" applyAlignment="true" applyProtection="false">
      <alignment horizontal="left" vertical="center" textRotation="0" wrapText="true" indent="1" shrinkToFit="false"/>
      <protection locked="true" hidden="false"/>
    </xf>
    <xf numFmtId="164" fontId="6" fillId="11" borderId="22" xfId="0" applyFont="true" applyBorder="true" applyAlignment="true" applyProtection="false">
      <alignment horizontal="general" vertical="center" textRotation="0" wrapText="true" indent="0" shrinkToFit="false"/>
      <protection locked="true" hidden="false"/>
    </xf>
    <xf numFmtId="164" fontId="52" fillId="11" borderId="14" xfId="0" applyFont="true" applyBorder="true" applyAlignment="true" applyProtection="false">
      <alignment horizontal="left" vertical="center" textRotation="0" wrapText="false" indent="1" shrinkToFit="false"/>
      <protection locked="true" hidden="false"/>
    </xf>
    <xf numFmtId="170" fontId="6" fillId="8" borderId="25" xfId="0" applyFont="true" applyBorder="true" applyAlignment="true" applyProtection="true">
      <alignment horizontal="right" vertical="center" textRotation="0" wrapText="true" indent="0" shrinkToFit="false"/>
      <protection locked="false" hidden="false"/>
    </xf>
    <xf numFmtId="165" fontId="25" fillId="0" borderId="18" xfId="0" applyFont="true" applyBorder="true" applyAlignment="true" applyProtection="false">
      <alignment horizontal="left" vertical="center" textRotation="0" wrapText="true" indent="1" shrinkToFit="false"/>
      <protection locked="true" hidden="false"/>
    </xf>
    <xf numFmtId="165" fontId="22" fillId="0" borderId="0" xfId="0" applyFont="true" applyBorder="true" applyAlignment="true" applyProtection="false">
      <alignment horizontal="general" vertical="center" textRotation="0" wrapText="true" indent="0" shrinkToFit="false"/>
      <protection locked="true" hidden="false"/>
    </xf>
    <xf numFmtId="164" fontId="23" fillId="0" borderId="0" xfId="0" applyFont="true" applyBorder="true" applyAlignment="true" applyProtection="false">
      <alignment horizontal="center" vertical="center" textRotation="0" wrapText="true" indent="0" shrinkToFit="false"/>
      <protection locked="true" hidden="false"/>
    </xf>
    <xf numFmtId="165" fontId="6" fillId="0" borderId="14" xfId="0" applyFont="true" applyBorder="true" applyAlignment="true" applyProtection="false">
      <alignment horizontal="general" vertical="center" textRotation="0" wrapText="true" indent="0" shrinkToFit="false"/>
      <protection locked="true" hidden="false"/>
    </xf>
    <xf numFmtId="165" fontId="6" fillId="0" borderId="21" xfId="0" applyFont="true" applyBorder="true" applyAlignment="true" applyProtection="false">
      <alignment horizontal="general" vertical="center" textRotation="0" wrapText="true" indent="0" shrinkToFit="false"/>
      <protection locked="true" hidden="false"/>
    </xf>
    <xf numFmtId="165" fontId="30" fillId="0" borderId="0" xfId="0" applyFont="true" applyBorder="true" applyAlignment="true" applyProtection="false">
      <alignment horizontal="center" vertical="center" textRotation="0" wrapText="true" indent="0" shrinkToFit="false"/>
      <protection locked="true" hidden="false"/>
    </xf>
    <xf numFmtId="165" fontId="45" fillId="0" borderId="0" xfId="0" applyFont="true" applyBorder="true" applyAlignment="true" applyProtection="false">
      <alignment horizontal="center" vertical="center" textRotation="0" wrapText="true" indent="0" shrinkToFit="false"/>
      <protection locked="true" hidden="false"/>
    </xf>
    <xf numFmtId="165" fontId="85" fillId="0" borderId="0" xfId="0" applyFont="true" applyBorder="true" applyAlignment="true" applyProtection="false">
      <alignment horizontal="center" vertical="center" textRotation="0" wrapText="true" indent="0" shrinkToFit="false"/>
      <protection locked="true" hidden="false"/>
    </xf>
    <xf numFmtId="165" fontId="86" fillId="9" borderId="0" xfId="0" applyFont="true" applyBorder="true" applyAlignment="true" applyProtection="false">
      <alignment horizontal="right" vertical="center" textRotation="0" wrapText="false" indent="0" shrinkToFit="false"/>
      <protection locked="true" hidden="false"/>
    </xf>
    <xf numFmtId="165" fontId="87" fillId="0" borderId="0" xfId="0" applyFont="true" applyBorder="true" applyAlignment="true" applyProtection="false">
      <alignment horizontal="general" vertical="center" textRotation="0" wrapText="true" indent="0" shrinkToFit="false"/>
      <protection locked="true" hidden="false"/>
    </xf>
    <xf numFmtId="177" fontId="30" fillId="0" borderId="0" xfId="0" applyFont="true" applyBorder="true" applyAlignment="true" applyProtection="false">
      <alignment horizontal="center" vertical="center" textRotation="0" wrapText="true" indent="0" shrinkToFit="false"/>
      <protection locked="true" hidden="false"/>
    </xf>
    <xf numFmtId="165" fontId="0" fillId="0" borderId="0" xfId="0" applyFont="true" applyBorder="true" applyAlignment="false" applyProtection="false">
      <alignment horizontal="general" vertical="top" textRotation="0" wrapText="false" indent="0" shrinkToFit="false"/>
      <protection locked="true" hidden="false"/>
    </xf>
    <xf numFmtId="165" fontId="0" fillId="0" borderId="12" xfId="0" applyFont="true" applyBorder="true" applyAlignment="true" applyProtection="false">
      <alignment horizontal="right" vertical="center" textRotation="0" wrapText="true" indent="1" shrinkToFit="false"/>
      <protection locked="true" hidden="false"/>
    </xf>
    <xf numFmtId="171" fontId="0" fillId="7" borderId="12" xfId="0" applyFont="true" applyBorder="true" applyAlignment="true" applyProtection="false">
      <alignment horizontal="left" vertical="center" textRotation="0" wrapText="true" indent="1" shrinkToFit="false"/>
      <protection locked="true" hidden="false"/>
    </xf>
    <xf numFmtId="165" fontId="6" fillId="0" borderId="19" xfId="0" applyFont="true" applyBorder="true" applyAlignment="true" applyProtection="false">
      <alignment horizontal="left" vertical="center" textRotation="0" wrapText="true" indent="1" shrinkToFit="false"/>
      <protection locked="true" hidden="false"/>
    </xf>
    <xf numFmtId="164" fontId="25" fillId="0" borderId="16" xfId="0" applyFont="true" applyBorder="true" applyAlignment="false" applyProtection="false">
      <alignment horizontal="general" vertical="top" textRotation="0" wrapText="false" indent="0" shrinkToFit="false"/>
      <protection locked="true" hidden="false"/>
    </xf>
    <xf numFmtId="165" fontId="51" fillId="0" borderId="0" xfId="0" applyFont="true" applyBorder="true" applyAlignment="false" applyProtection="false">
      <alignment horizontal="general" vertical="top" textRotation="0" wrapText="false" indent="0" shrinkToFit="false"/>
      <protection locked="true" hidden="false"/>
    </xf>
    <xf numFmtId="165" fontId="15" fillId="0" borderId="0" xfId="0" applyFont="true" applyBorder="true" applyAlignment="false" applyProtection="false">
      <alignment horizontal="general" vertical="top" textRotation="0" wrapText="false" indent="0" shrinkToFit="false"/>
      <protection locked="true" hidden="false"/>
    </xf>
    <xf numFmtId="165" fontId="6" fillId="0" borderId="18" xfId="0" applyFont="true" applyBorder="true" applyAlignment="true" applyProtection="false">
      <alignment horizontal="left" vertical="center" textRotation="0" wrapText="true" indent="0" shrinkToFit="false"/>
      <protection locked="true" hidden="false"/>
    </xf>
    <xf numFmtId="178" fontId="6" fillId="0" borderId="18" xfId="0" applyFont="true" applyBorder="true" applyAlignment="true" applyProtection="false">
      <alignment horizontal="center" vertical="center" textRotation="0" wrapText="true" indent="0" shrinkToFit="false"/>
      <protection locked="true" hidden="false"/>
    </xf>
    <xf numFmtId="165" fontId="25" fillId="0" borderId="16" xfId="0" applyFont="true" applyBorder="true" applyAlignment="true" applyProtection="false">
      <alignment horizontal="general" vertical="center" textRotation="0" wrapText="true" indent="0" shrinkToFit="false"/>
      <protection locked="true" hidden="false"/>
    </xf>
    <xf numFmtId="164" fontId="52" fillId="0" borderId="14" xfId="0" applyFont="true" applyBorder="true" applyAlignment="true" applyProtection="false">
      <alignment horizontal="right" vertical="center" textRotation="0" wrapText="false" indent="0" shrinkToFit="false"/>
      <protection locked="true" hidden="false"/>
    </xf>
    <xf numFmtId="165" fontId="53" fillId="0" borderId="0" xfId="0" applyFont="true" applyBorder="true" applyAlignment="true" applyProtection="false">
      <alignment horizontal="right" vertical="top" textRotation="0" wrapText="true" indent="0" shrinkToFit="false"/>
      <protection locked="true" hidden="false"/>
    </xf>
    <xf numFmtId="165" fontId="23" fillId="12" borderId="12" xfId="0" applyFont="true" applyBorder="true" applyAlignment="true" applyProtection="false">
      <alignment horizontal="left" vertical="center" textRotation="0" wrapText="true" indent="0" shrinkToFit="false"/>
      <protection locked="true" hidden="false"/>
    </xf>
    <xf numFmtId="165" fontId="6" fillId="13" borderId="12" xfId="46" applyFont="true" applyBorder="true" applyAlignment="true" applyProtection="false">
      <alignment horizontal="general" vertical="center" textRotation="0" wrapText="false" indent="0" shrinkToFit="false"/>
      <protection locked="true" hidden="false"/>
    </xf>
    <xf numFmtId="164" fontId="0" fillId="14" borderId="12" xfId="0" applyFont="true" applyBorder="true" applyAlignment="true" applyProtection="false">
      <alignment horizontal="center" vertical="center" textRotation="0" wrapText="true" indent="0" shrinkToFit="false"/>
      <protection locked="true" hidden="false"/>
    </xf>
    <xf numFmtId="164" fontId="88" fillId="0" borderId="25" xfId="0" applyFont="true" applyBorder="true" applyAlignment="true" applyProtection="false">
      <alignment horizontal="center" vertical="center" textRotation="0" wrapText="true" indent="0" shrinkToFit="false"/>
      <protection locked="true" hidden="false"/>
    </xf>
    <xf numFmtId="165" fontId="6" fillId="0" borderId="0" xfId="0" applyFont="true" applyBorder="true" applyAlignment="true" applyProtection="false">
      <alignment horizontal="left" vertical="center" textRotation="0" wrapText="true" indent="3" shrinkToFit="false"/>
      <protection locked="true" hidden="false"/>
    </xf>
    <xf numFmtId="164" fontId="88" fillId="0" borderId="12" xfId="0" applyFont="true" applyBorder="true" applyAlignment="true" applyProtection="false">
      <alignment horizontal="center" vertical="center" textRotation="0" wrapText="true" indent="0" shrinkToFit="false"/>
      <protection locked="true" hidden="false"/>
    </xf>
    <xf numFmtId="165" fontId="25" fillId="0" borderId="13" xfId="0" applyFont="true" applyBorder="true" applyAlignment="true" applyProtection="false">
      <alignment horizontal="general" vertical="center" textRotation="0" wrapText="true" indent="0" shrinkToFit="false"/>
      <protection locked="true" hidden="false"/>
    </xf>
    <xf numFmtId="165" fontId="6" fillId="0" borderId="10" xfId="0" applyFont="true" applyBorder="true" applyAlignment="true" applyProtection="false">
      <alignment horizontal="center" vertical="center" textRotation="0" wrapText="true" indent="0" shrinkToFit="false"/>
      <protection locked="true" hidden="false"/>
    </xf>
    <xf numFmtId="165" fontId="6" fillId="0" borderId="14" xfId="0" applyFont="true" applyBorder="true" applyAlignment="true" applyProtection="false">
      <alignment horizontal="right" vertical="center" textRotation="0" wrapText="true" indent="1" shrinkToFit="false"/>
      <protection locked="true" hidden="false"/>
    </xf>
    <xf numFmtId="165" fontId="6" fillId="0" borderId="12" xfId="0" applyFont="true" applyBorder="true" applyAlignment="true" applyProtection="false">
      <alignment horizontal="left" vertical="center" textRotation="0" wrapText="true" indent="1" shrinkToFit="false"/>
      <protection locked="true" hidden="false"/>
    </xf>
    <xf numFmtId="165" fontId="22" fillId="0" borderId="0" xfId="0" applyFont="true" applyBorder="true" applyAlignment="true" applyProtection="false">
      <alignment horizontal="center" vertical="center" textRotation="0" wrapText="true" indent="0" shrinkToFit="false"/>
      <protection locked="true" hidden="false"/>
    </xf>
    <xf numFmtId="164" fontId="6" fillId="0" borderId="31" xfId="0" applyFont="true" applyBorder="true" applyAlignment="true" applyProtection="false">
      <alignment horizontal="center" vertical="center" textRotation="0" wrapText="true" indent="0" shrinkToFit="false"/>
      <protection locked="true" hidden="false"/>
    </xf>
    <xf numFmtId="164" fontId="34" fillId="5" borderId="13" xfId="0" applyFont="true" applyBorder="true" applyAlignment="true" applyProtection="true">
      <alignment horizontal="left" vertical="center" textRotation="0" wrapText="true" indent="0" shrinkToFit="false"/>
      <protection locked="false" hidden="false"/>
    </xf>
    <xf numFmtId="164" fontId="6" fillId="0" borderId="32" xfId="0" applyFont="true" applyBorder="true" applyAlignment="true" applyProtection="false">
      <alignment horizontal="center" vertical="center" textRotation="0" wrapText="true" indent="0" shrinkToFit="false"/>
      <protection locked="true" hidden="false"/>
    </xf>
    <xf numFmtId="165" fontId="6" fillId="0" borderId="25" xfId="0" applyFont="true" applyBorder="true" applyAlignment="true" applyProtection="false">
      <alignment horizontal="left" vertical="center" textRotation="0" wrapText="true" indent="0" shrinkToFit="false"/>
      <protection locked="true" hidden="false"/>
    </xf>
    <xf numFmtId="174" fontId="6" fillId="8" borderId="22" xfId="0" applyFont="true" applyBorder="true" applyAlignment="true" applyProtection="true">
      <alignment horizontal="right" vertical="center" textRotation="0" wrapText="true" indent="0" shrinkToFit="false"/>
      <protection locked="false" hidden="false"/>
    </xf>
    <xf numFmtId="174" fontId="6" fillId="8" borderId="25" xfId="0" applyFont="true" applyBorder="true" applyAlignment="true" applyProtection="true">
      <alignment horizontal="right" vertical="center" textRotation="0" wrapText="true" indent="0" shrinkToFit="false"/>
      <protection locked="false" hidden="false"/>
    </xf>
    <xf numFmtId="165" fontId="25" fillId="0" borderId="12" xfId="0" applyFont="true" applyBorder="true" applyAlignment="true" applyProtection="false">
      <alignment horizontal="left" vertical="center" textRotation="0" wrapText="true" indent="3" shrinkToFit="false"/>
      <protection locked="true" hidden="false"/>
    </xf>
    <xf numFmtId="165" fontId="23" fillId="11" borderId="10" xfId="0" applyFont="true" applyBorder="true" applyAlignment="true" applyProtection="false">
      <alignment horizontal="general" vertical="center" textRotation="0" wrapText="true" indent="0" shrinkToFit="false"/>
      <protection locked="true" hidden="false"/>
    </xf>
    <xf numFmtId="164" fontId="6" fillId="0" borderId="33" xfId="0" applyFont="true" applyBorder="true" applyAlignment="true" applyProtection="false">
      <alignment horizontal="center" vertical="center" textRotation="0" wrapText="true" indent="0" shrinkToFit="false"/>
      <protection locked="true" hidden="false"/>
    </xf>
    <xf numFmtId="174" fontId="6" fillId="8" borderId="13" xfId="0" applyFont="true" applyBorder="true" applyAlignment="true" applyProtection="true">
      <alignment horizontal="right" vertical="center" textRotation="0" wrapText="true" indent="0" shrinkToFit="false"/>
      <protection locked="false" hidden="false"/>
    </xf>
    <xf numFmtId="164" fontId="6" fillId="0" borderId="34" xfId="0" applyFont="true" applyBorder="true" applyAlignment="true" applyProtection="false">
      <alignment horizontal="center" vertical="center" textRotation="0" wrapText="true" indent="0" shrinkToFit="false"/>
      <protection locked="true" hidden="false"/>
    </xf>
    <xf numFmtId="176" fontId="6" fillId="8" borderId="13" xfId="0" applyFont="true" applyBorder="true" applyAlignment="true" applyProtection="true">
      <alignment horizontal="right" vertical="center" textRotation="0" wrapText="true" indent="0" shrinkToFit="false"/>
      <protection locked="false" hidden="false"/>
    </xf>
    <xf numFmtId="164" fontId="34" fillId="8" borderId="13" xfId="0" applyFont="true" applyBorder="true" applyAlignment="true" applyProtection="true">
      <alignment horizontal="left" vertical="center" textRotation="0" wrapText="true" indent="0" shrinkToFit="false"/>
      <protection locked="false" hidden="false"/>
    </xf>
    <xf numFmtId="165" fontId="6" fillId="0" borderId="0" xfId="0" applyFont="true" applyBorder="true" applyAlignment="true" applyProtection="false">
      <alignment horizontal="left" vertical="center" textRotation="0" wrapText="true" indent="2" shrinkToFit="false"/>
      <protection locked="true" hidden="false"/>
    </xf>
    <xf numFmtId="164" fontId="89" fillId="0" borderId="0" xfId="0" applyFont="true" applyBorder="true" applyAlignment="true" applyProtection="false">
      <alignment horizontal="center" vertical="center" textRotation="0" wrapText="true" indent="0" shrinkToFit="false"/>
      <protection locked="true" hidden="false"/>
    </xf>
    <xf numFmtId="164" fontId="0" fillId="9" borderId="12" xfId="0" applyFont="true" applyBorder="true" applyAlignment="true" applyProtection="false">
      <alignment horizontal="center" vertical="center" textRotation="0" wrapText="true" indent="0" shrinkToFit="false"/>
      <protection locked="true" hidden="false"/>
    </xf>
    <xf numFmtId="164" fontId="0" fillId="8" borderId="12" xfId="0" applyFont="true" applyBorder="true" applyAlignment="true" applyProtection="true">
      <alignment horizontal="left" vertical="center" textRotation="0" wrapText="true" indent="1" shrinkToFit="false"/>
      <protection locked="false" hidden="false"/>
    </xf>
    <xf numFmtId="165" fontId="6" fillId="0" borderId="12" xfId="0" applyFont="true" applyBorder="true" applyAlignment="true" applyProtection="false">
      <alignment horizontal="general" vertical="top" textRotation="0" wrapText="true" indent="0" shrinkToFit="false"/>
      <protection locked="true" hidden="false"/>
    </xf>
    <xf numFmtId="165" fontId="6" fillId="9" borderId="0" xfId="0" applyFont="true" applyBorder="true" applyAlignment="true" applyProtection="false">
      <alignment horizontal="right" vertical="center" textRotation="0" wrapText="true" indent="0" shrinkToFit="false"/>
      <protection locked="true" hidden="false"/>
    </xf>
    <xf numFmtId="165" fontId="6" fillId="11" borderId="13" xfId="0" applyFont="true" applyBorder="true" applyAlignment="true" applyProtection="false">
      <alignment horizontal="general" vertical="center" textRotation="0" wrapText="true" indent="0" shrinkToFit="false"/>
      <protection locked="true" hidden="false"/>
    </xf>
    <xf numFmtId="164" fontId="90" fillId="11" borderId="19" xfId="0" applyFont="true" applyBorder="true" applyAlignment="true" applyProtection="false">
      <alignment horizontal="center" vertical="top" textRotation="0" wrapText="false" indent="0" shrinkToFit="false"/>
      <protection locked="true" hidden="false"/>
    </xf>
    <xf numFmtId="164" fontId="52" fillId="0" borderId="14" xfId="0" applyFont="true" applyBorder="true" applyAlignment="true" applyProtection="false">
      <alignment horizontal="left" vertical="center" textRotation="0" wrapText="false" indent="0" shrinkToFit="false"/>
      <protection locked="true" hidden="false"/>
    </xf>
    <xf numFmtId="164" fontId="90" fillId="0" borderId="14" xfId="0" applyFont="true" applyBorder="true" applyAlignment="true" applyProtection="false">
      <alignment horizontal="center" vertical="top" textRotation="0" wrapText="false" indent="0" shrinkToFit="false"/>
      <protection locked="true" hidden="false"/>
    </xf>
    <xf numFmtId="165" fontId="6" fillId="0" borderId="12" xfId="0" applyFont="true" applyBorder="true" applyAlignment="true" applyProtection="false">
      <alignment horizontal="left" vertical="center" textRotation="0" wrapText="true" indent="0" shrinkToFit="false"/>
      <protection locked="true" hidden="false"/>
    </xf>
    <xf numFmtId="165" fontId="25" fillId="0" borderId="19" xfId="0" applyFont="true" applyBorder="true" applyAlignment="true" applyProtection="false">
      <alignment horizontal="right" vertical="center" textRotation="0" wrapText="true" indent="1" shrinkToFit="false"/>
      <protection locked="true" hidden="false"/>
    </xf>
    <xf numFmtId="171" fontId="25" fillId="0" borderId="13" xfId="0" applyFont="true" applyBorder="true" applyAlignment="true" applyProtection="false">
      <alignment horizontal="left" vertical="top" textRotation="0" wrapText="true" indent="0" shrinkToFit="false"/>
      <protection locked="true" hidden="false"/>
    </xf>
    <xf numFmtId="165" fontId="6" fillId="0" borderId="13" xfId="0" applyFont="true" applyBorder="true" applyAlignment="true" applyProtection="false">
      <alignment horizontal="right" vertical="center" textRotation="0" wrapText="true" indent="0" shrinkToFit="false"/>
      <protection locked="true" hidden="false"/>
    </xf>
    <xf numFmtId="164" fontId="52" fillId="11" borderId="14" xfId="0" applyFont="true" applyBorder="true" applyAlignment="true" applyProtection="false">
      <alignment horizontal="left" vertical="center" textRotation="0" wrapText="false" indent="2" shrinkToFit="false"/>
      <protection locked="true" hidden="false"/>
    </xf>
    <xf numFmtId="165" fontId="6" fillId="0" borderId="25" xfId="0" applyFont="true" applyBorder="true" applyAlignment="true" applyProtection="false">
      <alignment horizontal="left" vertical="center" textRotation="0" wrapText="true" indent="1" shrinkToFit="false"/>
      <protection locked="true" hidden="false"/>
    </xf>
    <xf numFmtId="165" fontId="25" fillId="0" borderId="21" xfId="0" applyFont="true" applyBorder="true" applyAlignment="true" applyProtection="false">
      <alignment horizontal="general" vertical="center" textRotation="0" wrapText="true" indent="0" shrinkToFit="false"/>
      <protection locked="true" hidden="false"/>
    </xf>
    <xf numFmtId="171" fontId="6" fillId="7" borderId="12" xfId="0" applyFont="true" applyBorder="true" applyAlignment="true" applyProtection="false">
      <alignment horizontal="left" vertical="top" textRotation="0" wrapText="true" indent="0" shrinkToFit="false"/>
      <protection locked="true" hidden="false"/>
    </xf>
    <xf numFmtId="164" fontId="6" fillId="15" borderId="0" xfId="0" applyFont="true" applyBorder="true" applyAlignment="true" applyProtection="false">
      <alignment horizontal="center" vertical="center" textRotation="90" wrapText="true" indent="0" shrinkToFit="false"/>
      <protection locked="true" hidden="false"/>
    </xf>
    <xf numFmtId="165" fontId="87" fillId="0" borderId="16" xfId="0" applyFont="true" applyBorder="true" applyAlignment="true" applyProtection="false">
      <alignment horizontal="general" vertical="center" textRotation="0" wrapText="true" indent="0" shrinkToFit="false"/>
      <protection locked="true" hidden="false"/>
    </xf>
    <xf numFmtId="176" fontId="6" fillId="5" borderId="13" xfId="0" applyFont="true" applyBorder="true" applyAlignment="true" applyProtection="true">
      <alignment horizontal="right" vertical="center" textRotation="0" wrapText="true" indent="0" shrinkToFit="false"/>
      <protection locked="false" hidden="false"/>
    </xf>
    <xf numFmtId="174" fontId="6" fillId="5" borderId="13" xfId="0" applyFont="true" applyBorder="true" applyAlignment="true" applyProtection="true">
      <alignment horizontal="right" vertical="center" textRotation="0" wrapText="true" indent="0" shrinkToFit="false"/>
      <protection locked="false" hidden="false"/>
    </xf>
    <xf numFmtId="164" fontId="6" fillId="5" borderId="13" xfId="0" applyFont="true" applyBorder="true" applyAlignment="true" applyProtection="true">
      <alignment horizontal="left" vertical="center" textRotation="0" wrapText="true" indent="0" shrinkToFit="false"/>
      <protection locked="false" hidden="false"/>
    </xf>
    <xf numFmtId="165" fontId="53" fillId="0" borderId="0" xfId="0" applyFont="true" applyBorder="true" applyAlignment="false" applyProtection="false">
      <alignment horizontal="general" vertical="top" textRotation="0" wrapText="false" indent="0" shrinkToFit="false"/>
      <protection locked="true" hidden="false"/>
    </xf>
    <xf numFmtId="164" fontId="34" fillId="0" borderId="12" xfId="0" applyFont="true" applyBorder="true" applyAlignment="true" applyProtection="false">
      <alignment horizontal="left" vertical="center" textRotation="0" wrapText="true" indent="0" shrinkToFit="false"/>
      <protection locked="true" hidden="false"/>
    </xf>
    <xf numFmtId="164" fontId="6" fillId="0" borderId="35" xfId="0" applyFont="true" applyBorder="true" applyAlignment="true" applyProtection="false">
      <alignment horizontal="center" vertical="center" textRotation="0" wrapText="true" indent="0" shrinkToFit="false"/>
      <protection locked="true" hidden="false"/>
    </xf>
    <xf numFmtId="165" fontId="6" fillId="0" borderId="35" xfId="0" applyFont="true" applyBorder="true" applyAlignment="true" applyProtection="false">
      <alignment horizontal="left" vertical="center" textRotation="0" wrapText="true" indent="0" shrinkToFit="false"/>
      <protection locked="true" hidden="false"/>
    </xf>
    <xf numFmtId="174" fontId="6" fillId="0" borderId="36" xfId="0" applyFont="true" applyBorder="true" applyAlignment="true" applyProtection="false">
      <alignment horizontal="center" vertical="center" textRotation="0" wrapText="true" indent="0" shrinkToFit="false"/>
      <protection locked="true" hidden="false"/>
    </xf>
    <xf numFmtId="164" fontId="34" fillId="0" borderId="28" xfId="0" applyFont="true" applyBorder="true" applyAlignment="true" applyProtection="false">
      <alignment horizontal="left" vertical="center" textRotation="0" wrapText="true" indent="0" shrinkToFit="false"/>
      <protection locked="true" hidden="false"/>
    </xf>
    <xf numFmtId="164" fontId="6" fillId="0" borderId="37" xfId="0" applyFont="true" applyBorder="true" applyAlignment="true" applyProtection="false">
      <alignment horizontal="center" vertical="center" textRotation="0" wrapText="true" indent="0" shrinkToFit="false"/>
      <protection locked="true" hidden="false"/>
    </xf>
    <xf numFmtId="165" fontId="6" fillId="0" borderId="38" xfId="0" applyFont="true" applyBorder="true" applyAlignment="true" applyProtection="false">
      <alignment horizontal="left" vertical="center" textRotation="0" wrapText="true" indent="0" shrinkToFit="false"/>
      <protection locked="true" hidden="false"/>
    </xf>
    <xf numFmtId="174" fontId="6" fillId="8" borderId="37" xfId="0" applyFont="true" applyBorder="true" applyAlignment="true" applyProtection="true">
      <alignment horizontal="right" vertical="center" textRotation="0" wrapText="true" indent="0" shrinkToFit="false"/>
      <protection locked="false" hidden="false"/>
    </xf>
    <xf numFmtId="164" fontId="34" fillId="0" borderId="13" xfId="0" applyFont="true" applyBorder="true" applyAlignment="true" applyProtection="false">
      <alignment horizontal="left" vertical="center" textRotation="0" wrapText="true" indent="0" shrinkToFit="false"/>
      <protection locked="true" hidden="false"/>
    </xf>
    <xf numFmtId="174" fontId="6" fillId="0" borderId="25" xfId="0" applyFont="true" applyBorder="true" applyAlignment="true" applyProtection="false">
      <alignment horizontal="center" vertical="center" textRotation="0" wrapText="true" indent="0" shrinkToFit="false"/>
      <protection locked="true" hidden="false"/>
    </xf>
    <xf numFmtId="174" fontId="6" fillId="8" borderId="39" xfId="0" applyFont="true" applyBorder="true" applyAlignment="true" applyProtection="true">
      <alignment horizontal="right" vertical="center" textRotation="0" wrapText="true" indent="0" shrinkToFit="false"/>
      <protection locked="false" hidden="false"/>
    </xf>
    <xf numFmtId="164" fontId="34" fillId="0" borderId="10" xfId="0" applyFont="true" applyBorder="true" applyAlignment="true" applyProtection="false">
      <alignment horizontal="left" vertical="center" textRotation="0" wrapText="true" indent="0" shrinkToFit="false"/>
      <protection locked="true" hidden="false"/>
    </xf>
    <xf numFmtId="165" fontId="6" fillId="0" borderId="37" xfId="0" applyFont="true" applyBorder="true" applyAlignment="true" applyProtection="false">
      <alignment horizontal="left" vertical="center" textRotation="0" wrapText="true" indent="0" shrinkToFit="false"/>
      <protection locked="true" hidden="false"/>
    </xf>
    <xf numFmtId="174" fontId="6" fillId="0" borderId="35" xfId="0" applyFont="true" applyBorder="true" applyAlignment="true" applyProtection="false">
      <alignment horizontal="center" vertical="center" textRotation="0" wrapText="true" indent="0" shrinkToFit="false"/>
      <protection locked="true" hidden="false"/>
    </xf>
    <xf numFmtId="174" fontId="6" fillId="0" borderId="37" xfId="0" applyFont="true" applyBorder="true" applyAlignment="true" applyProtection="false">
      <alignment horizontal="center" vertical="center" textRotation="0" wrapText="true" indent="0" shrinkToFit="false"/>
      <protection locked="true" hidden="false"/>
    </xf>
    <xf numFmtId="164" fontId="6" fillId="0" borderId="40" xfId="0" applyFont="true" applyBorder="true" applyAlignment="true" applyProtection="false">
      <alignment horizontal="center" vertical="center" textRotation="0" wrapText="true" indent="0" shrinkToFit="false"/>
      <protection locked="true" hidden="false"/>
    </xf>
    <xf numFmtId="165" fontId="6" fillId="0" borderId="39" xfId="0" applyFont="true" applyBorder="true" applyAlignment="true" applyProtection="false">
      <alignment horizontal="left" vertical="center" textRotation="0" wrapText="true" indent="0" shrinkToFit="false"/>
      <protection locked="true" hidden="false"/>
    </xf>
    <xf numFmtId="174" fontId="6" fillId="0" borderId="39" xfId="0" applyFont="true" applyBorder="true" applyAlignment="true" applyProtection="false">
      <alignment horizontal="center" vertical="center" textRotation="0" wrapText="true" indent="0" shrinkToFit="false"/>
      <protection locked="true" hidden="false"/>
    </xf>
    <xf numFmtId="164" fontId="34" fillId="0" borderId="22" xfId="0" applyFont="true" applyBorder="true" applyAlignment="true" applyProtection="false">
      <alignment horizontal="left" vertical="center" textRotation="0" wrapText="true" indent="0" shrinkToFit="false"/>
      <protection locked="true" hidden="false"/>
    </xf>
    <xf numFmtId="164" fontId="6" fillId="0" borderId="38" xfId="0" applyFont="true" applyBorder="true" applyAlignment="true" applyProtection="false">
      <alignment horizontal="center" vertical="center" textRotation="0" wrapText="true" indent="0" shrinkToFit="false"/>
      <protection locked="true" hidden="false"/>
    </xf>
    <xf numFmtId="174" fontId="6" fillId="8" borderId="38" xfId="0" applyFont="true" applyBorder="true" applyAlignment="true" applyProtection="true">
      <alignment horizontal="right" vertical="center" textRotation="0" wrapText="true" indent="0" shrinkToFit="false"/>
      <protection locked="false" hidden="false"/>
    </xf>
    <xf numFmtId="174" fontId="6" fillId="0" borderId="38" xfId="0" applyFont="true" applyBorder="true" applyAlignment="true" applyProtection="false">
      <alignment horizontal="center" vertical="center" textRotation="0" wrapText="true" indent="0" shrinkToFit="false"/>
      <protection locked="true" hidden="false"/>
    </xf>
    <xf numFmtId="174" fontId="6" fillId="8" borderId="40" xfId="0" applyFont="true" applyBorder="true" applyAlignment="true" applyProtection="true">
      <alignment horizontal="right" vertical="center" textRotation="0" wrapText="true" indent="0" shrinkToFit="false"/>
      <protection locked="false" hidden="false"/>
    </xf>
    <xf numFmtId="165" fontId="49" fillId="0" borderId="17" xfId="0" applyFont="true" applyBorder="true" applyAlignment="true" applyProtection="false">
      <alignment horizontal="center" vertical="center" textRotation="0" wrapText="true" indent="0" shrinkToFit="false"/>
      <protection locked="true" hidden="false"/>
    </xf>
    <xf numFmtId="171" fontId="0" fillId="0" borderId="13" xfId="0" applyFont="true" applyBorder="true" applyAlignment="true" applyProtection="false">
      <alignment horizontal="center" vertical="center" textRotation="0" wrapText="false" indent="0" shrinkToFit="false"/>
      <protection locked="true" hidden="false"/>
    </xf>
    <xf numFmtId="165" fontId="6" fillId="0" borderId="19" xfId="0" applyFont="true" applyBorder="true" applyAlignment="true" applyProtection="false">
      <alignment horizontal="general" vertical="center" textRotation="0" wrapText="true" indent="0" shrinkToFit="false"/>
      <protection locked="true" hidden="false"/>
    </xf>
    <xf numFmtId="173" fontId="0" fillId="5" borderId="12" xfId="0" applyFont="true" applyBorder="true" applyAlignment="true" applyProtection="true">
      <alignment horizontal="left" vertical="center" textRotation="0" wrapText="true" indent="1" shrinkToFit="false"/>
      <protection locked="false" hidden="false"/>
    </xf>
    <xf numFmtId="164" fontId="6" fillId="9" borderId="13" xfId="0" applyFont="true" applyBorder="true" applyAlignment="true" applyProtection="false">
      <alignment horizontal="left" vertical="center" textRotation="0" wrapText="true" indent="0" shrinkToFit="false"/>
      <protection locked="true" hidden="false"/>
    </xf>
    <xf numFmtId="164" fontId="34" fillId="9" borderId="12" xfId="0" applyFont="true" applyBorder="true" applyAlignment="true" applyProtection="false">
      <alignment horizontal="left" vertical="center" textRotation="0" wrapText="true" indent="0" shrinkToFit="false"/>
      <protection locked="true" hidden="false"/>
    </xf>
    <xf numFmtId="173" fontId="0" fillId="9" borderId="12" xfId="0" applyFont="true" applyBorder="true" applyAlignment="true" applyProtection="false">
      <alignment horizontal="left" vertical="center" textRotation="0" wrapText="true" indent="1" shrinkToFit="false"/>
      <protection locked="true" hidden="false"/>
    </xf>
    <xf numFmtId="171" fontId="6" fillId="7" borderId="12" xfId="0" applyFont="true" applyBorder="true" applyAlignment="true" applyProtection="false">
      <alignment horizontal="left" vertical="top" textRotation="0" wrapText="true" indent="1" shrinkToFit="false"/>
      <protection locked="true" hidden="false"/>
    </xf>
    <xf numFmtId="164" fontId="0" fillId="0" borderId="13" xfId="0" applyFont="true" applyBorder="true" applyAlignment="true" applyProtection="false">
      <alignment horizontal="center" vertical="center" textRotation="0" wrapText="false" indent="0" shrinkToFit="false"/>
      <protection locked="true" hidden="false"/>
    </xf>
    <xf numFmtId="164" fontId="0" fillId="0" borderId="12" xfId="0" applyFont="true" applyBorder="true" applyAlignment="true" applyProtection="false">
      <alignment horizontal="general" vertical="center" textRotation="0" wrapText="true" indent="0" shrinkToFit="false"/>
      <protection locked="true" hidden="false"/>
    </xf>
    <xf numFmtId="165" fontId="6" fillId="11" borderId="14" xfId="0" applyFont="true" applyBorder="true" applyAlignment="true" applyProtection="false">
      <alignment horizontal="general" vertical="center" textRotation="0" wrapText="true" indent="0" shrinkToFit="false"/>
      <protection locked="true" hidden="false"/>
    </xf>
    <xf numFmtId="165" fontId="6" fillId="11" borderId="21" xfId="0" applyFont="true" applyBorder="true" applyAlignment="true" applyProtection="false">
      <alignment horizontal="general" vertical="center" textRotation="0" wrapText="true" indent="0" shrinkToFit="false"/>
      <protection locked="true" hidden="false"/>
    </xf>
    <xf numFmtId="164" fontId="91" fillId="0" borderId="0" xfId="0" applyFont="true" applyBorder="true" applyAlignment="true" applyProtection="false">
      <alignment horizontal="center" vertical="center" textRotation="0" wrapText="true" indent="0" shrinkToFit="false"/>
      <protection locked="true" hidden="false"/>
    </xf>
    <xf numFmtId="165" fontId="6" fillId="9" borderId="25" xfId="0" applyFont="true" applyBorder="true" applyAlignment="true" applyProtection="false">
      <alignment horizontal="center" vertical="center" textRotation="0" wrapText="true" indent="0" shrinkToFit="false"/>
      <protection locked="true" hidden="false"/>
    </xf>
    <xf numFmtId="165" fontId="0" fillId="9" borderId="22" xfId="0" applyFont="true" applyBorder="true" applyAlignment="true" applyProtection="false">
      <alignment horizontal="center" vertical="center" textRotation="0" wrapText="true" indent="0" shrinkToFit="false"/>
      <protection locked="true" hidden="false"/>
    </xf>
    <xf numFmtId="165" fontId="0" fillId="0" borderId="12" xfId="0" applyFont="true" applyBorder="true" applyAlignment="true" applyProtection="false">
      <alignment horizontal="left" vertical="center" textRotation="0" wrapText="true" indent="1" shrinkToFit="false"/>
      <protection locked="true" hidden="false"/>
    </xf>
    <xf numFmtId="165" fontId="6" fillId="11" borderId="29" xfId="0" applyFont="true" applyBorder="true" applyAlignment="true" applyProtection="false">
      <alignment horizontal="general" vertical="center" textRotation="0" wrapText="true" indent="0" shrinkToFit="false"/>
      <protection locked="true" hidden="false"/>
    </xf>
    <xf numFmtId="165" fontId="6" fillId="9" borderId="9" xfId="0" applyFont="true" applyBorder="true" applyAlignment="true" applyProtection="false">
      <alignment horizontal="general" vertical="center" textRotation="0" wrapText="true" indent="0" shrinkToFit="false"/>
      <protection locked="true" hidden="false"/>
    </xf>
    <xf numFmtId="164" fontId="69" fillId="0" borderId="9" xfId="0" applyFont="true" applyBorder="true" applyAlignment="false" applyProtection="false">
      <alignment horizontal="general" vertical="top" textRotation="0" wrapText="false" indent="0" shrinkToFit="false"/>
      <protection locked="true" hidden="false"/>
    </xf>
    <xf numFmtId="165" fontId="30" fillId="9" borderId="9" xfId="0" applyFont="true" applyBorder="true" applyAlignment="true" applyProtection="false">
      <alignment horizontal="center" vertical="bottom" textRotation="0" wrapText="true" indent="0" shrinkToFit="false"/>
      <protection locked="true" hidden="false"/>
    </xf>
    <xf numFmtId="165" fontId="6" fillId="0" borderId="6" xfId="0" applyFont="true" applyBorder="true" applyAlignment="true" applyProtection="false">
      <alignment horizontal="center" vertical="center" textRotation="0" wrapText="false" indent="0" shrinkToFit="false"/>
      <protection locked="true" hidden="false"/>
    </xf>
    <xf numFmtId="165" fontId="6" fillId="0" borderId="3" xfId="0" applyFont="true" applyBorder="true" applyAlignment="true" applyProtection="false">
      <alignment horizontal="general" vertical="center" textRotation="0" wrapText="true" indent="0" shrinkToFit="false"/>
      <protection locked="true" hidden="false"/>
    </xf>
    <xf numFmtId="165" fontId="92" fillId="0" borderId="0" xfId="0" applyFont="true" applyBorder="true" applyAlignment="true" applyProtection="false">
      <alignment horizontal="general" vertical="center" textRotation="0" wrapText="true" indent="0" shrinkToFit="false"/>
      <protection locked="true" hidden="false"/>
    </xf>
    <xf numFmtId="165" fontId="6" fillId="9" borderId="14" xfId="0" applyFont="true" applyBorder="true" applyAlignment="true" applyProtection="false">
      <alignment horizontal="general" vertical="center" textRotation="0" wrapText="true" indent="0" shrinkToFit="false"/>
      <protection locked="true" hidden="false"/>
    </xf>
    <xf numFmtId="165" fontId="25" fillId="0" borderId="9" xfId="0" applyFont="true" applyBorder="true" applyAlignment="true" applyProtection="false">
      <alignment horizontal="general" vertical="center" textRotation="0" wrapText="true" indent="0" shrinkToFit="false"/>
      <protection locked="true" hidden="false"/>
    </xf>
    <xf numFmtId="165" fontId="6" fillId="0" borderId="41" xfId="0" applyFont="true" applyBorder="true" applyAlignment="true" applyProtection="false">
      <alignment horizontal="center" vertical="center" textRotation="0" wrapText="false" indent="0" shrinkToFit="false"/>
      <protection locked="true" hidden="false"/>
    </xf>
    <xf numFmtId="165" fontId="6" fillId="0" borderId="3" xfId="0" applyFont="true" applyBorder="true" applyAlignment="true" applyProtection="false">
      <alignment horizontal="general" vertical="center" textRotation="0" wrapText="false" indent="0" shrinkToFit="false"/>
      <protection locked="true" hidden="false"/>
    </xf>
    <xf numFmtId="164" fontId="6" fillId="0" borderId="16" xfId="0" applyFont="true" applyBorder="true" applyAlignment="false" applyProtection="false">
      <alignment horizontal="general" vertical="top" textRotation="0" wrapText="false" indent="0" shrinkToFit="false"/>
      <protection locked="true" hidden="false"/>
    </xf>
    <xf numFmtId="171" fontId="0" fillId="7" borderId="12" xfId="0" applyFont="true" applyBorder="true" applyAlignment="true" applyProtection="false">
      <alignment horizontal="center" vertical="center" textRotation="0" wrapText="true" indent="0" shrinkToFit="false"/>
      <protection locked="true" hidden="false"/>
    </xf>
    <xf numFmtId="164" fontId="0" fillId="7" borderId="12" xfId="0" applyFont="true" applyBorder="true" applyAlignment="true" applyProtection="false">
      <alignment horizontal="center" vertical="center" textRotation="0" wrapText="false" indent="0" shrinkToFit="false"/>
      <protection locked="true" hidden="false"/>
    </xf>
    <xf numFmtId="165" fontId="6" fillId="0" borderId="16" xfId="0" applyFont="true" applyBorder="true" applyAlignment="true" applyProtection="false">
      <alignment horizontal="general" vertical="center" textRotation="0" wrapText="true" indent="0" shrinkToFit="false"/>
      <protection locked="true" hidden="false"/>
    </xf>
    <xf numFmtId="174" fontId="0" fillId="7" borderId="12" xfId="0" applyFont="true" applyBorder="true" applyAlignment="true" applyProtection="false">
      <alignment horizontal="right" vertical="center" textRotation="0" wrapText="true" indent="0" shrinkToFit="false"/>
      <protection locked="true" hidden="false"/>
    </xf>
    <xf numFmtId="174" fontId="0" fillId="5" borderId="12" xfId="0" applyFont="true" applyBorder="true" applyAlignment="true" applyProtection="true">
      <alignment horizontal="right" vertical="center" textRotation="0" wrapText="true" indent="0" shrinkToFit="false"/>
      <protection locked="false" hidden="false"/>
    </xf>
    <xf numFmtId="164" fontId="53" fillId="0" borderId="0" xfId="0" applyFont="true" applyBorder="true" applyAlignment="true" applyProtection="false">
      <alignment horizontal="general" vertical="center" textRotation="0" wrapText="true" indent="0" shrinkToFit="false"/>
      <protection locked="true" hidden="false"/>
    </xf>
    <xf numFmtId="164" fontId="54" fillId="0" borderId="0" xfId="0" applyFont="true" applyBorder="true" applyAlignment="true" applyProtection="false">
      <alignment horizontal="general" vertical="center" textRotation="0" wrapText="true" indent="0" shrinkToFit="false"/>
      <protection locked="true" hidden="false"/>
    </xf>
    <xf numFmtId="164" fontId="53" fillId="0" borderId="0" xfId="0" applyFont="true" applyBorder="true" applyAlignment="true" applyProtection="false">
      <alignment horizontal="general" vertical="center" textRotation="0" wrapText="false" indent="0" shrinkToFit="false"/>
      <protection locked="true" hidden="false"/>
    </xf>
    <xf numFmtId="164" fontId="54" fillId="0" borderId="0" xfId="0" applyFont="true" applyBorder="true" applyAlignment="true" applyProtection="false">
      <alignment horizontal="general" vertical="center" textRotation="0" wrapText="false" indent="0" shrinkToFit="false"/>
      <protection locked="true" hidden="false"/>
    </xf>
    <xf numFmtId="171" fontId="6" fillId="0" borderId="15" xfId="0" applyFont="true" applyBorder="true" applyAlignment="true" applyProtection="false">
      <alignment horizontal="left" vertical="top" textRotation="0" wrapText="true" indent="0" shrinkToFit="false"/>
      <protection locked="true" hidden="false"/>
    </xf>
    <xf numFmtId="171" fontId="6" fillId="0" borderId="29" xfId="0" applyFont="true" applyBorder="true" applyAlignment="true" applyProtection="false">
      <alignment horizontal="left" vertical="center" textRotation="0" wrapText="true" indent="1" shrinkToFit="false"/>
      <protection locked="true" hidden="false"/>
    </xf>
    <xf numFmtId="164" fontId="53" fillId="0" borderId="0" xfId="0" applyFont="true" applyBorder="true" applyAlignment="true" applyProtection="false">
      <alignment horizontal="center" vertical="center" textRotation="0" wrapText="true" indent="0" shrinkToFit="false"/>
      <protection locked="true" hidden="false"/>
    </xf>
    <xf numFmtId="165" fontId="53" fillId="0" borderId="0" xfId="0" applyFont="true" applyBorder="true" applyAlignment="true" applyProtection="false">
      <alignment horizontal="center" vertical="center" textRotation="0" wrapText="true" indent="0" shrinkToFit="false"/>
      <protection locked="true" hidden="false"/>
    </xf>
    <xf numFmtId="165" fontId="6" fillId="16" borderId="12" xfId="0" applyFont="true" applyBorder="true" applyAlignment="true" applyProtection="false">
      <alignment horizontal="center" vertical="center" textRotation="0" wrapText="true" indent="0" shrinkToFit="false"/>
      <protection locked="true" hidden="false"/>
    </xf>
    <xf numFmtId="164" fontId="23" fillId="17" borderId="12" xfId="0" applyFont="true" applyBorder="true" applyAlignment="true" applyProtection="false">
      <alignment horizontal="center" vertical="center" textRotation="0" wrapText="true" indent="0" shrinkToFit="false"/>
      <protection locked="true" hidden="false"/>
    </xf>
    <xf numFmtId="164" fontId="23" fillId="18" borderId="12" xfId="0" applyFont="true" applyBorder="true" applyAlignment="true" applyProtection="false">
      <alignment horizontal="center" vertical="center" textRotation="0" wrapText="true" indent="0" shrinkToFit="false"/>
      <protection locked="true" hidden="false"/>
    </xf>
    <xf numFmtId="164" fontId="6" fillId="19" borderId="13" xfId="0" applyFont="true" applyBorder="true" applyAlignment="true" applyProtection="false">
      <alignment horizontal="center" vertical="center" textRotation="0" wrapText="true" indent="0" shrinkToFit="false"/>
      <protection locked="true" hidden="false"/>
    </xf>
    <xf numFmtId="164" fontId="6" fillId="20" borderId="10" xfId="0" applyFont="true" applyBorder="true" applyAlignment="true" applyProtection="false">
      <alignment horizontal="center" vertical="center" textRotation="0" wrapText="true" indent="0" shrinkToFit="false"/>
      <protection locked="true" hidden="false"/>
    </xf>
    <xf numFmtId="164" fontId="53" fillId="9" borderId="0" xfId="0" applyFont="true" applyBorder="true" applyAlignment="true" applyProtection="false">
      <alignment horizontal="general" vertical="center" textRotation="0" wrapText="true" indent="0" shrinkToFit="false"/>
      <protection locked="true" hidden="false"/>
    </xf>
    <xf numFmtId="164" fontId="6" fillId="20" borderId="12" xfId="0" applyFont="true" applyBorder="true" applyAlignment="true" applyProtection="false">
      <alignment horizontal="center" vertical="center" textRotation="0" wrapText="true" indent="0" shrinkToFit="false"/>
      <protection locked="true" hidden="false"/>
    </xf>
    <xf numFmtId="165" fontId="6" fillId="20" borderId="12" xfId="0" applyFont="true" applyBorder="true" applyAlignment="true" applyProtection="false">
      <alignment horizontal="center" vertical="center" textRotation="0" wrapText="true" indent="0" shrinkToFit="false"/>
      <protection locked="true" hidden="false"/>
    </xf>
    <xf numFmtId="165" fontId="6" fillId="20" borderId="13" xfId="0" applyFont="true" applyBorder="true" applyAlignment="true" applyProtection="false">
      <alignment horizontal="center" vertical="center" textRotation="0" wrapText="true" indent="0" shrinkToFit="false"/>
      <protection locked="true" hidden="false"/>
    </xf>
    <xf numFmtId="165" fontId="6" fillId="20" borderId="19" xfId="0" applyFont="true" applyBorder="true" applyAlignment="true" applyProtection="false">
      <alignment horizontal="center" vertical="center" textRotation="0" wrapText="true" indent="0" shrinkToFit="false"/>
      <protection locked="true" hidden="false"/>
    </xf>
    <xf numFmtId="164" fontId="49" fillId="0" borderId="12" xfId="0" applyFont="true" applyBorder="true" applyAlignment="true" applyProtection="false">
      <alignment horizontal="center" vertical="center" textRotation="0" wrapText="false" indent="0" shrinkToFit="false"/>
      <protection locked="true" hidden="false"/>
    </xf>
    <xf numFmtId="164" fontId="49" fillId="20" borderId="12" xfId="0" applyFont="true" applyBorder="true" applyAlignment="true" applyProtection="false">
      <alignment horizontal="center" vertical="center" textRotation="0" wrapText="false" indent="0" shrinkToFit="false"/>
      <protection locked="true" hidden="false"/>
    </xf>
    <xf numFmtId="165" fontId="49" fillId="0" borderId="12" xfId="0" applyFont="true" applyBorder="true" applyAlignment="true" applyProtection="false">
      <alignment horizontal="center" vertical="center" textRotation="0" wrapText="false" indent="0" shrinkToFit="false"/>
      <protection locked="true" hidden="false"/>
    </xf>
    <xf numFmtId="164" fontId="49" fillId="0" borderId="18" xfId="0" applyFont="true" applyBorder="true" applyAlignment="true" applyProtection="false">
      <alignment horizontal="center" vertical="center" textRotation="0" wrapText="false" indent="0" shrinkToFit="false"/>
      <protection locked="true" hidden="false"/>
    </xf>
    <xf numFmtId="164" fontId="23" fillId="0" borderId="25" xfId="0" applyFont="true" applyBorder="true" applyAlignment="true" applyProtection="false">
      <alignment horizontal="center" vertical="center" textRotation="0" wrapText="false" indent="0" shrinkToFit="false"/>
      <protection locked="true" hidden="false"/>
    </xf>
    <xf numFmtId="165" fontId="6" fillId="0" borderId="25" xfId="0" applyFont="true" applyBorder="true" applyAlignment="true" applyProtection="false">
      <alignment horizontal="right" vertical="center" textRotation="0" wrapText="false" indent="0" shrinkToFit="false"/>
      <protection locked="true" hidden="false"/>
    </xf>
    <xf numFmtId="165" fontId="6" fillId="0" borderId="12" xfId="0" applyFont="true" applyBorder="true" applyAlignment="true" applyProtection="false">
      <alignment horizontal="right" vertical="center" textRotation="0" wrapText="false" indent="0" shrinkToFit="false"/>
      <protection locked="true" hidden="false"/>
    </xf>
    <xf numFmtId="174" fontId="53" fillId="9" borderId="0" xfId="0" applyFont="true" applyBorder="true" applyAlignment="true" applyProtection="false">
      <alignment horizontal="general" vertical="center" textRotation="0" wrapText="false" indent="0" shrinkToFit="false"/>
      <protection locked="true" hidden="false"/>
    </xf>
    <xf numFmtId="165" fontId="49" fillId="0" borderId="0" xfId="47" applyFont="true" applyBorder="true" applyAlignment="true" applyProtection="false">
      <alignment horizontal="center" vertical="center" textRotation="0" wrapText="true" indent="0" shrinkToFit="false"/>
      <protection locked="true" hidden="false"/>
    </xf>
    <xf numFmtId="171" fontId="6" fillId="7" borderId="13" xfId="0" applyFont="true" applyBorder="true" applyAlignment="true" applyProtection="false">
      <alignment horizontal="left" vertical="top" textRotation="0" wrapText="true" indent="1" shrinkToFit="false"/>
      <protection locked="true" hidden="false"/>
    </xf>
    <xf numFmtId="176" fontId="6" fillId="8" borderId="13" xfId="0" applyFont="true" applyBorder="true" applyAlignment="true" applyProtection="true">
      <alignment horizontal="general" vertical="center" textRotation="0" wrapText="true" indent="0" shrinkToFit="false"/>
      <protection locked="false" hidden="false"/>
    </xf>
    <xf numFmtId="174" fontId="6" fillId="7" borderId="13" xfId="0" applyFont="true" applyBorder="true" applyAlignment="true" applyProtection="false">
      <alignment horizontal="right" vertical="center" textRotation="0" wrapText="true" indent="0" shrinkToFit="false"/>
      <protection locked="true" hidden="false"/>
    </xf>
    <xf numFmtId="165" fontId="23" fillId="0" borderId="12" xfId="0" applyFont="true" applyBorder="true" applyAlignment="true" applyProtection="false">
      <alignment horizontal="general" vertical="top" textRotation="0" wrapText="true" indent="0" shrinkToFit="false"/>
      <protection locked="true" hidden="false"/>
    </xf>
    <xf numFmtId="171" fontId="6" fillId="0" borderId="12" xfId="0" applyFont="true" applyBorder="true" applyAlignment="true" applyProtection="false">
      <alignment horizontal="left" vertical="top" textRotation="0" wrapText="true" indent="0" shrinkToFit="false"/>
      <protection locked="true" hidden="false"/>
    </xf>
    <xf numFmtId="165" fontId="0" fillId="8" borderId="12" xfId="0" applyFont="true" applyBorder="true" applyAlignment="true" applyProtection="true">
      <alignment horizontal="left" vertical="center" textRotation="0" wrapText="true" indent="2" shrinkToFit="false"/>
      <protection locked="false" hidden="false"/>
    </xf>
    <xf numFmtId="164" fontId="90" fillId="11" borderId="10" xfId="0" applyFont="true" applyBorder="true" applyAlignment="true" applyProtection="false">
      <alignment horizontal="center" vertical="top" textRotation="0" wrapText="false" indent="0" shrinkToFit="false"/>
      <protection locked="true" hidden="false"/>
    </xf>
    <xf numFmtId="164" fontId="64" fillId="0" borderId="12" xfId="0" applyFont="true" applyBorder="true" applyAlignment="true" applyProtection="false">
      <alignment horizontal="center" vertical="center" textRotation="0" wrapText="true" indent="0" shrinkToFit="false"/>
      <protection locked="true" hidden="false"/>
    </xf>
    <xf numFmtId="165" fontId="64" fillId="0" borderId="12" xfId="0" applyFont="true" applyBorder="true" applyAlignment="true" applyProtection="false">
      <alignment horizontal="left" vertical="center" textRotation="0" wrapText="true" indent="2" shrinkToFit="false"/>
      <protection locked="true" hidden="false"/>
    </xf>
    <xf numFmtId="164" fontId="93" fillId="0" borderId="13" xfId="0" applyFont="true" applyBorder="true" applyAlignment="true" applyProtection="false">
      <alignment horizontal="left" vertical="center" textRotation="0" wrapText="true" indent="0" shrinkToFit="false"/>
      <protection locked="true" hidden="false"/>
    </xf>
    <xf numFmtId="165" fontId="6" fillId="0" borderId="25" xfId="0" applyFont="true" applyBorder="true" applyAlignment="true" applyProtection="false">
      <alignment horizontal="general" vertical="top" textRotation="0" wrapText="true" indent="0" shrinkToFit="false"/>
      <protection locked="true" hidden="false"/>
    </xf>
    <xf numFmtId="165" fontId="67" fillId="0" borderId="0" xfId="0" applyFont="true" applyBorder="true" applyAlignment="true" applyProtection="false">
      <alignment horizontal="general" vertical="center" textRotation="0" wrapText="true" indent="0" shrinkToFit="false"/>
      <protection locked="true" hidden="false"/>
    </xf>
    <xf numFmtId="165" fontId="6" fillId="9" borderId="12" xfId="0" applyFont="true" applyBorder="true" applyAlignment="true" applyProtection="false">
      <alignment horizontal="center" vertical="center" textRotation="0" wrapText="false" indent="0" shrinkToFit="false"/>
      <protection locked="true" hidden="false"/>
    </xf>
    <xf numFmtId="173" fontId="0" fillId="8" borderId="12" xfId="0" applyFont="true" applyBorder="true" applyAlignment="true" applyProtection="true">
      <alignment horizontal="left" vertical="center" textRotation="0" wrapText="true" indent="0" shrinkToFit="false"/>
      <protection locked="false" hidden="false"/>
    </xf>
    <xf numFmtId="171" fontId="6" fillId="0" borderId="0" xfId="0" applyFont="true" applyBorder="true" applyAlignment="true" applyProtection="false">
      <alignment horizontal="left" vertical="top" textRotation="0" wrapText="true" indent="0" shrinkToFit="false"/>
      <protection locked="true" hidden="false"/>
    </xf>
    <xf numFmtId="173" fontId="0" fillId="8" borderId="19" xfId="0" applyFont="true" applyBorder="true" applyAlignment="true" applyProtection="true">
      <alignment horizontal="left" vertical="center" textRotation="0" wrapText="true" indent="0" shrinkToFit="false"/>
      <protection locked="false" hidden="false"/>
    </xf>
    <xf numFmtId="173" fontId="0" fillId="8" borderId="13" xfId="0" applyFont="true" applyBorder="true" applyAlignment="true" applyProtection="true">
      <alignment horizontal="left" vertical="center" textRotation="0" wrapText="true" indent="0" shrinkToFit="false"/>
      <protection locked="false" hidden="false"/>
    </xf>
    <xf numFmtId="165" fontId="0" fillId="0" borderId="30" xfId="0" applyFont="true" applyBorder="true" applyAlignment="true" applyProtection="false">
      <alignment horizontal="center" vertical="center" textRotation="0" wrapText="true" indent="0" shrinkToFit="false"/>
      <protection locked="true" hidden="false"/>
    </xf>
    <xf numFmtId="171" fontId="6" fillId="0" borderId="10" xfId="0" applyFont="true" applyBorder="true" applyAlignment="true" applyProtection="false">
      <alignment horizontal="left" vertical="top" textRotation="0" wrapText="true" indent="1" shrinkToFit="false"/>
      <protection locked="true" hidden="false"/>
    </xf>
    <xf numFmtId="165" fontId="18" fillId="0" borderId="0" xfId="0" applyFont="true" applyBorder="true" applyAlignment="true" applyProtection="false">
      <alignment horizontal="right" vertical="top" textRotation="0" wrapText="true" indent="0" shrinkToFit="false"/>
      <protection locked="true" hidden="false"/>
    </xf>
    <xf numFmtId="165" fontId="6" fillId="9" borderId="0" xfId="0" applyFont="true" applyBorder="true" applyAlignment="true" applyProtection="false">
      <alignment horizontal="right" vertical="center" textRotation="0" wrapText="false" indent="0" shrinkToFit="false"/>
      <protection locked="true" hidden="false"/>
    </xf>
    <xf numFmtId="171" fontId="0" fillId="9" borderId="13" xfId="0" applyFont="true" applyBorder="true" applyAlignment="true" applyProtection="false">
      <alignment horizontal="right" vertical="center" textRotation="0" wrapText="true" indent="1" shrinkToFit="false"/>
      <protection locked="true" hidden="false"/>
    </xf>
    <xf numFmtId="164" fontId="49" fillId="9" borderId="14" xfId="0" applyFont="true" applyBorder="true" applyAlignment="true" applyProtection="false">
      <alignment horizontal="center" vertical="center" textRotation="0" wrapText="true" indent="0" shrinkToFit="false"/>
      <protection locked="true" hidden="false"/>
    </xf>
    <xf numFmtId="164" fontId="0" fillId="9" borderId="25" xfId="0" applyFont="true" applyBorder="true" applyAlignment="true" applyProtection="false">
      <alignment horizontal="center" vertical="center" textRotation="0" wrapText="true" indent="0" shrinkToFit="false"/>
      <protection locked="true" hidden="false"/>
    </xf>
    <xf numFmtId="171" fontId="0" fillId="0" borderId="25" xfId="0" applyFont="true" applyBorder="true" applyAlignment="true" applyProtection="false">
      <alignment horizontal="center" vertical="center" textRotation="0" wrapText="true" indent="0" shrinkToFit="false"/>
      <protection locked="true" hidden="false"/>
    </xf>
    <xf numFmtId="165" fontId="75" fillId="9" borderId="0" xfId="0" applyFont="true" applyBorder="true" applyAlignment="true" applyProtection="false">
      <alignment horizontal="center" vertical="top" textRotation="0" wrapText="true" indent="0" shrinkToFit="false"/>
      <protection locked="true" hidden="false"/>
    </xf>
    <xf numFmtId="171" fontId="0" fillId="7" borderId="13" xfId="0" applyFont="true" applyBorder="true" applyAlignment="true" applyProtection="false">
      <alignment horizontal="left" vertical="center" textRotation="0" wrapText="true" indent="1" shrinkToFit="false"/>
      <protection locked="true" hidden="false"/>
    </xf>
    <xf numFmtId="171" fontId="6" fillId="0" borderId="25" xfId="0" applyFont="true" applyBorder="true" applyAlignment="true" applyProtection="false">
      <alignment horizontal="left" vertical="top" textRotation="0" wrapText="true" indent="0" shrinkToFit="false"/>
      <protection locked="true" hidden="false"/>
    </xf>
    <xf numFmtId="164" fontId="52" fillId="11" borderId="21" xfId="0" applyFont="true" applyBorder="true" applyAlignment="true" applyProtection="false">
      <alignment horizontal="left" vertical="center" textRotation="0" wrapText="false" indent="2" shrinkToFit="false"/>
      <protection locked="true" hidden="false"/>
    </xf>
    <xf numFmtId="165" fontId="75" fillId="9" borderId="17" xfId="0" applyFont="true" applyBorder="true" applyAlignment="true" applyProtection="false">
      <alignment horizontal="center" vertical="top" textRotation="0" wrapText="true" indent="0" shrinkToFit="false"/>
      <protection locked="true" hidden="false"/>
    </xf>
    <xf numFmtId="164" fontId="0" fillId="9" borderId="18" xfId="0" applyFont="true" applyBorder="true" applyAlignment="true" applyProtection="false">
      <alignment horizontal="center" vertical="center" textRotation="0" wrapText="true" indent="0" shrinkToFit="false"/>
      <protection locked="true" hidden="false"/>
    </xf>
    <xf numFmtId="171" fontId="0" fillId="7" borderId="18" xfId="0" applyFont="true" applyBorder="true" applyAlignment="true" applyProtection="false">
      <alignment horizontal="left" vertical="center" textRotation="0" wrapText="true" indent="1" shrinkToFit="false"/>
      <protection locked="true" hidden="false"/>
    </xf>
    <xf numFmtId="164" fontId="0" fillId="9" borderId="13" xfId="0" applyFont="true" applyBorder="true" applyAlignment="true" applyProtection="false">
      <alignment horizontal="center" vertical="center" textRotation="0" wrapText="true" indent="0" shrinkToFit="false"/>
      <protection locked="true" hidden="false"/>
    </xf>
    <xf numFmtId="165" fontId="6" fillId="0" borderId="30" xfId="0" applyFont="true" applyBorder="true" applyAlignment="true" applyProtection="false">
      <alignment horizontal="left" vertical="top" textRotation="0" wrapText="true" indent="0" shrinkToFit="false"/>
      <protection locked="true" hidden="false"/>
    </xf>
    <xf numFmtId="164" fontId="6" fillId="0" borderId="14" xfId="0" applyFont="true" applyBorder="true" applyAlignment="false" applyProtection="false">
      <alignment horizontal="general" vertical="top" textRotation="0" wrapText="false" indent="0" shrinkToFit="false"/>
      <protection locked="true" hidden="false"/>
    </xf>
    <xf numFmtId="165" fontId="0" fillId="8" borderId="12" xfId="0" applyFont="true" applyBorder="true" applyAlignment="true" applyProtection="true">
      <alignment horizontal="left" vertical="center" textRotation="0" wrapText="true" indent="0" shrinkToFit="false"/>
      <protection locked="false" hidden="false"/>
    </xf>
    <xf numFmtId="165" fontId="6" fillId="0" borderId="25" xfId="0" applyFont="true" applyBorder="true" applyAlignment="true" applyProtection="false">
      <alignment horizontal="left" vertical="top" textRotation="0" wrapText="true" indent="0" shrinkToFit="false"/>
      <protection locked="true" hidden="false"/>
    </xf>
    <xf numFmtId="171" fontId="0" fillId="0" borderId="12" xfId="0" applyFont="true" applyBorder="true" applyAlignment="true" applyProtection="false">
      <alignment horizontal="left" vertical="center" textRotation="0" wrapText="true" indent="0" shrinkToFit="false"/>
      <protection locked="true" hidden="false"/>
    </xf>
    <xf numFmtId="171" fontId="6" fillId="0" borderId="18" xfId="0" applyFont="true" applyBorder="true" applyAlignment="true" applyProtection="false">
      <alignment horizontal="left" vertical="top" textRotation="0" wrapText="true" indent="0" shrinkToFit="false"/>
      <protection locked="true" hidden="false"/>
    </xf>
    <xf numFmtId="164" fontId="52" fillId="0" borderId="14" xfId="0" applyFont="true" applyBorder="true" applyAlignment="true" applyProtection="false">
      <alignment horizontal="left" vertical="center" textRotation="0" wrapText="false" indent="2" shrinkToFit="false"/>
      <protection locked="true" hidden="false"/>
    </xf>
    <xf numFmtId="164" fontId="6" fillId="0" borderId="0" xfId="0" applyFont="true" applyBorder="true" applyAlignment="true" applyProtection="false">
      <alignment horizontal="left" vertical="center" textRotation="0" wrapText="true" indent="0" shrinkToFit="false"/>
      <protection locked="true" hidden="false"/>
    </xf>
    <xf numFmtId="176" fontId="6" fillId="0" borderId="13" xfId="0" applyFont="true" applyBorder="true" applyAlignment="true" applyProtection="false">
      <alignment horizontal="general" vertical="center" textRotation="0" wrapText="true" indent="0" shrinkToFit="false"/>
      <protection locked="true" hidden="false"/>
    </xf>
    <xf numFmtId="174" fontId="6" fillId="0" borderId="13" xfId="0" applyFont="true" applyBorder="true" applyAlignment="true" applyProtection="false">
      <alignment horizontal="right" vertical="center" textRotation="0" wrapText="true" indent="0" shrinkToFit="false"/>
      <protection locked="true" hidden="false"/>
    </xf>
    <xf numFmtId="165" fontId="34" fillId="0" borderId="0" xfId="0" applyFont="true" applyBorder="true" applyAlignment="true" applyProtection="false">
      <alignment horizontal="general" vertical="center" textRotation="0" wrapText="true" indent="0" shrinkToFit="false"/>
      <protection locked="true" hidden="false"/>
    </xf>
    <xf numFmtId="164" fontId="6" fillId="0" borderId="0" xfId="0" applyFont="true" applyBorder="true" applyAlignment="true" applyProtection="false">
      <alignment horizontal="general" vertical="center" textRotation="0" wrapText="false" indent="0" shrinkToFit="false"/>
      <protection locked="true" hidden="false"/>
    </xf>
    <xf numFmtId="164" fontId="0" fillId="0" borderId="0" xfId="0" applyFont="true" applyBorder="true" applyAlignment="true" applyProtection="false">
      <alignment horizontal="general" vertical="center" textRotation="0" wrapText="true" indent="0" shrinkToFit="false"/>
      <protection locked="true" hidden="false"/>
    </xf>
    <xf numFmtId="164" fontId="23" fillId="17" borderId="0" xfId="0" applyFont="true" applyBorder="true" applyAlignment="true" applyProtection="false">
      <alignment horizontal="center" vertical="center" textRotation="0" wrapText="false" indent="0" shrinkToFit="false"/>
      <protection locked="true" hidden="false"/>
    </xf>
    <xf numFmtId="164" fontId="23" fillId="17" borderId="0" xfId="0" applyFont="true" applyBorder="true" applyAlignment="true" applyProtection="false">
      <alignment horizontal="center" vertical="center" textRotation="0" wrapText="true" indent="0" shrinkToFit="false"/>
      <protection locked="true" hidden="false"/>
    </xf>
    <xf numFmtId="164" fontId="6" fillId="0" borderId="12" xfId="0" applyFont="true" applyBorder="true" applyAlignment="true" applyProtection="false">
      <alignment horizontal="right" vertical="center" textRotation="0" wrapText="false" indent="0" shrinkToFit="false"/>
      <protection locked="true" hidden="false"/>
    </xf>
    <xf numFmtId="164" fontId="6" fillId="0" borderId="0" xfId="0" applyFont="true" applyBorder="true" applyAlignment="true" applyProtection="false">
      <alignment horizontal="center" vertical="top" textRotation="0" wrapText="false" indent="0" shrinkToFit="false"/>
      <protection locked="true" hidden="false"/>
    </xf>
    <xf numFmtId="165" fontId="0" fillId="16" borderId="12" xfId="0" applyFont="true" applyBorder="true" applyAlignment="true" applyProtection="false">
      <alignment horizontal="center" vertical="center" textRotation="0" wrapText="false" indent="0" shrinkToFit="false"/>
      <protection locked="true" hidden="false"/>
    </xf>
    <xf numFmtId="164" fontId="23" fillId="17" borderId="12" xfId="0" applyFont="true" applyBorder="true" applyAlignment="true" applyProtection="false">
      <alignment horizontal="center" vertical="center" textRotation="0" wrapText="false" indent="0" shrinkToFit="false"/>
      <protection locked="true" hidden="false"/>
    </xf>
    <xf numFmtId="164" fontId="23" fillId="18" borderId="12" xfId="0" applyFont="true" applyBorder="true" applyAlignment="true" applyProtection="false">
      <alignment horizontal="center" vertical="center" textRotation="0" wrapText="false" indent="0" shrinkToFit="false"/>
      <protection locked="true" hidden="false"/>
    </xf>
    <xf numFmtId="164" fontId="0" fillId="19" borderId="12" xfId="0" applyFont="true" applyBorder="true" applyAlignment="true" applyProtection="false">
      <alignment horizontal="center" vertical="center" textRotation="0" wrapText="false" indent="0" shrinkToFit="false"/>
      <protection locked="true" hidden="false"/>
    </xf>
    <xf numFmtId="165" fontId="6" fillId="0" borderId="12" xfId="0" applyFont="true" applyBorder="true" applyAlignment="true" applyProtection="false">
      <alignment horizontal="general" vertical="center" textRotation="0" wrapText="false" indent="0" shrinkToFit="false"/>
      <protection locked="true" hidden="false"/>
    </xf>
    <xf numFmtId="165" fontId="0" fillId="0" borderId="12" xfId="0" applyFont="true" applyBorder="true" applyAlignment="true" applyProtection="false">
      <alignment horizontal="general" vertical="center" textRotation="0" wrapText="false" indent="0" shrinkToFit="false"/>
      <protection locked="true" hidden="false"/>
    </xf>
    <xf numFmtId="165" fontId="0" fillId="0" borderId="13" xfId="0" applyFont="true" applyBorder="true" applyAlignment="true" applyProtection="false">
      <alignment horizontal="general" vertical="center" textRotation="0" wrapText="false" indent="0" shrinkToFit="false"/>
      <protection locked="true" hidden="false"/>
    </xf>
    <xf numFmtId="165" fontId="6" fillId="0" borderId="13" xfId="0" applyFont="true" applyBorder="true" applyAlignment="true" applyProtection="false">
      <alignment horizontal="left" vertical="center" textRotation="0" wrapText="false" indent="0" shrinkToFit="false"/>
      <protection locked="true" hidden="false"/>
    </xf>
    <xf numFmtId="164" fontId="6" fillId="0" borderId="42" xfId="0" applyFont="true" applyBorder="true" applyAlignment="true" applyProtection="false">
      <alignment horizontal="general" vertical="center" textRotation="0" wrapText="false" indent="0" shrinkToFit="false"/>
      <protection locked="true" hidden="false"/>
    </xf>
    <xf numFmtId="164" fontId="6" fillId="0" borderId="43" xfId="0" applyFont="true" applyBorder="true" applyAlignment="false" applyProtection="false">
      <alignment horizontal="general" vertical="top" textRotation="0" wrapText="false" indent="0" shrinkToFit="false"/>
      <protection locked="true" hidden="false"/>
    </xf>
    <xf numFmtId="164" fontId="6" fillId="0" borderId="44" xfId="0" applyFont="true" applyBorder="true" applyAlignment="false" applyProtection="false">
      <alignment horizontal="general" vertical="top" textRotation="0" wrapText="false" indent="0" shrinkToFit="false"/>
      <protection locked="true" hidden="false"/>
    </xf>
    <xf numFmtId="165" fontId="0" fillId="0" borderId="19" xfId="0" applyFont="true" applyBorder="true" applyAlignment="true" applyProtection="false">
      <alignment horizontal="general" vertical="center" textRotation="0" wrapText="false" indent="0" shrinkToFit="false"/>
      <protection locked="true" hidden="false"/>
    </xf>
    <xf numFmtId="165" fontId="6" fillId="0" borderId="19" xfId="0" applyFont="true" applyBorder="true" applyAlignment="true" applyProtection="false">
      <alignment horizontal="general" vertical="center" textRotation="0" wrapText="false" indent="0" shrinkToFit="false"/>
      <protection locked="true" hidden="false"/>
    </xf>
    <xf numFmtId="165" fontId="0" fillId="21" borderId="0" xfId="0" applyFont="true" applyBorder="true" applyAlignment="true" applyProtection="false">
      <alignment horizontal="left" vertical="center" textRotation="0" wrapText="false" indent="0" shrinkToFit="false"/>
      <protection locked="true" hidden="false"/>
    </xf>
    <xf numFmtId="164" fontId="6" fillId="0" borderId="13" xfId="0" applyFont="true" applyBorder="true" applyAlignment="true" applyProtection="false">
      <alignment horizontal="center" vertical="top" textRotation="0" wrapText="false" indent="0" shrinkToFit="false"/>
      <protection locked="true" hidden="false"/>
    </xf>
    <xf numFmtId="165" fontId="50" fillId="21" borderId="0" xfId="0" applyFont="true" applyBorder="true" applyAlignment="true" applyProtection="false">
      <alignment horizontal="left" vertical="center" textRotation="0" wrapText="false" indent="0" shrinkToFit="false"/>
      <protection locked="true" hidden="false"/>
    </xf>
    <xf numFmtId="165" fontId="50" fillId="0" borderId="0" xfId="0" applyFont="true" applyBorder="true" applyAlignment="true" applyProtection="false">
      <alignment horizontal="left" vertical="center" textRotation="0" wrapText="false" indent="0" shrinkToFit="false"/>
      <protection locked="true" hidden="false"/>
    </xf>
    <xf numFmtId="164" fontId="0" fillId="0" borderId="13" xfId="0" applyFont="true" applyBorder="true" applyAlignment="false" applyProtection="false">
      <alignment horizontal="general" vertical="top" textRotation="0" wrapText="false" indent="0" shrinkToFit="false"/>
      <protection locked="true" hidden="false"/>
    </xf>
    <xf numFmtId="164" fontId="6" fillId="0" borderId="25" xfId="0" applyFont="true" applyBorder="true" applyAlignment="true" applyProtection="false">
      <alignment horizontal="right" vertical="top" textRotation="0" wrapText="false" indent="0" shrinkToFit="false"/>
      <protection locked="true" hidden="false"/>
    </xf>
    <xf numFmtId="165" fontId="0" fillId="0" borderId="25" xfId="0" applyFont="true" applyBorder="true" applyAlignment="false" applyProtection="false">
      <alignment horizontal="general" vertical="top" textRotation="0" wrapText="false" indent="0" shrinkToFit="false"/>
      <protection locked="true" hidden="false"/>
    </xf>
    <xf numFmtId="165" fontId="6" fillId="0" borderId="25" xfId="0" applyFont="true" applyBorder="true" applyAlignment="true" applyProtection="false">
      <alignment horizontal="general" vertical="center" textRotation="0" wrapText="false" indent="0" shrinkToFit="false"/>
      <protection locked="true" hidden="false"/>
    </xf>
    <xf numFmtId="164" fontId="6" fillId="0" borderId="37" xfId="0" applyFont="true" applyBorder="true" applyAlignment="true" applyProtection="false">
      <alignment horizontal="center" vertical="center" textRotation="0" wrapText="false" indent="0" shrinkToFit="false"/>
      <protection locked="true" hidden="false"/>
    </xf>
    <xf numFmtId="165" fontId="6" fillId="21" borderId="0" xfId="0" applyFont="true" applyBorder="true" applyAlignment="true" applyProtection="false">
      <alignment horizontal="left" vertical="center" textRotation="0" wrapText="false" indent="0" shrinkToFit="false"/>
      <protection locked="true" hidden="false"/>
    </xf>
    <xf numFmtId="165" fontId="0" fillId="21" borderId="45" xfId="0" applyFont="true" applyBorder="true" applyAlignment="true" applyProtection="false">
      <alignment horizontal="center" vertical="bottom" textRotation="0" wrapText="false" indent="0" shrinkToFit="false"/>
      <protection locked="true" hidden="false"/>
    </xf>
    <xf numFmtId="164" fontId="94" fillId="0" borderId="44" xfId="0" applyFont="true" applyBorder="true" applyAlignment="false" applyProtection="false">
      <alignment horizontal="general" vertical="top" textRotation="0" wrapText="false" indent="0" shrinkToFit="false"/>
      <protection locked="true" hidden="false"/>
    </xf>
    <xf numFmtId="164" fontId="53" fillId="13" borderId="0" xfId="0" applyFont="true" applyBorder="true" applyAlignment="true" applyProtection="false">
      <alignment horizontal="general" vertical="center" textRotation="0" wrapText="true" indent="0" shrinkToFit="false"/>
      <protection locked="true" hidden="false"/>
    </xf>
    <xf numFmtId="165" fontId="0" fillId="0" borderId="45" xfId="0" applyFont="true" applyBorder="true" applyAlignment="true" applyProtection="false">
      <alignment horizontal="center" vertical="bottom" textRotation="0" wrapText="false" indent="0" shrinkToFit="false"/>
      <protection locked="true" hidden="false"/>
    </xf>
    <xf numFmtId="164" fontId="6" fillId="21" borderId="0" xfId="0" applyFont="true" applyBorder="true" applyAlignment="true" applyProtection="false">
      <alignment horizontal="center" vertical="center" textRotation="0" wrapText="false" indent="0" shrinkToFit="false"/>
      <protection locked="true" hidden="false"/>
    </xf>
    <xf numFmtId="164" fontId="0" fillId="5" borderId="37" xfId="0" applyFont="true" applyBorder="true" applyAlignment="true" applyProtection="true">
      <alignment horizontal="left" vertical="center" textRotation="0" wrapText="false" indent="0" shrinkToFit="false"/>
      <protection locked="false" hidden="false"/>
    </xf>
    <xf numFmtId="164" fontId="0" fillId="0" borderId="37" xfId="0" applyFont="true" applyBorder="true" applyAlignment="true" applyProtection="false">
      <alignment horizontal="right" vertical="center" textRotation="0" wrapText="false" indent="0" shrinkToFit="false"/>
      <protection locked="true" hidden="false"/>
    </xf>
    <xf numFmtId="171" fontId="0" fillId="7" borderId="37" xfId="0" applyFont="true" applyBorder="true" applyAlignment="true" applyProtection="false">
      <alignment horizontal="center" vertical="center" textRotation="0" wrapText="false" indent="0" shrinkToFit="false"/>
      <protection locked="true" hidden="false"/>
    </xf>
    <xf numFmtId="165" fontId="16" fillId="0" borderId="46" xfId="0" applyFont="true" applyBorder="true" applyAlignment="true" applyProtection="false">
      <alignment horizontal="center" vertical="center" textRotation="0" wrapText="false" indent="0" shrinkToFit="false"/>
      <protection locked="true" hidden="false"/>
    </xf>
    <xf numFmtId="165" fontId="0" fillId="0" borderId="46" xfId="0" applyFont="true" applyBorder="true" applyAlignment="true" applyProtection="false">
      <alignment horizontal="center" vertical="center" textRotation="0" wrapText="false" indent="0" shrinkToFit="false"/>
      <protection locked="true" hidden="false"/>
    </xf>
    <xf numFmtId="164" fontId="23" fillId="17" borderId="12" xfId="0" applyFont="true" applyBorder="true" applyAlignment="true" applyProtection="false">
      <alignment horizontal="right" vertical="center" textRotation="0" wrapText="false" indent="0" shrinkToFit="false"/>
      <protection locked="true" hidden="false"/>
    </xf>
    <xf numFmtId="164" fontId="6" fillId="5" borderId="22" xfId="0" applyFont="true" applyBorder="true" applyAlignment="false" applyProtection="true">
      <alignment horizontal="general" vertical="top" textRotation="0" wrapText="false" indent="0" shrinkToFit="false"/>
      <protection locked="false" hidden="false"/>
    </xf>
    <xf numFmtId="165" fontId="0" fillId="20" borderId="12" xfId="0" applyFont="true" applyBorder="true" applyAlignment="true" applyProtection="false">
      <alignment horizontal="right" vertical="center" textRotation="0" wrapText="false" indent="0" shrinkToFit="false"/>
      <protection locked="true" hidden="false"/>
    </xf>
    <xf numFmtId="164" fontId="6" fillId="20" borderId="18" xfId="0" applyFont="true" applyBorder="true" applyAlignment="false" applyProtection="false">
      <alignment horizontal="general" vertical="top" textRotation="0" wrapText="false" indent="0" shrinkToFit="false"/>
      <protection locked="true" hidden="false"/>
    </xf>
    <xf numFmtId="164" fontId="6" fillId="20" borderId="12" xfId="0" applyFont="true" applyBorder="true" applyAlignment="false" applyProtection="false">
      <alignment horizontal="general" vertical="top" textRotation="0" wrapText="false" indent="0" shrinkToFit="false"/>
      <protection locked="true" hidden="false"/>
    </xf>
    <xf numFmtId="164" fontId="6" fillId="0" borderId="19" xfId="0" applyFont="true" applyBorder="true" applyAlignment="true" applyProtection="false">
      <alignment horizontal="center" vertical="top" textRotation="0" wrapText="false" indent="0" shrinkToFit="false"/>
      <protection locked="true" hidden="false"/>
    </xf>
    <xf numFmtId="171" fontId="6" fillId="7" borderId="28" xfId="0" applyFont="true" applyBorder="true" applyAlignment="true" applyProtection="false">
      <alignment horizontal="center" vertical="top" textRotation="0" wrapText="false" indent="0" shrinkToFit="false"/>
      <protection locked="true" hidden="false"/>
    </xf>
    <xf numFmtId="171" fontId="0" fillId="0" borderId="35" xfId="0" applyFont="true" applyBorder="true" applyAlignment="true" applyProtection="false">
      <alignment horizontal="center" vertical="center" textRotation="0" wrapText="false" indent="0" shrinkToFit="false"/>
      <protection locked="true" hidden="false"/>
    </xf>
    <xf numFmtId="171" fontId="0" fillId="0" borderId="40" xfId="0" applyFont="true" applyBorder="true" applyAlignment="true" applyProtection="false">
      <alignment horizontal="center" vertical="center" textRotation="0" wrapText="false" indent="0" shrinkToFit="false"/>
      <protection locked="true" hidden="false"/>
    </xf>
    <xf numFmtId="171" fontId="0" fillId="0" borderId="38" xfId="0" applyFont="true" applyBorder="true" applyAlignment="true" applyProtection="false">
      <alignment horizontal="center" vertical="center" textRotation="0" wrapText="false" indent="0" shrinkToFit="false"/>
      <protection locked="true" hidden="false"/>
    </xf>
    <xf numFmtId="164" fontId="23" fillId="17" borderId="13" xfId="0" applyFont="true" applyBorder="true" applyAlignment="true" applyProtection="false">
      <alignment horizontal="right" vertical="center" textRotation="0" wrapText="false" indent="0" shrinkToFit="false"/>
      <protection locked="true" hidden="false"/>
    </xf>
    <xf numFmtId="165" fontId="0" fillId="21" borderId="0" xfId="0" applyFont="true" applyBorder="true" applyAlignment="true" applyProtection="false">
      <alignment horizontal="left" vertical="center" textRotation="0" wrapText="true" indent="0" shrinkToFit="false"/>
      <protection locked="true" hidden="false"/>
    </xf>
    <xf numFmtId="165" fontId="25" fillId="9" borderId="0" xfId="0" applyFont="true" applyBorder="true" applyAlignment="true" applyProtection="false">
      <alignment horizontal="general" vertical="center" textRotation="0" wrapText="true" indent="0" shrinkToFit="false"/>
      <protection locked="true" hidden="false"/>
    </xf>
    <xf numFmtId="165" fontId="23" fillId="9" borderId="0" xfId="0" applyFont="true" applyBorder="true" applyAlignment="true" applyProtection="false">
      <alignment horizontal="general" vertical="bottom" textRotation="0" wrapText="false" indent="0" shrinkToFit="false"/>
      <protection locked="true" hidden="false"/>
    </xf>
    <xf numFmtId="165" fontId="79" fillId="9" borderId="0" xfId="0" applyFont="true" applyBorder="true" applyAlignment="true" applyProtection="false">
      <alignment horizontal="general" vertical="bottom" textRotation="0" wrapText="false" indent="0" shrinkToFit="false"/>
      <protection locked="true" hidden="false"/>
    </xf>
    <xf numFmtId="165" fontId="6" fillId="9" borderId="17" xfId="0" applyFont="true" applyBorder="true" applyAlignment="true" applyProtection="false">
      <alignment horizontal="center" vertical="center" textRotation="0" wrapText="true" indent="0" shrinkToFit="false"/>
      <protection locked="true" hidden="false"/>
    </xf>
    <xf numFmtId="165" fontId="0" fillId="9" borderId="12" xfId="0" applyFont="true" applyBorder="true" applyAlignment="true" applyProtection="false">
      <alignment horizontal="left" vertical="top" textRotation="0" wrapText="true" indent="0" shrinkToFit="false"/>
      <protection locked="true" hidden="false"/>
    </xf>
    <xf numFmtId="165" fontId="45" fillId="9" borderId="0" xfId="0" applyFont="true" applyBorder="true" applyAlignment="true" applyProtection="false">
      <alignment horizontal="general" vertical="center" textRotation="0" wrapText="true" indent="0" shrinkToFit="false"/>
      <protection locked="true" hidden="false"/>
    </xf>
    <xf numFmtId="165" fontId="25" fillId="9" borderId="12" xfId="0" applyFont="true" applyBorder="true" applyAlignment="true" applyProtection="false">
      <alignment horizontal="left" vertical="center" textRotation="0" wrapText="true" indent="2" shrinkToFit="false"/>
      <protection locked="true" hidden="false"/>
    </xf>
    <xf numFmtId="165" fontId="64" fillId="9" borderId="0" xfId="0" applyFont="true" applyBorder="true" applyAlignment="true" applyProtection="false">
      <alignment horizontal="general" vertical="bottom" textRotation="0" wrapText="false" indent="0" shrinkToFit="false"/>
      <protection locked="true" hidden="false"/>
    </xf>
    <xf numFmtId="165" fontId="83" fillId="9" borderId="0" xfId="0" applyFont="true" applyBorder="true" applyAlignment="true" applyProtection="false">
      <alignment horizontal="general" vertical="bottom" textRotation="0" wrapText="false" indent="0" shrinkToFit="false"/>
      <protection locked="true" hidden="false"/>
    </xf>
    <xf numFmtId="164" fontId="34" fillId="5" borderId="18" xfId="0" applyFont="true" applyBorder="true" applyAlignment="true" applyProtection="true">
      <alignment horizontal="left" vertical="center" textRotation="0" wrapText="true" indent="0" shrinkToFit="false"/>
      <protection locked="false" hidden="false"/>
    </xf>
    <xf numFmtId="165" fontId="6" fillId="0" borderId="0" xfId="0" applyFont="true" applyBorder="true" applyAlignment="true" applyProtection="false">
      <alignment horizontal="left" vertical="center" textRotation="0" wrapText="true" indent="1" shrinkToFit="false"/>
      <protection locked="true" hidden="false"/>
    </xf>
    <xf numFmtId="172" fontId="6" fillId="8" borderId="13" xfId="0" applyFont="true" applyBorder="true" applyAlignment="true" applyProtection="true">
      <alignment horizontal="left" vertical="center" textRotation="0" wrapText="true" indent="1" shrinkToFit="false"/>
      <protection locked="false" hidden="false"/>
    </xf>
    <xf numFmtId="165" fontId="23" fillId="0" borderId="30" xfId="0" applyFont="true" applyBorder="true" applyAlignment="true" applyProtection="false">
      <alignment horizontal="left" vertical="center" textRotation="0" wrapText="true" indent="1" shrinkToFit="false"/>
      <protection locked="true" hidden="false"/>
    </xf>
    <xf numFmtId="165" fontId="96" fillId="0" borderId="0" xfId="0" applyFont="true" applyBorder="true" applyAlignment="true" applyProtection="false">
      <alignment horizontal="general" vertical="center" textRotation="0" wrapText="false" indent="0" shrinkToFit="false"/>
      <protection locked="true" hidden="false"/>
    </xf>
    <xf numFmtId="175" fontId="6" fillId="0" borderId="22" xfId="0" applyFont="true" applyBorder="true" applyAlignment="true" applyProtection="false">
      <alignment horizontal="center" vertical="center" textRotation="0" wrapText="true" indent="0" shrinkToFit="false"/>
      <protection locked="true" hidden="false"/>
    </xf>
    <xf numFmtId="175" fontId="6" fillId="0" borderId="25" xfId="0" applyFont="true" applyBorder="true" applyAlignment="true" applyProtection="false">
      <alignment horizontal="center" vertical="center" textRotation="0" wrapText="true" indent="0" shrinkToFit="false"/>
      <protection locked="true" hidden="false"/>
    </xf>
    <xf numFmtId="165" fontId="49" fillId="0" borderId="0" xfId="0" applyFont="true" applyBorder="true" applyAlignment="true" applyProtection="false">
      <alignment horizontal="general" vertical="top" textRotation="0" wrapText="true" indent="0" shrinkToFit="false"/>
      <protection locked="true" hidden="false"/>
    </xf>
    <xf numFmtId="172" fontId="6" fillId="10" borderId="12" xfId="0" applyFont="true" applyBorder="true" applyAlignment="true" applyProtection="false">
      <alignment horizontal="left" vertical="center" textRotation="0" wrapText="true" indent="0" shrinkToFit="false"/>
      <protection locked="true" hidden="false"/>
    </xf>
    <xf numFmtId="172" fontId="6" fillId="8" borderId="12" xfId="0" applyFont="true" applyBorder="true" applyAlignment="true" applyProtection="true">
      <alignment horizontal="left" vertical="center" textRotation="0" wrapText="true" indent="1" shrinkToFit="false"/>
      <protection locked="false" hidden="false"/>
    </xf>
    <xf numFmtId="164" fontId="30" fillId="11" borderId="28" xfId="0" applyFont="true" applyBorder="true" applyAlignment="true" applyProtection="false">
      <alignment horizontal="right" vertical="center" textRotation="0" wrapText="true" indent="0" shrinkToFit="false"/>
      <protection locked="true" hidden="false"/>
    </xf>
    <xf numFmtId="164" fontId="0" fillId="11" borderId="21" xfId="0" applyFont="true" applyBorder="true" applyAlignment="true" applyProtection="false">
      <alignment horizontal="right" vertical="center" textRotation="0" wrapText="true" indent="0" shrinkToFit="false"/>
      <protection locked="true" hidden="false"/>
    </xf>
    <xf numFmtId="164" fontId="0" fillId="11" borderId="29" xfId="0" applyFont="true" applyBorder="true" applyAlignment="true" applyProtection="false">
      <alignment horizontal="right" vertical="center" textRotation="0" wrapText="true" indent="0" shrinkToFit="false"/>
      <protection locked="true" hidden="false"/>
    </xf>
    <xf numFmtId="173" fontId="0" fillId="8" borderId="10" xfId="0" applyFont="true" applyBorder="true" applyAlignment="true" applyProtection="true">
      <alignment horizontal="left" vertical="center" textRotation="0" wrapText="true" indent="1" shrinkToFit="false"/>
      <protection locked="false" hidden="false"/>
    </xf>
    <xf numFmtId="179" fontId="6" fillId="8" borderId="12" xfId="0" applyFont="true" applyBorder="true" applyAlignment="true" applyProtection="true">
      <alignment horizontal="left" vertical="center" textRotation="0" wrapText="true" indent="1" shrinkToFit="false"/>
      <protection locked="false" hidden="false"/>
    </xf>
    <xf numFmtId="165" fontId="23" fillId="0" borderId="0" xfId="0" applyFont="true" applyBorder="true" applyAlignment="true" applyProtection="false">
      <alignment horizontal="left" vertical="center" textRotation="0" wrapText="true" indent="1" shrinkToFit="false"/>
      <protection locked="true" hidden="false"/>
    </xf>
    <xf numFmtId="173" fontId="25" fillId="0" borderId="0" xfId="0" applyFont="true" applyBorder="true" applyAlignment="true" applyProtection="false">
      <alignment horizontal="center" vertical="center" textRotation="0" wrapText="true" indent="0" shrinkToFit="false"/>
      <protection locked="true" hidden="false"/>
    </xf>
    <xf numFmtId="175" fontId="6" fillId="0" borderId="18" xfId="0" applyFont="true" applyBorder="true" applyAlignment="true" applyProtection="false">
      <alignment horizontal="center" vertical="center" textRotation="0" wrapText="true" indent="0" shrinkToFit="false"/>
      <protection locked="true" hidden="false"/>
    </xf>
    <xf numFmtId="171" fontId="6" fillId="7" borderId="18" xfId="0" applyFont="true" applyBorder="true" applyAlignment="true" applyProtection="false">
      <alignment horizontal="left" vertical="center" textRotation="0" wrapText="true" indent="1" shrinkToFit="false"/>
      <protection locked="true" hidden="false"/>
    </xf>
    <xf numFmtId="172" fontId="6" fillId="8" borderId="18" xfId="0" applyFont="true" applyBorder="true" applyAlignment="true" applyProtection="true">
      <alignment horizontal="left" vertical="center" textRotation="0" wrapText="true" indent="1" shrinkToFit="false"/>
      <protection locked="false" hidden="false"/>
    </xf>
    <xf numFmtId="171" fontId="6" fillId="0" borderId="19" xfId="0" applyFont="true" applyBorder="true" applyAlignment="true" applyProtection="false">
      <alignment horizontal="left" vertical="top" textRotation="0" wrapText="true" indent="0" shrinkToFit="false"/>
      <protection locked="true" hidden="false"/>
    </xf>
    <xf numFmtId="165" fontId="96" fillId="0" borderId="0" xfId="0" applyFont="true" applyBorder="true" applyAlignment="true" applyProtection="false">
      <alignment horizontal="general" vertical="center" textRotation="0" wrapText="true" indent="0" shrinkToFit="false"/>
      <protection locked="true" hidden="false"/>
    </xf>
    <xf numFmtId="171" fontId="6" fillId="0" borderId="18" xfId="0" applyFont="true" applyBorder="true" applyAlignment="true" applyProtection="false">
      <alignment horizontal="left" vertical="center" textRotation="0" wrapText="true" indent="1" shrinkToFit="false"/>
      <protection locked="true" hidden="false"/>
    </xf>
    <xf numFmtId="172" fontId="6" fillId="0" borderId="18" xfId="0" applyFont="true" applyBorder="true" applyAlignment="true" applyProtection="false">
      <alignment horizontal="left" vertical="center" textRotation="0" wrapText="true" indent="1" shrinkToFit="false"/>
      <protection locked="true" hidden="false"/>
    </xf>
    <xf numFmtId="164" fontId="34" fillId="11" borderId="21" xfId="0" applyFont="true" applyBorder="true" applyAlignment="true" applyProtection="false">
      <alignment horizontal="left" vertical="center" textRotation="0" wrapText="true" indent="0" shrinkToFit="false"/>
      <protection locked="true" hidden="false"/>
    </xf>
    <xf numFmtId="164" fontId="34" fillId="11" borderId="29" xfId="0" applyFont="true" applyBorder="true" applyAlignment="true" applyProtection="false">
      <alignment horizontal="left" vertical="center" textRotation="0" wrapText="true" indent="0" shrinkToFit="false"/>
      <protection locked="true" hidden="false"/>
    </xf>
    <xf numFmtId="165" fontId="6" fillId="9" borderId="30" xfId="0" applyFont="true" applyBorder="true" applyAlignment="true" applyProtection="false">
      <alignment horizontal="general" vertical="center" textRotation="0" wrapText="true" indent="0" shrinkToFit="false"/>
      <protection locked="true" hidden="false"/>
    </xf>
    <xf numFmtId="165" fontId="25" fillId="0" borderId="21" xfId="0" applyFont="true" applyBorder="true" applyAlignment="true" applyProtection="false">
      <alignment horizontal="center" vertical="center" textRotation="0" wrapText="true" indent="0" shrinkToFit="false"/>
      <protection locked="true" hidden="false"/>
    </xf>
    <xf numFmtId="165" fontId="6" fillId="9" borderId="16" xfId="0" applyFont="true" applyBorder="true" applyAlignment="true" applyProtection="false">
      <alignment horizontal="general" vertical="center" textRotation="0" wrapText="true" indent="0" shrinkToFit="false"/>
      <protection locked="true" hidden="false"/>
    </xf>
    <xf numFmtId="165" fontId="49" fillId="0" borderId="12" xfId="47" applyFont="true" applyBorder="true" applyAlignment="true" applyProtection="false">
      <alignment horizontal="center" vertical="center" textRotation="0" wrapText="true" indent="0" shrinkToFit="false"/>
      <protection locked="true" hidden="false"/>
    </xf>
    <xf numFmtId="175" fontId="53" fillId="0" borderId="14" xfId="0" applyFont="true" applyBorder="true" applyAlignment="true" applyProtection="false">
      <alignment horizontal="center" vertical="center" textRotation="0" wrapText="true" indent="0" shrinkToFit="false"/>
      <protection locked="true" hidden="false"/>
    </xf>
    <xf numFmtId="175" fontId="53" fillId="0" borderId="15" xfId="0" applyFont="true" applyBorder="true" applyAlignment="true" applyProtection="false">
      <alignment horizontal="center" vertical="center" textRotation="0" wrapText="true" indent="0" shrinkToFit="false"/>
      <protection locked="true" hidden="false"/>
    </xf>
    <xf numFmtId="165" fontId="48" fillId="0" borderId="0" xfId="0" applyFont="true" applyBorder="true" applyAlignment="true" applyProtection="false">
      <alignment horizontal="center" vertical="center" textRotation="0" wrapText="true" indent="0" shrinkToFit="false"/>
      <protection locked="true" hidden="false"/>
    </xf>
    <xf numFmtId="171" fontId="6" fillId="7" borderId="29" xfId="0" applyFont="true" applyBorder="true" applyAlignment="true" applyProtection="false">
      <alignment horizontal="left" vertical="center" textRotation="0" wrapText="true" indent="0" shrinkToFit="false"/>
      <protection locked="true" hidden="false"/>
    </xf>
    <xf numFmtId="164" fontId="6" fillId="10" borderId="28" xfId="0" applyFont="true" applyBorder="true" applyAlignment="true" applyProtection="false">
      <alignment horizontal="left" vertical="center" textRotation="0" wrapText="true" indent="0" shrinkToFit="false"/>
      <protection locked="true" hidden="false"/>
    </xf>
    <xf numFmtId="164" fontId="6" fillId="8" borderId="21" xfId="0" applyFont="true" applyBorder="true" applyAlignment="true" applyProtection="true">
      <alignment horizontal="left" vertical="center" textRotation="0" wrapText="true" indent="0" shrinkToFit="false"/>
      <protection locked="false" hidden="false"/>
    </xf>
    <xf numFmtId="164" fontId="6" fillId="8" borderId="28" xfId="0" applyFont="true" applyBorder="true" applyAlignment="true" applyProtection="true">
      <alignment horizontal="left" vertical="center" textRotation="0" wrapText="true" indent="0" shrinkToFit="false"/>
      <protection locked="false" hidden="false"/>
    </xf>
    <xf numFmtId="164" fontId="6" fillId="0" borderId="12" xfId="0" applyFont="true" applyBorder="true" applyAlignment="true" applyProtection="false">
      <alignment horizontal="left" vertical="top" textRotation="0" wrapText="true" indent="0" shrinkToFit="false"/>
      <protection locked="true" hidden="false"/>
    </xf>
    <xf numFmtId="164" fontId="43" fillId="0" borderId="0" xfId="0" applyFont="true" applyBorder="true" applyAlignment="true" applyProtection="false">
      <alignment horizontal="center" vertical="center" textRotation="0" wrapText="false" indent="0" shrinkToFit="false"/>
      <protection locked="true" hidden="false"/>
    </xf>
    <xf numFmtId="165" fontId="31" fillId="9" borderId="0" xfId="0" applyFont="true" applyBorder="true" applyAlignment="true" applyProtection="false">
      <alignment horizontal="center" vertical="center" textRotation="0" wrapText="true" indent="0" shrinkToFit="false"/>
      <protection locked="true" hidden="false"/>
    </xf>
    <xf numFmtId="165" fontId="25" fillId="0" borderId="0" xfId="0" applyFont="true" applyBorder="true" applyAlignment="false" applyProtection="false">
      <alignment horizontal="general" vertical="top" textRotation="0" wrapText="false" indent="0" shrinkToFit="false"/>
      <protection locked="true" hidden="false"/>
    </xf>
    <xf numFmtId="164" fontId="92" fillId="0" borderId="0" xfId="0" applyFont="true" applyBorder="true" applyAlignment="false" applyProtection="false">
      <alignment horizontal="general" vertical="top" textRotation="0" wrapText="false" indent="0" shrinkToFit="false"/>
      <protection locked="true" hidden="false"/>
    </xf>
    <xf numFmtId="165" fontId="6" fillId="0" borderId="0" xfId="0" applyFont="true" applyBorder="true" applyAlignment="true" applyProtection="false">
      <alignment horizontal="general" vertical="bottom" textRotation="0" wrapText="false" indent="0" shrinkToFit="false"/>
      <protection locked="true" hidden="false"/>
    </xf>
    <xf numFmtId="165" fontId="43" fillId="0" borderId="0" xfId="0" applyFont="true" applyBorder="true" applyAlignment="true" applyProtection="false">
      <alignment horizontal="center" vertical="center" textRotation="0" wrapText="false" indent="0" shrinkToFit="false"/>
      <protection locked="true" hidden="false"/>
    </xf>
    <xf numFmtId="165" fontId="43" fillId="9" borderId="0" xfId="0" applyFont="true" applyBorder="true" applyAlignment="true" applyProtection="false">
      <alignment horizontal="center" vertical="center" textRotation="0" wrapText="false" indent="0" shrinkToFit="false"/>
      <protection locked="true" hidden="false"/>
    </xf>
    <xf numFmtId="165" fontId="6" fillId="0" borderId="10" xfId="0" applyFont="true" applyBorder="true" applyAlignment="true" applyProtection="false">
      <alignment horizontal="left" vertical="center" textRotation="0" wrapText="true" indent="1" shrinkToFit="false"/>
      <protection locked="true" hidden="false"/>
    </xf>
    <xf numFmtId="165" fontId="63" fillId="0" borderId="0" xfId="0" applyFont="true" applyBorder="true" applyAlignment="true" applyProtection="false">
      <alignment horizontal="general" vertical="bottom" textRotation="0" wrapText="false" indent="0" shrinkToFit="false"/>
      <protection locked="true" hidden="false"/>
    </xf>
    <xf numFmtId="165" fontId="6" fillId="9" borderId="25" xfId="0" applyFont="true" applyBorder="true" applyAlignment="true" applyProtection="false">
      <alignment horizontal="center" vertical="center" textRotation="0" wrapText="false" indent="0" shrinkToFit="false"/>
      <protection locked="true" hidden="false"/>
    </xf>
    <xf numFmtId="164" fontId="6" fillId="0" borderId="25" xfId="0" applyFont="true" applyBorder="true" applyAlignment="true" applyProtection="false">
      <alignment horizontal="left" vertical="center" textRotation="0" wrapText="true" indent="0" shrinkToFit="false"/>
      <protection locked="true" hidden="false"/>
    </xf>
    <xf numFmtId="164" fontId="52" fillId="11" borderId="19" xfId="0" applyFont="true" applyBorder="true" applyAlignment="true" applyProtection="false">
      <alignment horizontal="left" vertical="center" textRotation="0" wrapText="false" indent="0" shrinkToFit="false"/>
      <protection locked="true" hidden="false"/>
    </xf>
    <xf numFmtId="164" fontId="53" fillId="0" borderId="0" xfId="0" applyFont="true" applyBorder="true" applyAlignment="true" applyProtection="false">
      <alignment horizontal="right" vertical="top" textRotation="0" wrapText="false" indent="0" shrinkToFit="false"/>
      <protection locked="true" hidden="false"/>
    </xf>
    <xf numFmtId="164" fontId="6" fillId="0" borderId="0" xfId="0" applyFont="true" applyBorder="true" applyAlignment="true" applyProtection="false">
      <alignment horizontal="left" vertical="top" textRotation="0" wrapText="true" indent="0" shrinkToFit="false"/>
      <protection locked="true" hidden="false"/>
    </xf>
    <xf numFmtId="164" fontId="0" fillId="0" borderId="10" xfId="0" applyFont="true" applyBorder="true" applyAlignment="true" applyProtection="false">
      <alignment horizontal="left" vertical="center" textRotation="0" wrapText="false" indent="1" shrinkToFit="false"/>
      <protection locked="true" hidden="false"/>
    </xf>
    <xf numFmtId="164" fontId="70" fillId="0" borderId="0" xfId="0" applyFont="true" applyBorder="true" applyAlignment="false" applyProtection="false">
      <alignment horizontal="general" vertical="top" textRotation="0" wrapText="false" indent="0" shrinkToFit="false"/>
      <protection locked="true" hidden="false"/>
    </xf>
    <xf numFmtId="164" fontId="0" fillId="0" borderId="47" xfId="0" applyFont="true" applyBorder="true" applyAlignment="true" applyProtection="false">
      <alignment horizontal="center" vertical="center" textRotation="0" wrapText="false" indent="0" shrinkToFit="false"/>
      <protection locked="true" hidden="false"/>
    </xf>
    <xf numFmtId="164" fontId="0" fillId="22" borderId="0" xfId="0" applyFont="true" applyBorder="true" applyAlignment="false" applyProtection="false">
      <alignment horizontal="general" vertical="top" textRotation="0" wrapText="false" indent="0" shrinkToFit="false"/>
      <protection locked="true" hidden="false"/>
    </xf>
    <xf numFmtId="171" fontId="23" fillId="0" borderId="18" xfId="0" applyFont="true" applyBorder="true" applyAlignment="true" applyProtection="false">
      <alignment horizontal="center" vertical="center" textRotation="0" wrapText="true" indent="0" shrinkToFit="false"/>
      <protection locked="true" hidden="false"/>
    </xf>
    <xf numFmtId="164" fontId="71" fillId="22" borderId="0" xfId="0" applyFont="true" applyBorder="true" applyAlignment="false" applyProtection="false">
      <alignment horizontal="general" vertical="top" textRotation="0" wrapText="false" indent="0" shrinkToFit="false"/>
      <protection locked="true" hidden="false"/>
    </xf>
    <xf numFmtId="164" fontId="71" fillId="0" borderId="0" xfId="0" applyFont="true" applyBorder="true" applyAlignment="false" applyProtection="false">
      <alignment horizontal="general" vertical="top" textRotation="0" wrapText="false" indent="0" shrinkToFit="false"/>
      <protection locked="true" hidden="false"/>
    </xf>
    <xf numFmtId="165" fontId="6" fillId="10" borderId="12" xfId="0" applyFont="true" applyBorder="true" applyAlignment="true" applyProtection="false">
      <alignment horizontal="left" vertical="center" textRotation="0" wrapText="true" indent="2" shrinkToFit="false"/>
      <protection locked="true" hidden="false"/>
    </xf>
    <xf numFmtId="172" fontId="62" fillId="0" borderId="25" xfId="0" applyFont="true" applyBorder="true" applyAlignment="true" applyProtection="false">
      <alignment horizontal="center" vertical="center" textRotation="0" wrapText="true" indent="0" shrinkToFit="false"/>
      <protection locked="true" hidden="false"/>
    </xf>
    <xf numFmtId="165" fontId="62" fillId="0" borderId="25" xfId="0" applyFont="true" applyBorder="true" applyAlignment="true" applyProtection="false">
      <alignment horizontal="center" vertical="center" textRotation="0" wrapText="true" indent="0" shrinkToFit="false"/>
      <protection locked="true" hidden="false"/>
    </xf>
    <xf numFmtId="165" fontId="51" fillId="0" borderId="0" xfId="0" applyFont="true" applyBorder="true" applyAlignment="true" applyProtection="false">
      <alignment horizontal="general" vertical="center" textRotation="0" wrapText="false" indent="0" shrinkToFit="false"/>
      <protection locked="true" hidden="false"/>
    </xf>
    <xf numFmtId="165" fontId="49" fillId="0" borderId="12" xfId="0" applyFont="true" applyBorder="true" applyAlignment="true" applyProtection="false">
      <alignment horizontal="center" vertical="center" textRotation="0" wrapText="true" indent="0" shrinkToFit="false"/>
      <protection locked="true" hidden="false"/>
    </xf>
    <xf numFmtId="164" fontId="6" fillId="0" borderId="19" xfId="0" applyFont="true" applyBorder="true" applyAlignment="true" applyProtection="false">
      <alignment horizontal="center" vertical="center" textRotation="0" wrapText="true" indent="0" shrinkToFit="false"/>
      <protection locked="true" hidden="false"/>
    </xf>
    <xf numFmtId="165" fontId="6" fillId="9" borderId="0" xfId="0" applyFont="true" applyBorder="true" applyAlignment="true" applyProtection="false">
      <alignment horizontal="center" vertical="top" textRotation="0" wrapText="true" indent="0" shrinkToFit="false"/>
      <protection locked="true" hidden="false"/>
    </xf>
    <xf numFmtId="165" fontId="0" fillId="9" borderId="12" xfId="0" applyFont="true" applyBorder="true" applyAlignment="true" applyProtection="false">
      <alignment horizontal="left" vertical="center" textRotation="0" wrapText="true" indent="2" shrinkToFit="false"/>
      <protection locked="true" hidden="false"/>
    </xf>
    <xf numFmtId="164" fontId="0" fillId="8" borderId="12" xfId="0" applyFont="true" applyBorder="true" applyAlignment="true" applyProtection="true">
      <alignment horizontal="center" vertical="center" textRotation="0" wrapText="true" indent="0" shrinkToFit="false"/>
      <protection locked="false" hidden="false"/>
    </xf>
    <xf numFmtId="165" fontId="0" fillId="0" borderId="12" xfId="0" applyFont="true" applyBorder="true" applyAlignment="true" applyProtection="false">
      <alignment horizontal="general" vertical="center" textRotation="0" wrapText="true" indent="0" shrinkToFit="false"/>
      <protection locked="true" hidden="false"/>
    </xf>
    <xf numFmtId="165" fontId="25" fillId="9" borderId="12" xfId="0" applyFont="true" applyBorder="true" applyAlignment="true" applyProtection="false">
      <alignment horizontal="center" vertical="center" textRotation="0" wrapText="true" indent="0" shrinkToFit="false"/>
      <protection locked="true" hidden="false"/>
    </xf>
    <xf numFmtId="172" fontId="6" fillId="10" borderId="29" xfId="0" applyFont="true" applyBorder="true" applyAlignment="true" applyProtection="false">
      <alignment horizontal="left" vertical="center" textRotation="0" wrapText="true" indent="0" shrinkToFit="false"/>
      <protection locked="true" hidden="false"/>
    </xf>
    <xf numFmtId="164" fontId="97" fillId="8" borderId="12" xfId="0" applyFont="true" applyBorder="true" applyAlignment="true" applyProtection="true">
      <alignment horizontal="left" vertical="center" textRotation="0" wrapText="true" indent="0" shrinkToFit="false"/>
      <protection locked="false" hidden="false"/>
    </xf>
    <xf numFmtId="164" fontId="43" fillId="0" borderId="0" xfId="0" applyFont="true" applyBorder="true" applyAlignment="true" applyProtection="false">
      <alignment horizontal="center" vertical="center" textRotation="0" wrapText="true" indent="0" shrinkToFit="false"/>
      <protection locked="true" hidden="false"/>
    </xf>
    <xf numFmtId="165" fontId="0" fillId="8" borderId="13" xfId="0" applyFont="true" applyBorder="true" applyAlignment="true" applyProtection="true">
      <alignment horizontal="left" vertical="center" textRotation="0" wrapText="true" indent="2" shrinkToFit="false"/>
      <protection locked="false" hidden="false"/>
    </xf>
    <xf numFmtId="165" fontId="43" fillId="0" borderId="17" xfId="0" applyFont="true" applyBorder="true" applyAlignment="true" applyProtection="false">
      <alignment horizontal="center" vertical="center" textRotation="0" wrapText="true" indent="0" shrinkToFit="false"/>
      <protection locked="true" hidden="false"/>
    </xf>
    <xf numFmtId="165" fontId="0" fillId="7" borderId="12" xfId="0" applyFont="true" applyBorder="true" applyAlignment="true" applyProtection="false">
      <alignment horizontal="left" vertical="top" textRotation="0" wrapText="true" indent="1" shrinkToFit="false"/>
      <protection locked="true" hidden="false"/>
    </xf>
    <xf numFmtId="164" fontId="6" fillId="10" borderId="12" xfId="0" applyFont="true" applyBorder="true" applyAlignment="true" applyProtection="false">
      <alignment horizontal="general" vertical="center" textRotation="0" wrapText="true" indent="0" shrinkToFit="false"/>
      <protection locked="true" hidden="false"/>
    </xf>
    <xf numFmtId="173" fontId="0" fillId="5" borderId="12" xfId="0" applyFont="true" applyBorder="true" applyAlignment="true" applyProtection="true">
      <alignment horizontal="center" vertical="top" textRotation="0" wrapText="true" indent="0" shrinkToFit="false"/>
      <protection locked="false" hidden="false"/>
    </xf>
    <xf numFmtId="164" fontId="6" fillId="10" borderId="12" xfId="0" applyFont="true" applyBorder="true" applyAlignment="true" applyProtection="false">
      <alignment horizontal="center" vertical="top" textRotation="0" wrapText="true" indent="0" shrinkToFit="false"/>
      <protection locked="true" hidden="false"/>
    </xf>
    <xf numFmtId="164" fontId="0" fillId="7" borderId="12" xfId="0" applyFont="true" applyBorder="true" applyAlignment="true" applyProtection="false">
      <alignment horizontal="center" vertical="top" textRotation="0" wrapText="true" indent="0" shrinkToFit="false"/>
      <protection locked="true" hidden="false"/>
    </xf>
    <xf numFmtId="171" fontId="6" fillId="7" borderId="12" xfId="0" applyFont="true" applyBorder="true" applyAlignment="true" applyProtection="false">
      <alignment horizontal="center" vertical="top" textRotation="0" wrapText="true" indent="0" shrinkToFit="false"/>
      <protection locked="true" hidden="false"/>
    </xf>
    <xf numFmtId="165" fontId="6" fillId="5" borderId="12" xfId="0" applyFont="true" applyBorder="true" applyAlignment="true" applyProtection="true">
      <alignment horizontal="left" vertical="top" textRotation="0" wrapText="true" indent="0" shrinkToFit="false"/>
      <protection locked="false" hidden="false"/>
    </xf>
    <xf numFmtId="165" fontId="6" fillId="0" borderId="30" xfId="0" applyFont="true" applyBorder="true" applyAlignment="true" applyProtection="false">
      <alignment horizontal="left" vertical="center" textRotation="0" wrapText="true" indent="0" shrinkToFit="false"/>
      <protection locked="true" hidden="false"/>
    </xf>
    <xf numFmtId="164" fontId="6" fillId="8" borderId="25" xfId="0" applyFont="true" applyBorder="true" applyAlignment="true" applyProtection="true">
      <alignment horizontal="left" vertical="center" textRotation="0" wrapText="true" indent="1" shrinkToFit="false"/>
      <protection locked="false" hidden="false"/>
    </xf>
    <xf numFmtId="165" fontId="6" fillId="0" borderId="17" xfId="0" applyFont="true" applyBorder="true" applyAlignment="true" applyProtection="false">
      <alignment horizontal="general" vertical="top" textRotation="0" wrapText="true" indent="0" shrinkToFit="false"/>
      <protection locked="true" hidden="false"/>
    </xf>
    <xf numFmtId="164" fontId="6" fillId="0" borderId="30" xfId="0" applyFont="true" applyBorder="true" applyAlignment="true" applyProtection="false">
      <alignment horizontal="left" vertical="center" textRotation="0" wrapText="true" indent="0" shrinkToFit="false"/>
      <protection locked="true" hidden="false"/>
    </xf>
    <xf numFmtId="165" fontId="0" fillId="7" borderId="30" xfId="0" applyFont="true" applyBorder="true" applyAlignment="true" applyProtection="false">
      <alignment horizontal="left" vertical="top" textRotation="0" wrapText="true" indent="1" shrinkToFit="false"/>
      <protection locked="true" hidden="false"/>
    </xf>
    <xf numFmtId="164" fontId="6" fillId="10" borderId="30" xfId="0" applyFont="true" applyBorder="true" applyAlignment="true" applyProtection="false">
      <alignment horizontal="center" vertical="top" textRotation="0" wrapText="true" indent="0" shrinkToFit="false"/>
      <protection locked="true" hidden="false"/>
    </xf>
    <xf numFmtId="164" fontId="0" fillId="8" borderId="30" xfId="0" applyFont="true" applyBorder="true" applyAlignment="true" applyProtection="true">
      <alignment horizontal="center" vertical="top" textRotation="0" wrapText="true" indent="0" shrinkToFit="false"/>
      <protection locked="false" hidden="false"/>
    </xf>
    <xf numFmtId="164" fontId="0" fillId="5" borderId="30" xfId="0" applyFont="true" applyBorder="true" applyAlignment="true" applyProtection="true">
      <alignment horizontal="center" vertical="top" textRotation="0" wrapText="true" indent="0" shrinkToFit="false"/>
      <protection locked="false" hidden="false"/>
    </xf>
    <xf numFmtId="164" fontId="6" fillId="8" borderId="30" xfId="0" applyFont="true" applyBorder="true" applyAlignment="true" applyProtection="true">
      <alignment horizontal="left" vertical="top" textRotation="0" wrapText="true" indent="0" shrinkToFit="false"/>
      <protection locked="false" hidden="false"/>
    </xf>
    <xf numFmtId="164" fontId="0" fillId="7" borderId="30" xfId="0" applyFont="true" applyBorder="true" applyAlignment="true" applyProtection="false">
      <alignment horizontal="center" vertical="top" textRotation="0" wrapText="true" indent="0" shrinkToFit="false"/>
      <protection locked="true" hidden="false"/>
    </xf>
    <xf numFmtId="165" fontId="6" fillId="7" borderId="30" xfId="0" applyFont="true" applyBorder="true" applyAlignment="true" applyProtection="false">
      <alignment horizontal="center" vertical="top" textRotation="0" wrapText="true" indent="0" shrinkToFit="false"/>
      <protection locked="true" hidden="false"/>
    </xf>
    <xf numFmtId="165" fontId="6" fillId="5" borderId="30" xfId="0" applyFont="true" applyBorder="true" applyAlignment="true" applyProtection="true">
      <alignment horizontal="left" vertical="top" textRotation="0" wrapText="true" indent="0" shrinkToFit="false"/>
      <protection locked="false" hidden="false"/>
    </xf>
    <xf numFmtId="171" fontId="98" fillId="0" borderId="48" xfId="0" applyFont="true" applyBorder="true" applyAlignment="true" applyProtection="false">
      <alignment horizontal="left" vertical="center" textRotation="0" wrapText="false" indent="1" shrinkToFit="false"/>
      <protection locked="true" hidden="false"/>
    </xf>
    <xf numFmtId="165" fontId="98" fillId="0" borderId="49" xfId="0" applyFont="true" applyBorder="true" applyAlignment="true" applyProtection="false">
      <alignment horizontal="left" vertical="center" textRotation="0" wrapText="false" indent="1" shrinkToFit="false"/>
      <protection locked="true" hidden="false"/>
    </xf>
    <xf numFmtId="165" fontId="0" fillId="0" borderId="49" xfId="0" applyFont="true" applyBorder="true" applyAlignment="true" applyProtection="false">
      <alignment horizontal="left" vertical="center" textRotation="0" wrapText="true" indent="0" shrinkToFit="false"/>
      <protection locked="true" hidden="false"/>
    </xf>
    <xf numFmtId="165" fontId="6" fillId="0" borderId="49" xfId="0" applyFont="true" applyBorder="true" applyAlignment="true" applyProtection="false">
      <alignment horizontal="general" vertical="center" textRotation="0" wrapText="true" indent="0" shrinkToFit="false"/>
      <protection locked="true" hidden="false"/>
    </xf>
    <xf numFmtId="165" fontId="6" fillId="0" borderId="50" xfId="0" applyFont="true" applyBorder="true" applyAlignment="true" applyProtection="false">
      <alignment horizontal="general" vertical="center" textRotation="0" wrapText="true" indent="0" shrinkToFit="false"/>
      <protection locked="true" hidden="false"/>
    </xf>
    <xf numFmtId="165" fontId="6" fillId="0" borderId="51" xfId="0" applyFont="true" applyBorder="true" applyAlignment="true" applyProtection="false">
      <alignment horizontal="general" vertical="center" textRotation="0" wrapText="true" indent="0" shrinkToFit="false"/>
      <protection locked="true" hidden="false"/>
    </xf>
    <xf numFmtId="164" fontId="6" fillId="7" borderId="52" xfId="0" applyFont="true" applyBorder="true" applyAlignment="true" applyProtection="false">
      <alignment horizontal="left" vertical="center" textRotation="0" wrapText="true" indent="0" shrinkToFit="false"/>
      <protection locked="true" hidden="false"/>
    </xf>
    <xf numFmtId="164" fontId="23" fillId="0" borderId="19" xfId="0" applyFont="true" applyBorder="true" applyAlignment="true" applyProtection="false">
      <alignment horizontal="center" vertical="center" textRotation="0" wrapText="true" indent="0" shrinkToFit="false"/>
      <protection locked="true" hidden="false"/>
    </xf>
    <xf numFmtId="164" fontId="23" fillId="0" borderId="13" xfId="0" applyFont="true" applyBorder="true" applyAlignment="true" applyProtection="false">
      <alignment horizontal="center" vertical="center" textRotation="0" wrapText="true" indent="0" shrinkToFit="false"/>
      <protection locked="true" hidden="false"/>
    </xf>
    <xf numFmtId="164" fontId="54" fillId="0" borderId="27" xfId="0" applyFont="true" applyBorder="true" applyAlignment="true" applyProtection="false">
      <alignment horizontal="center" vertical="center" textRotation="0" wrapText="false" indent="0" shrinkToFit="false"/>
      <protection locked="true" hidden="false"/>
    </xf>
    <xf numFmtId="176" fontId="23" fillId="0" borderId="12" xfId="0" applyFont="true" applyBorder="true" applyAlignment="true" applyProtection="false">
      <alignment horizontal="center" vertical="center" textRotation="0" wrapText="true" indent="0" shrinkToFit="false"/>
      <protection locked="true" hidden="false"/>
    </xf>
    <xf numFmtId="164" fontId="99" fillId="0" borderId="19" xfId="0" applyFont="true" applyBorder="true" applyAlignment="true" applyProtection="false">
      <alignment horizontal="center" vertical="center" textRotation="0" wrapText="true" indent="0" shrinkToFit="false"/>
      <protection locked="true" hidden="false"/>
    </xf>
    <xf numFmtId="165" fontId="54" fillId="0" borderId="12" xfId="0" applyFont="true" applyBorder="true" applyAlignment="true" applyProtection="false">
      <alignment horizontal="center" vertical="center" textRotation="0" wrapText="false" indent="0" shrinkToFit="false"/>
      <protection locked="true" hidden="false"/>
    </xf>
    <xf numFmtId="164" fontId="23" fillId="0" borderId="12" xfId="0" applyFont="true" applyBorder="true" applyAlignment="true" applyProtection="false">
      <alignment horizontal="left" vertical="center" textRotation="0" wrapText="true" indent="1" shrinkToFit="false"/>
      <protection locked="true" hidden="false"/>
    </xf>
    <xf numFmtId="164" fontId="54" fillId="0" borderId="13" xfId="0" applyFont="true" applyBorder="true" applyAlignment="true" applyProtection="false">
      <alignment horizontal="left" vertical="center" textRotation="0" wrapText="false" indent="1" shrinkToFit="false"/>
      <protection locked="true" hidden="false"/>
    </xf>
    <xf numFmtId="164" fontId="54" fillId="0" borderId="10" xfId="0" applyFont="true" applyBorder="true" applyAlignment="true" applyProtection="false">
      <alignment horizontal="left" vertical="center" textRotation="0" wrapText="false" indent="1" shrinkToFit="false"/>
      <protection locked="true" hidden="false"/>
    </xf>
    <xf numFmtId="164" fontId="54" fillId="0" borderId="19" xfId="0" applyFont="true" applyBorder="true" applyAlignment="true" applyProtection="false">
      <alignment horizontal="general" vertical="top" textRotation="0" wrapText="true" indent="0" shrinkToFit="false"/>
      <protection locked="true" hidden="false"/>
    </xf>
    <xf numFmtId="164" fontId="99" fillId="0" borderId="0" xfId="0" applyFont="true" applyBorder="true" applyAlignment="true" applyProtection="false">
      <alignment horizontal="center" vertical="top" textRotation="0" wrapText="true" indent="0" shrinkToFit="false"/>
      <protection locked="true" hidden="false"/>
    </xf>
    <xf numFmtId="174" fontId="23" fillId="0" borderId="37" xfId="0" applyFont="true" applyBorder="true" applyAlignment="true" applyProtection="false">
      <alignment horizontal="right" vertical="center" textRotation="0" wrapText="true" indent="0" shrinkToFit="false"/>
      <protection locked="true" hidden="false"/>
    </xf>
    <xf numFmtId="164" fontId="23" fillId="0" borderId="10" xfId="0" applyFont="true" applyBorder="true" applyAlignment="true" applyProtection="false">
      <alignment horizontal="left" vertical="center" textRotation="0" wrapText="false" indent="1" shrinkToFit="false"/>
      <protection locked="true" hidden="false"/>
    </xf>
    <xf numFmtId="164" fontId="54" fillId="0" borderId="53" xfId="0" applyFont="true" applyBorder="true" applyAlignment="true" applyProtection="false">
      <alignment horizontal="general" vertical="top" textRotation="0" wrapText="true" indent="0" shrinkToFit="false"/>
      <protection locked="true" hidden="false"/>
    </xf>
    <xf numFmtId="165" fontId="0" fillId="11" borderId="54" xfId="0" applyFont="true" applyBorder="true" applyAlignment="true" applyProtection="false">
      <alignment horizontal="left" vertical="center" textRotation="0" wrapText="false" indent="0" shrinkToFit="false"/>
      <protection locked="true" hidden="false"/>
    </xf>
    <xf numFmtId="164" fontId="52" fillId="11" borderId="55" xfId="0" applyFont="true" applyBorder="true" applyAlignment="true" applyProtection="false">
      <alignment horizontal="left" vertical="center" textRotation="0" wrapText="false" indent="1" shrinkToFit="false"/>
      <protection locked="true" hidden="false"/>
    </xf>
    <xf numFmtId="165" fontId="6" fillId="11" borderId="54" xfId="0" applyFont="true" applyBorder="true" applyAlignment="true" applyProtection="false">
      <alignment horizontal="general" vertical="center" textRotation="0" wrapText="true" indent="0" shrinkToFit="false"/>
      <protection locked="true" hidden="false"/>
    </xf>
    <xf numFmtId="165" fontId="6" fillId="11" borderId="55" xfId="0" applyFont="true" applyBorder="true" applyAlignment="true" applyProtection="false">
      <alignment horizontal="general" vertical="center" textRotation="0" wrapText="true" indent="0" shrinkToFit="false"/>
      <protection locked="true" hidden="false"/>
    </xf>
    <xf numFmtId="164" fontId="0" fillId="0" borderId="30" xfId="0" applyFont="true" applyBorder="true" applyAlignment="false" applyProtection="false">
      <alignment horizontal="general" vertical="top" textRotation="0" wrapText="false" indent="0" shrinkToFit="false"/>
      <protection locked="true" hidden="false"/>
    </xf>
    <xf numFmtId="164" fontId="6" fillId="10" borderId="25" xfId="0" applyFont="true" applyBorder="true" applyAlignment="true" applyProtection="false">
      <alignment horizontal="general" vertical="center" textRotation="0" wrapText="true" indent="0" shrinkToFit="false"/>
      <protection locked="true" hidden="false"/>
    </xf>
    <xf numFmtId="164" fontId="100" fillId="0" borderId="12" xfId="0" applyFont="true" applyBorder="true" applyAlignment="true" applyProtection="false">
      <alignment horizontal="center" vertical="center" textRotation="0" wrapText="true" indent="0" shrinkToFit="false"/>
      <protection locked="true" hidden="false"/>
    </xf>
    <xf numFmtId="165" fontId="53" fillId="0" borderId="12" xfId="0" applyFont="true" applyBorder="true" applyAlignment="true" applyProtection="false">
      <alignment horizontal="center" vertical="center" textRotation="0" wrapText="false" indent="0" shrinkToFit="false"/>
      <protection locked="true" hidden="false"/>
    </xf>
    <xf numFmtId="164" fontId="101" fillId="11" borderId="13" xfId="0" applyFont="true" applyBorder="true" applyAlignment="true" applyProtection="false">
      <alignment horizontal="left" vertical="center" textRotation="0" wrapText="false" indent="1" shrinkToFit="false"/>
      <protection locked="true" hidden="false"/>
    </xf>
    <xf numFmtId="164" fontId="101" fillId="11" borderId="10" xfId="0" applyFont="true" applyBorder="true" applyAlignment="true" applyProtection="false">
      <alignment horizontal="left" vertical="center" textRotation="0" wrapText="false" indent="1" shrinkToFit="false"/>
      <protection locked="true" hidden="false"/>
    </xf>
    <xf numFmtId="164" fontId="53" fillId="11" borderId="10" xfId="0" applyFont="true" applyBorder="true" applyAlignment="true" applyProtection="false">
      <alignment horizontal="general" vertical="top" textRotation="0" wrapText="true" indent="0" shrinkToFit="false"/>
      <protection locked="true" hidden="false"/>
    </xf>
    <xf numFmtId="164" fontId="0" fillId="8" borderId="25" xfId="0" applyFont="true" applyBorder="true" applyAlignment="false" applyProtection="true">
      <alignment horizontal="general" vertical="top" textRotation="0" wrapText="false" indent="0" shrinkToFit="false"/>
      <protection locked="false" hidden="false"/>
    </xf>
    <xf numFmtId="172" fontId="6" fillId="10" borderId="30" xfId="0" applyFont="true" applyBorder="true" applyAlignment="true" applyProtection="false">
      <alignment horizontal="left" vertical="center" textRotation="0" wrapText="true" indent="1" shrinkToFit="false"/>
      <protection locked="true" hidden="false"/>
    </xf>
    <xf numFmtId="172" fontId="6" fillId="10" borderId="16" xfId="0" applyFont="true" applyBorder="true" applyAlignment="true" applyProtection="false">
      <alignment horizontal="left" vertical="center" textRotation="0" wrapText="true" indent="1" shrinkToFit="false"/>
      <protection locked="true" hidden="false"/>
    </xf>
    <xf numFmtId="164" fontId="100" fillId="0" borderId="0" xfId="0" applyFont="true" applyBorder="true" applyAlignment="true" applyProtection="false">
      <alignment horizontal="center" vertical="top" textRotation="0" wrapText="true" indent="0" shrinkToFit="false"/>
      <protection locked="true" hidden="false"/>
    </xf>
    <xf numFmtId="165" fontId="53" fillId="10" borderId="12" xfId="0" applyFont="true" applyBorder="true" applyAlignment="true" applyProtection="false">
      <alignment horizontal="left" vertical="center" textRotation="0" wrapText="true" indent="1" shrinkToFit="false"/>
      <protection locked="true" hidden="false"/>
    </xf>
    <xf numFmtId="164" fontId="6" fillId="10" borderId="18" xfId="0" applyFont="true" applyBorder="true" applyAlignment="true" applyProtection="false">
      <alignment horizontal="general" vertical="center" textRotation="0" wrapText="true" indent="0" shrinkToFit="false"/>
      <protection locked="true" hidden="false"/>
    </xf>
    <xf numFmtId="164" fontId="0" fillId="8" borderId="18" xfId="0" applyFont="true" applyBorder="true" applyAlignment="false" applyProtection="true">
      <alignment horizontal="general" vertical="top" textRotation="0" wrapText="false" indent="0" shrinkToFit="false"/>
      <protection locked="false" hidden="false"/>
    </xf>
    <xf numFmtId="164" fontId="100" fillId="0" borderId="30" xfId="0" applyFont="true" applyBorder="true" applyAlignment="true" applyProtection="false">
      <alignment horizontal="center" vertical="top" textRotation="0" wrapText="true" indent="0" shrinkToFit="false"/>
      <protection locked="true" hidden="false"/>
    </xf>
    <xf numFmtId="165" fontId="53" fillId="0" borderId="19" xfId="0" applyFont="true" applyBorder="true" applyAlignment="true" applyProtection="false">
      <alignment horizontal="center" vertical="center" textRotation="0" wrapText="false" indent="0" shrinkToFit="false"/>
      <protection locked="true" hidden="false"/>
    </xf>
    <xf numFmtId="164" fontId="6" fillId="10" borderId="19" xfId="0" applyFont="true" applyBorder="true" applyAlignment="true" applyProtection="false">
      <alignment horizontal="left" vertical="center" textRotation="0" wrapText="true" indent="0" shrinkToFit="false"/>
      <protection locked="true" hidden="false"/>
    </xf>
    <xf numFmtId="164" fontId="101" fillId="11" borderId="26" xfId="0" applyFont="true" applyBorder="true" applyAlignment="true" applyProtection="false">
      <alignment horizontal="left" vertical="center" textRotation="0" wrapText="false" indent="1" shrinkToFit="false"/>
      <protection locked="true" hidden="false"/>
    </xf>
    <xf numFmtId="164" fontId="54" fillId="11" borderId="27" xfId="0" applyFont="true" applyBorder="true" applyAlignment="true" applyProtection="false">
      <alignment horizontal="center" vertical="center" textRotation="0" wrapText="false" indent="0" shrinkToFit="false"/>
      <protection locked="true" hidden="false"/>
    </xf>
    <xf numFmtId="164" fontId="101" fillId="11" borderId="27" xfId="0" applyFont="true" applyBorder="true" applyAlignment="true" applyProtection="false">
      <alignment horizontal="left" vertical="center" textRotation="0" wrapText="false" indent="1" shrinkToFit="false"/>
      <protection locked="true" hidden="false"/>
    </xf>
    <xf numFmtId="176" fontId="6" fillId="8" borderId="12" xfId="0" applyFont="true" applyBorder="true" applyAlignment="true" applyProtection="true">
      <alignment horizontal="center" vertical="center" textRotation="0" wrapText="true" indent="0" shrinkToFit="false"/>
      <protection locked="false" hidden="false"/>
    </xf>
    <xf numFmtId="164" fontId="53" fillId="11" borderId="19" xfId="0" applyFont="true" applyBorder="true" applyAlignment="true" applyProtection="false">
      <alignment horizontal="general" vertical="top" textRotation="0" wrapText="true" indent="0" shrinkToFit="false"/>
      <protection locked="true" hidden="false"/>
    </xf>
    <xf numFmtId="164" fontId="53" fillId="11" borderId="53" xfId="0" applyFont="true" applyBorder="true" applyAlignment="true" applyProtection="false">
      <alignment horizontal="general" vertical="top" textRotation="0" wrapText="true" indent="0" shrinkToFit="false"/>
      <protection locked="true" hidden="false"/>
    </xf>
    <xf numFmtId="164" fontId="101" fillId="11" borderId="53" xfId="0" applyFont="true" applyBorder="true" applyAlignment="true" applyProtection="false">
      <alignment horizontal="left" vertical="center" textRotation="0" wrapText="false" indent="1" shrinkToFit="false"/>
      <protection locked="true" hidden="false"/>
    </xf>
    <xf numFmtId="164" fontId="53" fillId="9" borderId="0" xfId="0" applyFont="true" applyBorder="true" applyAlignment="true" applyProtection="false">
      <alignment horizontal="general" vertical="center" textRotation="0" wrapText="false" indent="0" shrinkToFit="false"/>
      <protection locked="true" hidden="false"/>
    </xf>
    <xf numFmtId="171" fontId="98" fillId="0" borderId="56" xfId="0" applyFont="true" applyBorder="true" applyAlignment="true" applyProtection="false">
      <alignment horizontal="left" vertical="center" textRotation="0" wrapText="false" indent="1" shrinkToFit="false"/>
      <protection locked="true" hidden="false"/>
    </xf>
    <xf numFmtId="164" fontId="6" fillId="0" borderId="57" xfId="0" applyFont="true" applyBorder="true" applyAlignment="true" applyProtection="false">
      <alignment horizontal="center" vertical="center" textRotation="0" wrapText="false" indent="0" shrinkToFit="false"/>
      <protection locked="true" hidden="false"/>
    </xf>
    <xf numFmtId="165" fontId="6" fillId="0" borderId="57" xfId="0" applyFont="true" applyBorder="true" applyAlignment="true" applyProtection="false">
      <alignment horizontal="right" vertical="center" textRotation="0" wrapText="false" indent="0" shrinkToFit="false"/>
      <protection locked="true" hidden="false"/>
    </xf>
    <xf numFmtId="165" fontId="6" fillId="0" borderId="10" xfId="0" applyFont="true" applyBorder="true" applyAlignment="true" applyProtection="false">
      <alignment horizontal="right" vertical="center" textRotation="0" wrapText="false" indent="0" shrinkToFit="false"/>
      <protection locked="true" hidden="false"/>
    </xf>
    <xf numFmtId="165" fontId="6" fillId="0" borderId="19" xfId="0" applyFont="true" applyBorder="true" applyAlignment="true" applyProtection="false">
      <alignment horizontal="right" vertical="center" textRotation="0" wrapText="false" indent="0" shrinkToFit="false"/>
      <protection locked="true" hidden="false"/>
    </xf>
    <xf numFmtId="165" fontId="6" fillId="20" borderId="12" xfId="0" applyFont="true" applyBorder="true" applyAlignment="true" applyProtection="false">
      <alignment horizontal="right" vertical="center" textRotation="0" wrapText="false" indent="0" shrinkToFit="false"/>
      <protection locked="true" hidden="false"/>
    </xf>
    <xf numFmtId="174" fontId="6" fillId="5" borderId="12" xfId="0" applyFont="true" applyBorder="true" applyAlignment="true" applyProtection="true">
      <alignment horizontal="right" vertical="center" textRotation="0" wrapText="false" indent="0" shrinkToFit="false"/>
      <protection locked="false" hidden="false"/>
    </xf>
    <xf numFmtId="164" fontId="52" fillId="11" borderId="58" xfId="0" applyFont="true" applyBorder="true" applyAlignment="true" applyProtection="false">
      <alignment horizontal="left" vertical="center" textRotation="0" wrapText="false" indent="1" shrinkToFit="false"/>
      <protection locked="true" hidden="false"/>
    </xf>
    <xf numFmtId="164" fontId="52" fillId="23" borderId="19" xfId="0" applyFont="true" applyBorder="true" applyAlignment="true" applyProtection="false">
      <alignment horizontal="left" vertical="center" textRotation="0" wrapText="false" indent="1" shrinkToFit="false"/>
      <protection locked="true" hidden="false"/>
    </xf>
    <xf numFmtId="165" fontId="52" fillId="0" borderId="12" xfId="0" applyFont="true" applyBorder="true" applyAlignment="true" applyProtection="false">
      <alignment horizontal="left" vertical="center" textRotation="0" wrapText="false" indent="1" shrinkToFit="false"/>
      <protection locked="true" hidden="false"/>
    </xf>
    <xf numFmtId="165" fontId="25" fillId="0" borderId="18" xfId="0" applyFont="true" applyBorder="true" applyAlignment="true" applyProtection="false">
      <alignment horizontal="general" vertical="center" textRotation="0" wrapText="true" indent="0" shrinkToFit="false"/>
      <protection locked="true" hidden="false"/>
    </xf>
    <xf numFmtId="178" fontId="25" fillId="0" borderId="18" xfId="0" applyFont="true" applyBorder="true" applyAlignment="true" applyProtection="false">
      <alignment horizontal="center" vertical="center" textRotation="0" wrapText="true" indent="0" shrinkToFit="false"/>
      <protection locked="true" hidden="false"/>
    </xf>
    <xf numFmtId="164" fontId="25" fillId="0" borderId="13" xfId="0" applyFont="true" applyBorder="true" applyAlignment="true" applyProtection="false">
      <alignment horizontal="left" vertical="center" textRotation="0" wrapText="false" indent="0" shrinkToFit="false"/>
      <protection locked="true" hidden="false"/>
    </xf>
    <xf numFmtId="164" fontId="25" fillId="0" borderId="10" xfId="0" applyFont="true" applyBorder="true" applyAlignment="true" applyProtection="false">
      <alignment horizontal="left" vertical="center" textRotation="0" wrapText="false" indent="1" shrinkToFit="false"/>
      <protection locked="true" hidden="false"/>
    </xf>
    <xf numFmtId="164" fontId="25" fillId="0" borderId="19" xfId="0" applyFont="true" applyBorder="true" applyAlignment="true" applyProtection="false">
      <alignment horizontal="left" vertical="center" textRotation="0" wrapText="false" indent="1" shrinkToFit="false"/>
      <protection locked="true" hidden="false"/>
    </xf>
    <xf numFmtId="164" fontId="0" fillId="0" borderId="14" xfId="0" applyFont="true" applyBorder="true" applyAlignment="false" applyProtection="false">
      <alignment horizontal="general" vertical="top" textRotation="0" wrapText="false" indent="0" shrinkToFit="false"/>
      <protection locked="true" hidden="false"/>
    </xf>
    <xf numFmtId="164" fontId="43" fillId="0" borderId="12" xfId="0" applyFont="true" applyBorder="true" applyAlignment="true" applyProtection="false">
      <alignment horizontal="center" vertical="top" textRotation="0" wrapText="true" indent="0" shrinkToFit="false"/>
      <protection locked="true" hidden="false"/>
    </xf>
    <xf numFmtId="164" fontId="6" fillId="8" borderId="13" xfId="0" applyFont="true" applyBorder="true" applyAlignment="true" applyProtection="true">
      <alignment horizontal="left" vertical="center" textRotation="0" wrapText="true" indent="1" shrinkToFit="false"/>
      <protection locked="false" hidden="false"/>
    </xf>
    <xf numFmtId="164" fontId="0" fillId="0" borderId="19" xfId="0" applyFont="true" applyBorder="true" applyAlignment="true" applyProtection="false">
      <alignment horizontal="center" vertical="center" textRotation="0" wrapText="true" indent="0" shrinkToFit="false"/>
      <protection locked="true" hidden="false"/>
    </xf>
    <xf numFmtId="164" fontId="0" fillId="8" borderId="13" xfId="0" applyFont="true" applyBorder="true" applyAlignment="true" applyProtection="true">
      <alignment horizontal="left" vertical="center" textRotation="0" wrapText="true" indent="0" shrinkToFit="false"/>
      <protection locked="false" hidden="false"/>
    </xf>
    <xf numFmtId="164" fontId="0" fillId="0" borderId="29" xfId="0" applyFont="true" applyBorder="true" applyAlignment="true" applyProtection="false">
      <alignment horizontal="center" vertical="center" textRotation="0" wrapText="true" indent="0" shrinkToFit="false"/>
      <protection locked="true" hidden="false"/>
    </xf>
    <xf numFmtId="164" fontId="0" fillId="11" borderId="28" xfId="0" applyFont="true" applyBorder="true" applyAlignment="true" applyProtection="false">
      <alignment horizontal="center" vertical="center" textRotation="0" wrapText="false" indent="0" shrinkToFit="false"/>
      <protection locked="true" hidden="false"/>
    </xf>
    <xf numFmtId="164" fontId="0" fillId="11" borderId="10" xfId="0" applyFont="true" applyBorder="true" applyAlignment="true" applyProtection="false">
      <alignment horizontal="center" vertical="center" textRotation="0" wrapText="false" indent="0" shrinkToFit="false"/>
      <protection locked="true" hidden="false"/>
    </xf>
    <xf numFmtId="164" fontId="0" fillId="0" borderId="16" xfId="0" applyFont="true" applyBorder="true" applyAlignment="false" applyProtection="false">
      <alignment horizontal="general" vertical="top" textRotation="0" wrapText="false" indent="0" shrinkToFit="false"/>
      <protection locked="true" hidden="false"/>
    </xf>
    <xf numFmtId="164" fontId="0" fillId="0" borderId="17" xfId="0" applyFont="true" applyBorder="true" applyAlignment="false" applyProtection="false">
      <alignment horizontal="general" vertical="top" textRotation="0" wrapText="false" indent="0" shrinkToFit="false"/>
      <protection locked="true" hidden="false"/>
    </xf>
    <xf numFmtId="171" fontId="0" fillId="10" borderId="12" xfId="0" applyFont="true" applyBorder="true" applyAlignment="true" applyProtection="false">
      <alignment horizontal="left" vertical="center" textRotation="0" wrapText="true" indent="0" shrinkToFit="false"/>
      <protection locked="true" hidden="false"/>
    </xf>
    <xf numFmtId="165" fontId="52" fillId="11" borderId="13" xfId="0" applyFont="true" applyBorder="true" applyAlignment="true" applyProtection="false">
      <alignment horizontal="left" vertical="center" textRotation="0" wrapText="false" indent="0" shrinkToFit="false"/>
      <protection locked="true" hidden="false"/>
    </xf>
    <xf numFmtId="165" fontId="52" fillId="11" borderId="10" xfId="0" applyFont="true" applyBorder="true" applyAlignment="true" applyProtection="false">
      <alignment horizontal="left" vertical="center" textRotation="0" wrapText="false" indent="0" shrinkToFit="false"/>
      <protection locked="true" hidden="false"/>
    </xf>
    <xf numFmtId="165" fontId="52" fillId="11" borderId="19" xfId="0" applyFont="true" applyBorder="true" applyAlignment="true" applyProtection="false">
      <alignment horizontal="left" vertical="center" textRotation="0" wrapText="false" indent="0" shrinkToFit="false"/>
      <protection locked="true" hidden="false"/>
    </xf>
    <xf numFmtId="165" fontId="0" fillId="11" borderId="10" xfId="0" applyFont="true" applyBorder="true" applyAlignment="true" applyProtection="false">
      <alignment horizontal="general" vertical="center" textRotation="0" wrapText="false" indent="0" shrinkToFit="false"/>
      <protection locked="true" hidden="false"/>
    </xf>
    <xf numFmtId="165" fontId="6" fillId="10" borderId="30" xfId="0" applyFont="true" applyBorder="true" applyAlignment="true" applyProtection="false">
      <alignment horizontal="center" vertical="top" textRotation="0" wrapText="true" indent="0" shrinkToFit="false"/>
      <protection locked="true" hidden="false"/>
    </xf>
    <xf numFmtId="164" fontId="0" fillId="10" borderId="30" xfId="0" applyFont="true" applyBorder="true" applyAlignment="true" applyProtection="false">
      <alignment horizontal="left" vertical="top" textRotation="0" wrapText="false" indent="0" shrinkToFit="false"/>
      <protection locked="true" hidden="false"/>
    </xf>
    <xf numFmtId="164" fontId="6" fillId="10" borderId="0" xfId="0" applyFont="true" applyBorder="true" applyAlignment="true" applyProtection="false">
      <alignment horizontal="center" vertical="center" textRotation="0" wrapText="true" indent="0" shrinkToFit="false"/>
      <protection locked="true" hidden="false"/>
    </xf>
    <xf numFmtId="165" fontId="52" fillId="0" borderId="30" xfId="0" applyFont="true" applyBorder="true" applyAlignment="true" applyProtection="false">
      <alignment horizontal="left" vertical="center" textRotation="0" wrapText="false" indent="0" shrinkToFit="false"/>
      <protection locked="true" hidden="false"/>
    </xf>
    <xf numFmtId="165" fontId="52" fillId="5" borderId="30" xfId="0" applyFont="true" applyBorder="true" applyAlignment="true" applyProtection="true">
      <alignment horizontal="left" vertical="center" textRotation="0" wrapText="false" indent="0" shrinkToFit="false"/>
      <protection locked="false" hidden="false"/>
    </xf>
    <xf numFmtId="165" fontId="52" fillId="8" borderId="30" xfId="0" applyFont="true" applyBorder="true" applyAlignment="true" applyProtection="true">
      <alignment horizontal="left" vertical="center" textRotation="0" wrapText="false" indent="0" shrinkToFit="false"/>
      <protection locked="false" hidden="false"/>
    </xf>
    <xf numFmtId="165" fontId="25" fillId="0" borderId="13" xfId="0" applyFont="true" applyBorder="true" applyAlignment="true" applyProtection="false">
      <alignment horizontal="left" vertical="center" textRotation="0" wrapText="false" indent="0" shrinkToFit="false"/>
      <protection locked="true" hidden="false"/>
    </xf>
    <xf numFmtId="165" fontId="25" fillId="0" borderId="10" xfId="0" applyFont="true" applyBorder="true" applyAlignment="true" applyProtection="false">
      <alignment horizontal="left" vertical="center" textRotation="0" wrapText="false" indent="0" shrinkToFit="false"/>
      <protection locked="true" hidden="false"/>
    </xf>
    <xf numFmtId="165" fontId="52" fillId="11" borderId="29" xfId="0" applyFont="true" applyBorder="true" applyAlignment="true" applyProtection="false">
      <alignment horizontal="left" vertical="center" textRotation="0" wrapText="false" indent="0" shrinkToFit="false"/>
      <protection locked="true" hidden="false"/>
    </xf>
    <xf numFmtId="164" fontId="6" fillId="0" borderId="14" xfId="0" applyFont="true" applyBorder="true" applyAlignment="true" applyProtection="false">
      <alignment horizontal="general" vertical="center" textRotation="0" wrapText="true" indent="0" shrinkToFit="false"/>
      <protection locked="true" hidden="false"/>
    </xf>
    <xf numFmtId="164" fontId="6" fillId="5" borderId="25" xfId="0" applyFont="true" applyBorder="true" applyAlignment="true" applyProtection="true">
      <alignment horizontal="left" vertical="center" textRotation="0" wrapText="true" indent="0" shrinkToFit="false"/>
      <protection locked="false" hidden="false"/>
    </xf>
    <xf numFmtId="164" fontId="6" fillId="10" borderId="25" xfId="0" applyFont="true" applyBorder="true" applyAlignment="true" applyProtection="false">
      <alignment horizontal="center" vertical="center" textRotation="0" wrapText="true" indent="0" shrinkToFit="false"/>
      <protection locked="true" hidden="false"/>
    </xf>
    <xf numFmtId="164" fontId="6" fillId="8" borderId="25" xfId="0" applyFont="true" applyBorder="true" applyAlignment="true" applyProtection="true">
      <alignment horizontal="left" vertical="center" textRotation="0" wrapText="true" indent="0" shrinkToFit="false"/>
      <protection locked="false" hidden="false"/>
    </xf>
    <xf numFmtId="164" fontId="43" fillId="0" borderId="30" xfId="0" applyFont="true" applyBorder="true" applyAlignment="true" applyProtection="false">
      <alignment horizontal="general" vertical="center" textRotation="0" wrapText="true" indent="0" shrinkToFit="false"/>
      <protection locked="true" hidden="false"/>
    </xf>
    <xf numFmtId="171" fontId="6" fillId="10" borderId="25" xfId="0" applyFont="true" applyBorder="true" applyAlignment="true" applyProtection="false">
      <alignment horizontal="left" vertical="center" textRotation="0" wrapText="true" indent="2" shrinkToFit="false"/>
      <protection locked="true" hidden="false"/>
    </xf>
    <xf numFmtId="165" fontId="52" fillId="0" borderId="18" xfId="0" applyFont="true" applyBorder="true" applyAlignment="true" applyProtection="false">
      <alignment horizontal="left" vertical="center" textRotation="0" wrapText="false" indent="0" shrinkToFit="false"/>
      <protection locked="true" hidden="false"/>
    </xf>
    <xf numFmtId="165" fontId="52" fillId="11" borderId="22" xfId="0" applyFont="true" applyBorder="true" applyAlignment="true" applyProtection="false">
      <alignment horizontal="left" vertical="center" textRotation="0" wrapText="false" indent="0" shrinkToFit="false"/>
      <protection locked="true" hidden="false"/>
    </xf>
    <xf numFmtId="165" fontId="52" fillId="11" borderId="15" xfId="0" applyFont="true" applyBorder="true" applyAlignment="true" applyProtection="false">
      <alignment horizontal="left" vertical="center" textRotation="0" wrapText="false" indent="0" shrinkToFit="false"/>
      <protection locked="true" hidden="false"/>
    </xf>
    <xf numFmtId="164" fontId="64" fillId="11" borderId="13" xfId="0" applyFont="true" applyBorder="true" applyAlignment="false" applyProtection="false">
      <alignment horizontal="general" vertical="top" textRotation="0" wrapText="false" indent="0" shrinkToFit="false"/>
      <protection locked="true" hidden="false"/>
    </xf>
    <xf numFmtId="164" fontId="64" fillId="11" borderId="10" xfId="0" applyFont="true" applyBorder="true" applyAlignment="false" applyProtection="false">
      <alignment horizontal="general" vertical="top" textRotation="0" wrapText="false" indent="0" shrinkToFit="false"/>
      <protection locked="true" hidden="false"/>
    </xf>
    <xf numFmtId="165" fontId="6" fillId="0" borderId="14" xfId="0" applyFont="true" applyBorder="true" applyAlignment="true" applyProtection="false">
      <alignment horizontal="center" vertical="center" textRotation="0" wrapText="false" indent="0" shrinkToFit="false"/>
      <protection locked="true" hidden="false"/>
    </xf>
    <xf numFmtId="165" fontId="52" fillId="0" borderId="0" xfId="0" applyFont="true" applyBorder="true" applyAlignment="true" applyProtection="false">
      <alignment horizontal="general" vertical="center" textRotation="0" wrapText="false" indent="0" shrinkToFit="false"/>
      <protection locked="true" hidden="false"/>
    </xf>
    <xf numFmtId="165" fontId="52" fillId="0" borderId="17" xfId="0" applyFont="true" applyBorder="true" applyAlignment="true" applyProtection="false">
      <alignment horizontal="general" vertical="center" textRotation="0" wrapText="false" indent="0" shrinkToFit="false"/>
      <protection locked="true" hidden="false"/>
    </xf>
    <xf numFmtId="164" fontId="102" fillId="0" borderId="0" xfId="0" applyFont="true" applyBorder="true" applyAlignment="true" applyProtection="false">
      <alignment horizontal="general" vertical="top" textRotation="0" wrapText="true" indent="0" shrinkToFit="false"/>
      <protection locked="true" hidden="false"/>
    </xf>
    <xf numFmtId="164" fontId="102" fillId="0" borderId="0" xfId="0" applyFont="true" applyBorder="true" applyAlignment="false" applyProtection="false">
      <alignment horizontal="general" vertical="top" textRotation="0" wrapText="false" indent="0" shrinkToFit="false"/>
      <protection locked="true" hidden="false"/>
    </xf>
    <xf numFmtId="164" fontId="102" fillId="0" borderId="12" xfId="0" applyFont="true" applyBorder="true" applyAlignment="true" applyProtection="false">
      <alignment horizontal="general" vertical="top" textRotation="0" wrapText="true" indent="0" shrinkToFit="false"/>
      <protection locked="true" hidden="false"/>
    </xf>
    <xf numFmtId="164" fontId="22" fillId="0" borderId="12" xfId="0" applyFont="true" applyBorder="true" applyAlignment="true" applyProtection="false">
      <alignment horizontal="center" vertical="top" textRotation="0" wrapText="true" indent="0" shrinkToFit="false"/>
      <protection locked="true" hidden="false"/>
    </xf>
    <xf numFmtId="164" fontId="22" fillId="20" borderId="12" xfId="0" applyFont="true" applyBorder="true" applyAlignment="true" applyProtection="false">
      <alignment horizontal="center" vertical="top" textRotation="0" wrapText="false" indent="0" shrinkToFit="false"/>
      <protection locked="true" hidden="false"/>
    </xf>
    <xf numFmtId="171" fontId="22" fillId="0" borderId="12" xfId="0" applyFont="true" applyBorder="true" applyAlignment="true" applyProtection="false">
      <alignment horizontal="general" vertical="top" textRotation="0" wrapText="true" indent="0" shrinkToFit="false"/>
      <protection locked="true" hidden="false"/>
    </xf>
    <xf numFmtId="171" fontId="102" fillId="0" borderId="12" xfId="0" applyFont="true" applyBorder="true" applyAlignment="true" applyProtection="false">
      <alignment horizontal="general" vertical="top" textRotation="0" wrapText="true" indent="0" shrinkToFit="false"/>
      <protection locked="true" hidden="false"/>
    </xf>
    <xf numFmtId="164" fontId="102" fillId="0" borderId="0" xfId="0" applyFont="true" applyBorder="true" applyAlignment="true" applyProtection="false">
      <alignment horizontal="left" vertical="top" textRotation="0" wrapText="true" indent="0" shrinkToFit="false"/>
      <protection locked="true" hidden="false"/>
    </xf>
    <xf numFmtId="164" fontId="102" fillId="20" borderId="0" xfId="0" applyFont="true" applyBorder="true" applyAlignment="true" applyProtection="false">
      <alignment horizontal="left" vertical="top" textRotation="0" wrapText="true" indent="0" shrinkToFit="false"/>
      <protection locked="true" hidden="false"/>
    </xf>
    <xf numFmtId="165" fontId="102" fillId="0" borderId="0" xfId="0" applyFont="true" applyBorder="true" applyAlignment="true" applyProtection="false">
      <alignment horizontal="general" vertical="top" textRotation="0" wrapText="true" indent="0" shrinkToFit="false"/>
      <protection locked="true" hidden="false"/>
    </xf>
    <xf numFmtId="164" fontId="102" fillId="0" borderId="12" xfId="0" applyFont="true" applyBorder="true" applyAlignment="true" applyProtection="false">
      <alignment horizontal="left" vertical="top" textRotation="0" wrapText="true" indent="0" shrinkToFit="false"/>
      <protection locked="true" hidden="false"/>
    </xf>
    <xf numFmtId="164" fontId="102" fillId="20" borderId="12" xfId="0" applyFont="true" applyBorder="true" applyAlignment="true" applyProtection="false">
      <alignment horizontal="center" vertical="top" textRotation="0" wrapText="true" indent="0" shrinkToFit="false"/>
      <protection locked="true" hidden="false"/>
    </xf>
    <xf numFmtId="164" fontId="102" fillId="0" borderId="0" xfId="0" applyFont="true" applyBorder="true" applyAlignment="true" applyProtection="false">
      <alignment horizontal="center" vertical="top" textRotation="0" wrapText="true" indent="0" shrinkToFit="false"/>
      <protection locked="true" hidden="false"/>
    </xf>
    <xf numFmtId="164" fontId="22" fillId="20" borderId="12" xfId="0" applyFont="true" applyBorder="true" applyAlignment="true" applyProtection="false">
      <alignment horizontal="center" vertical="top" textRotation="0" wrapText="true" indent="0" shrinkToFit="false"/>
      <protection locked="true" hidden="false"/>
    </xf>
    <xf numFmtId="165" fontId="22" fillId="20" borderId="12" xfId="0" applyFont="true" applyBorder="true" applyAlignment="true" applyProtection="false">
      <alignment horizontal="center" vertical="top" textRotation="0" wrapText="true" indent="0" shrinkToFit="false"/>
      <protection locked="true" hidden="false"/>
    </xf>
    <xf numFmtId="165" fontId="102" fillId="20" borderId="12" xfId="0" applyFont="true" applyBorder="true" applyAlignment="true" applyProtection="false">
      <alignment horizontal="right" vertical="center" textRotation="0" wrapText="true" indent="0" shrinkToFit="false"/>
      <protection locked="true" hidden="false"/>
    </xf>
    <xf numFmtId="171" fontId="102" fillId="0" borderId="12" xfId="0" applyFont="true" applyBorder="true" applyAlignment="true" applyProtection="false">
      <alignment horizontal="left" vertical="top" textRotation="0" wrapText="true" indent="0" shrinkToFit="false"/>
      <protection locked="true" hidden="false"/>
    </xf>
    <xf numFmtId="164" fontId="102" fillId="0" borderId="12" xfId="0" applyFont="true" applyBorder="true" applyAlignment="true" applyProtection="false">
      <alignment horizontal="center" vertical="top" textRotation="0" wrapText="true" indent="0" shrinkToFit="false"/>
      <protection locked="true" hidden="false"/>
    </xf>
    <xf numFmtId="164" fontId="102" fillId="0" borderId="25" xfId="0" applyFont="true" applyBorder="true" applyAlignment="true" applyProtection="false">
      <alignment horizontal="center" vertical="top" textRotation="0" wrapText="true" indent="0" shrinkToFit="false"/>
      <protection locked="true" hidden="false"/>
    </xf>
    <xf numFmtId="171" fontId="102" fillId="0" borderId="25" xfId="0" applyFont="true" applyBorder="true" applyAlignment="true" applyProtection="false">
      <alignment horizontal="left" vertical="top" textRotation="0" wrapText="true" indent="0" shrinkToFit="false"/>
      <protection locked="true" hidden="false"/>
    </xf>
    <xf numFmtId="164" fontId="102" fillId="0" borderId="13" xfId="0" applyFont="true" applyBorder="true" applyAlignment="true" applyProtection="false">
      <alignment horizontal="center" vertical="top" textRotation="0" wrapText="true" indent="0" shrinkToFit="false"/>
      <protection locked="true" hidden="false"/>
    </xf>
    <xf numFmtId="164" fontId="102" fillId="0" borderId="22" xfId="0" applyFont="true" applyBorder="true" applyAlignment="true" applyProtection="false">
      <alignment horizontal="center" vertical="top" textRotation="0" wrapText="true" indent="0" shrinkToFit="false"/>
      <protection locked="true" hidden="false"/>
    </xf>
    <xf numFmtId="171" fontId="102" fillId="0" borderId="19" xfId="0" applyFont="true" applyBorder="true" applyAlignment="true" applyProtection="false">
      <alignment horizontal="left" vertical="top" textRotation="0" wrapText="true" indent="0" shrinkToFit="false"/>
      <protection locked="true" hidden="false"/>
    </xf>
    <xf numFmtId="164" fontId="102" fillId="0" borderId="16" xfId="0" applyFont="true" applyBorder="true" applyAlignment="true" applyProtection="false">
      <alignment horizontal="center" vertical="top" textRotation="0" wrapText="true" indent="0" shrinkToFit="false"/>
      <protection locked="true" hidden="false"/>
    </xf>
    <xf numFmtId="164" fontId="22" fillId="0" borderId="12" xfId="0" applyFont="true" applyBorder="true" applyAlignment="true" applyProtection="false">
      <alignment horizontal="center" vertical="center" textRotation="0" wrapText="true" indent="0" shrinkToFit="false"/>
      <protection locked="true" hidden="false"/>
    </xf>
    <xf numFmtId="165" fontId="22" fillId="0" borderId="13" xfId="0" applyFont="true" applyBorder="true" applyAlignment="true" applyProtection="false">
      <alignment horizontal="center" vertical="center" textRotation="0" wrapText="true" indent="0" shrinkToFit="false"/>
      <protection locked="true" hidden="false"/>
    </xf>
    <xf numFmtId="165" fontId="22" fillId="0" borderId="12" xfId="0" applyFont="true" applyBorder="true" applyAlignment="true" applyProtection="false">
      <alignment horizontal="center" vertical="center" textRotation="0" wrapText="true" indent="0" shrinkToFit="false"/>
      <protection locked="true" hidden="false"/>
    </xf>
    <xf numFmtId="164" fontId="102" fillId="0" borderId="13" xfId="0" applyFont="true" applyBorder="true" applyAlignment="true" applyProtection="false">
      <alignment horizontal="left" vertical="top" textRotation="0" wrapText="true" indent="0" shrinkToFit="false"/>
      <protection locked="true" hidden="false"/>
    </xf>
    <xf numFmtId="165" fontId="22" fillId="0" borderId="25" xfId="0" applyFont="true" applyBorder="true" applyAlignment="true" applyProtection="false">
      <alignment horizontal="center" vertical="center" textRotation="0" wrapText="true" indent="0" shrinkToFit="false"/>
      <protection locked="true" hidden="false"/>
    </xf>
    <xf numFmtId="171" fontId="22" fillId="0" borderId="18" xfId="0" applyFont="true" applyBorder="true" applyAlignment="true" applyProtection="false">
      <alignment horizontal="general" vertical="center" textRotation="0" wrapText="true" indent="0" shrinkToFit="false"/>
      <protection locked="true" hidden="false"/>
    </xf>
    <xf numFmtId="164" fontId="102" fillId="0" borderId="28" xfId="0" applyFont="true" applyBorder="true" applyAlignment="true" applyProtection="false">
      <alignment horizontal="left" vertical="top" textRotation="0" wrapText="true" indent="0" shrinkToFit="false"/>
      <protection locked="true" hidden="false"/>
    </xf>
    <xf numFmtId="164" fontId="102" fillId="0" borderId="19" xfId="0" applyFont="true" applyBorder="true" applyAlignment="true" applyProtection="false">
      <alignment horizontal="left" vertical="top" textRotation="0" wrapText="true" indent="0" shrinkToFit="false"/>
      <protection locked="true" hidden="false"/>
    </xf>
    <xf numFmtId="164" fontId="22" fillId="0" borderId="25" xfId="0" applyFont="true" applyBorder="true" applyAlignment="true" applyProtection="false">
      <alignment horizontal="center" vertical="center" textRotation="0" wrapText="true" indent="0" shrinkToFit="false"/>
      <protection locked="true" hidden="false"/>
    </xf>
    <xf numFmtId="164" fontId="22" fillId="0" borderId="18" xfId="0" applyFont="true" applyBorder="true" applyAlignment="true" applyProtection="false">
      <alignment horizontal="center" vertical="center" textRotation="0" wrapText="true" indent="0" shrinkToFit="false"/>
      <protection locked="true" hidden="false"/>
    </xf>
    <xf numFmtId="164" fontId="102" fillId="0" borderId="30" xfId="0" applyFont="true" applyBorder="true" applyAlignment="true" applyProtection="false">
      <alignment horizontal="left" vertical="top" textRotation="0" wrapText="true" indent="0" shrinkToFit="false"/>
      <protection locked="true" hidden="false"/>
    </xf>
    <xf numFmtId="171" fontId="102" fillId="0" borderId="30" xfId="0" applyFont="true" applyBorder="true" applyAlignment="true" applyProtection="false">
      <alignment horizontal="left" vertical="top" textRotation="0" wrapText="true" indent="0" shrinkToFit="false"/>
      <protection locked="true" hidden="false"/>
    </xf>
    <xf numFmtId="165" fontId="18" fillId="0" borderId="14" xfId="0" applyFont="true" applyBorder="true" applyAlignment="true" applyProtection="false">
      <alignment horizontal="left" vertical="center" textRotation="0" wrapText="true" indent="1" shrinkToFit="false"/>
      <protection locked="true" hidden="false"/>
    </xf>
    <xf numFmtId="171" fontId="18" fillId="0" borderId="21" xfId="0" applyFont="true" applyBorder="true" applyAlignment="true" applyProtection="false">
      <alignment horizontal="left" vertical="center" textRotation="0" wrapText="true" indent="1" shrinkToFit="false"/>
      <protection locked="true" hidden="false"/>
    </xf>
    <xf numFmtId="165" fontId="0" fillId="0" borderId="0" xfId="0" applyFont="true" applyBorder="true" applyAlignment="true" applyProtection="false">
      <alignment horizontal="left" vertical="center" textRotation="0" wrapText="false" indent="0" shrinkToFit="false"/>
      <protection locked="true" hidden="false"/>
    </xf>
    <xf numFmtId="174" fontId="6" fillId="7" borderId="12" xfId="0" applyFont="true" applyBorder="true" applyAlignment="true" applyProtection="false">
      <alignment horizontal="left" vertical="center" textRotation="0" wrapText="true" indent="0" shrinkToFit="false"/>
      <protection locked="true" hidden="false"/>
    </xf>
    <xf numFmtId="171" fontId="23" fillId="0" borderId="0" xfId="0" applyFont="true" applyBorder="true" applyAlignment="true" applyProtection="false">
      <alignment horizontal="center" vertical="center" textRotation="0" wrapText="true" indent="0" shrinkToFit="false"/>
      <protection locked="true" hidden="false"/>
    </xf>
    <xf numFmtId="164" fontId="86" fillId="11" borderId="13" xfId="0" applyFont="true" applyBorder="true" applyAlignment="true" applyProtection="false">
      <alignment horizontal="left" vertical="center" textRotation="0" wrapText="false" indent="0" shrinkToFit="false"/>
      <protection locked="true" hidden="false"/>
    </xf>
    <xf numFmtId="164" fontId="103" fillId="11" borderId="10" xfId="0" applyFont="true" applyBorder="true" applyAlignment="true" applyProtection="false">
      <alignment horizontal="left" vertical="center" textRotation="0" wrapText="false" indent="3" shrinkToFit="false"/>
      <protection locked="true" hidden="false"/>
    </xf>
    <xf numFmtId="164" fontId="45" fillId="11" borderId="10" xfId="0" applyFont="true" applyBorder="true" applyAlignment="true" applyProtection="false">
      <alignment horizontal="center" vertical="center" textRotation="0" wrapText="true" indent="0" shrinkToFit="false"/>
      <protection locked="true" hidden="false"/>
    </xf>
    <xf numFmtId="164" fontId="64" fillId="11" borderId="10" xfId="0" applyFont="true" applyBorder="true" applyAlignment="true" applyProtection="false">
      <alignment horizontal="center" vertical="center" textRotation="0" wrapText="true" indent="0" shrinkToFit="false"/>
      <protection locked="true" hidden="false"/>
    </xf>
    <xf numFmtId="164" fontId="64" fillId="11" borderId="19" xfId="0" applyFont="true" applyBorder="true" applyAlignment="true" applyProtection="false">
      <alignment horizontal="center" vertical="center" textRotation="0" wrapText="true" indent="0" shrinkToFit="false"/>
      <protection locked="true" hidden="false"/>
    </xf>
    <xf numFmtId="164" fontId="64" fillId="11" borderId="13" xfId="0" applyFont="true" applyBorder="true" applyAlignment="true" applyProtection="false">
      <alignment horizontal="left" vertical="top" textRotation="0" wrapText="false" indent="0" shrinkToFit="false"/>
      <protection locked="true" hidden="false"/>
    </xf>
    <xf numFmtId="164" fontId="0" fillId="0" borderId="12" xfId="47" applyFont="true" applyBorder="true" applyAlignment="false" applyProtection="false">
      <alignment horizontal="general" vertical="top" textRotation="0" wrapText="false" indent="0" shrinkToFit="false"/>
      <protection locked="true" hidden="false"/>
    </xf>
    <xf numFmtId="164" fontId="0" fillId="0" borderId="13" xfId="47" applyFont="true" applyBorder="true" applyAlignment="false" applyProtection="false">
      <alignment horizontal="general" vertical="top" textRotation="0" wrapText="false" indent="0" shrinkToFit="false"/>
      <protection locked="true" hidden="false"/>
    </xf>
    <xf numFmtId="164" fontId="0" fillId="0" borderId="12" xfId="0" applyFont="true" applyBorder="true" applyAlignment="false" applyProtection="false">
      <alignment horizontal="general" vertical="top" textRotation="0" wrapText="false" indent="0" shrinkToFit="false"/>
      <protection locked="true" hidden="false"/>
    </xf>
    <xf numFmtId="164" fontId="0" fillId="24" borderId="25" xfId="47" applyFont="true" applyBorder="true" applyAlignment="false" applyProtection="false">
      <alignment horizontal="general" vertical="top" textRotation="0" wrapText="false" indent="0" shrinkToFit="false"/>
      <protection locked="true" hidden="false"/>
    </xf>
    <xf numFmtId="164" fontId="0" fillId="25" borderId="12" xfId="47" applyFont="true" applyBorder="true" applyAlignment="false" applyProtection="false">
      <alignment horizontal="general" vertical="top" textRotation="0" wrapText="false" indent="0" shrinkToFit="false"/>
      <protection locked="true" hidden="false"/>
    </xf>
    <xf numFmtId="164" fontId="0" fillId="0" borderId="10" xfId="47" applyFont="true" applyBorder="true" applyAlignment="true" applyProtection="false">
      <alignment horizontal="center" vertical="top" textRotation="0" wrapText="false" indent="0" shrinkToFit="false"/>
      <protection locked="true" hidden="false"/>
    </xf>
    <xf numFmtId="164" fontId="0" fillId="26" borderId="12" xfId="47" applyFont="true" applyBorder="true" applyAlignment="false" applyProtection="false">
      <alignment horizontal="general" vertical="top" textRotation="0" wrapText="false" indent="0" shrinkToFit="false"/>
      <protection locked="true" hidden="false"/>
    </xf>
    <xf numFmtId="164" fontId="0" fillId="0" borderId="10" xfId="0" applyFont="true" applyBorder="true" applyAlignment="true" applyProtection="false">
      <alignment horizontal="center" vertical="top" textRotation="0" wrapText="false" indent="0" shrinkToFit="false"/>
      <protection locked="true" hidden="false"/>
    </xf>
    <xf numFmtId="164" fontId="0" fillId="27" borderId="12" xfId="47" applyFont="true" applyBorder="true" applyAlignment="false" applyProtection="false">
      <alignment horizontal="general" vertical="top" textRotation="0" wrapText="false" indent="0" shrinkToFit="false"/>
      <protection locked="true" hidden="false"/>
    </xf>
    <xf numFmtId="164" fontId="0" fillId="28" borderId="25" xfId="47" applyFont="true" applyBorder="true" applyAlignment="false" applyProtection="false">
      <alignment horizontal="general" vertical="top" textRotation="0" wrapText="false" indent="0" shrinkToFit="false"/>
      <protection locked="true" hidden="false"/>
    </xf>
    <xf numFmtId="164" fontId="0" fillId="29" borderId="13" xfId="47" applyFont="true" applyBorder="true" applyAlignment="false" applyProtection="false">
      <alignment horizontal="general" vertical="top" textRotation="0" wrapText="false" indent="0" shrinkToFit="false"/>
      <protection locked="true" hidden="false"/>
    </xf>
    <xf numFmtId="164" fontId="0" fillId="29" borderId="12" xfId="47" applyFont="true" applyBorder="true" applyAlignment="false" applyProtection="false">
      <alignment horizontal="general" vertical="top" textRotation="0" wrapText="false" indent="0" shrinkToFit="false"/>
      <protection locked="true" hidden="false"/>
    </xf>
    <xf numFmtId="164" fontId="0" fillId="28" borderId="12" xfId="47" applyFont="true" applyBorder="true" applyAlignment="false" applyProtection="false">
      <alignment horizontal="general" vertical="top" textRotation="0" wrapText="false" indent="0" shrinkToFit="false"/>
      <protection locked="true" hidden="false"/>
    </xf>
    <xf numFmtId="164" fontId="0" fillId="28" borderId="25" xfId="0" applyFont="true" applyBorder="true" applyAlignment="false" applyProtection="false">
      <alignment horizontal="general" vertical="top" textRotation="0" wrapText="false" indent="0" shrinkToFit="false"/>
      <protection locked="true" hidden="false"/>
    </xf>
    <xf numFmtId="164" fontId="0" fillId="9" borderId="0" xfId="0" applyFont="true" applyBorder="true" applyAlignment="false" applyProtection="false">
      <alignment horizontal="general" vertical="top" textRotation="0" wrapText="false" indent="0" shrinkToFit="false"/>
      <protection locked="true" hidden="false"/>
    </xf>
    <xf numFmtId="165" fontId="60" fillId="0" borderId="0" xfId="0" applyFont="true" applyBorder="true" applyAlignment="true" applyProtection="false">
      <alignment horizontal="general" vertical="bottom" textRotation="0" wrapText="false" indent="0" shrinkToFit="false"/>
      <protection locked="true" hidden="false"/>
    </xf>
    <xf numFmtId="165" fontId="0" fillId="0" borderId="0" xfId="0" applyFont="true" applyBorder="true" applyAlignment="true" applyProtection="false">
      <alignment horizontal="general" vertical="bottom" textRotation="0" wrapText="false" indent="0" shrinkToFit="false"/>
      <protection locked="true" hidden="false"/>
    </xf>
    <xf numFmtId="164" fontId="6" fillId="7" borderId="45" xfId="0" applyFont="true" applyBorder="true" applyAlignment="true" applyProtection="false">
      <alignment horizontal="center" vertical="top" textRotation="0" wrapText="false" indent="0" shrinkToFit="false"/>
      <protection locked="true" hidden="false"/>
    </xf>
    <xf numFmtId="164" fontId="104" fillId="0" borderId="7" xfId="0" applyFont="true" applyBorder="true" applyAlignment="true" applyProtection="false">
      <alignment horizontal="general" vertical="top" textRotation="0" wrapText="true" indent="0" shrinkToFit="false"/>
      <protection locked="true" hidden="false"/>
    </xf>
    <xf numFmtId="165" fontId="0" fillId="0" borderId="7" xfId="0" applyFont="true" applyBorder="true" applyAlignment="true" applyProtection="false">
      <alignment horizontal="general" vertical="top" textRotation="0" wrapText="true" indent="0" shrinkToFit="false"/>
      <protection locked="true" hidden="false"/>
    </xf>
    <xf numFmtId="165" fontId="18" fillId="0" borderId="59" xfId="0" applyFont="true" applyBorder="true" applyAlignment="true" applyProtection="false">
      <alignment horizontal="general" vertical="top" textRotation="0" wrapText="true" indent="0" shrinkToFit="false"/>
      <protection locked="true" hidden="false"/>
    </xf>
    <xf numFmtId="165" fontId="0" fillId="0" borderId="12" xfId="0" applyFont="true" applyBorder="true" applyAlignment="true" applyProtection="false">
      <alignment horizontal="general" vertical="top" textRotation="0" wrapText="true" indent="0" shrinkToFit="false"/>
      <protection locked="true" hidden="false"/>
    </xf>
    <xf numFmtId="164" fontId="0" fillId="0" borderId="25" xfId="0" applyFont="true" applyBorder="true" applyAlignment="false" applyProtection="false">
      <alignment horizontal="general" vertical="top" textRotation="0" wrapText="false" indent="0" shrinkToFit="false"/>
      <protection locked="true" hidden="false"/>
    </xf>
    <xf numFmtId="165" fontId="30" fillId="0" borderId="7" xfId="0" applyFont="true" applyBorder="true" applyAlignment="true" applyProtection="false">
      <alignment horizontal="general" vertical="center" textRotation="0" wrapText="true" indent="0" shrinkToFit="false"/>
      <protection locked="true" hidden="false"/>
    </xf>
    <xf numFmtId="165" fontId="18" fillId="0" borderId="0" xfId="0" applyFont="true" applyBorder="true" applyAlignment="true" applyProtection="false">
      <alignment horizontal="general" vertical="top" textRotation="0" wrapText="true" indent="0" shrinkToFit="false"/>
      <protection locked="true" hidden="false"/>
    </xf>
    <xf numFmtId="165" fontId="6" fillId="0" borderId="7" xfId="0" applyFont="true" applyBorder="true" applyAlignment="true" applyProtection="false">
      <alignment horizontal="general" vertical="center" textRotation="0" wrapText="true" indent="0" shrinkToFit="false"/>
      <protection locked="true" hidden="false"/>
    </xf>
  </cellXfs>
  <cellStyles count="37">
    <cellStyle name="Normal" xfId="0" builtinId="0"/>
    <cellStyle name="Comma" xfId="15" builtinId="3"/>
    <cellStyle name="Comma [0]" xfId="16" builtinId="6"/>
    <cellStyle name="Currency" xfId="17" builtinId="4"/>
    <cellStyle name="Currency [0]" xfId="18" builtinId="7"/>
    <cellStyle name="Percent" xfId="19" builtinId="5"/>
    <cellStyle name=" 1" xfId="20"/>
    <cellStyle name=" 1 2" xfId="21"/>
    <cellStyle name=" 1_Stage1" xfId="22"/>
    <cellStyle name="_Model_RAB Мой_PR.PROG.WARM.NOTCOMBI.2012.2.16_v1.4(04.04.11) " xfId="23"/>
    <cellStyle name="_Model_RAB Мой_Книга2_PR.PROG.WARM.NOTCOMBI.2012.2.16_v1.4(04.04.11) " xfId="24"/>
    <cellStyle name="_Model_RAB_MRSK_svod_PR.PROG.WARM.NOTCOMBI.2012.2.16_v1.4(04.04.11) " xfId="25"/>
    <cellStyle name="_Model_RAB_MRSK_svod_Книга2_PR.PROG.WARM.NOTCOMBI.2012.2.16_v1.4(04.04.11) " xfId="26"/>
    <cellStyle name="_МОДЕЛЬ_1 (2)_PR.PROG.WARM.NOTCOMBI.2012.2.16_v1.4(04.04.11) " xfId="27"/>
    <cellStyle name="_МОДЕЛЬ_1 (2)_Книга2_PR.PROG.WARM.NOTCOMBI.2012.2.16_v1.4(04.04.11) " xfId="28"/>
    <cellStyle name="_Расчет RAB_22072008_PR.PROG.WARM.NOTCOMBI.2012.2.16_v1.4(04.04.11) " xfId="29"/>
    <cellStyle name="_Расчет RAB_22072008_Книга2_PR.PROG.WARM.NOTCOMBI.2012.2.16_v1.4(04.04.11) " xfId="30"/>
    <cellStyle name="_Расчет RAB_Лен и МОЭСК_с 2010 года_14.04.2009_со сглаж_version 3.0_без ФСК_PR.PROG.WARM.NOTCOMBI.2012.2.16_v1.4(04.04.11) " xfId="31"/>
    <cellStyle name="_Расчет RAB_Лен и МОЭСК_с 2010 года_14.04.2009_со сглаж_version 3.0_без ФСК_Книга2_PR.PROG.WARM.NOTCOMBI.2012.2.16_v1.4(04.04.11) " xfId="32"/>
    <cellStyle name="_пр 5 тариф RAB_PR.PROG.WARM.NOTCOMBI.2012.2.16_v1.4(04.04.11) " xfId="33"/>
    <cellStyle name="_пр 5 тариф RAB_Книга2_PR.PROG.WARM.NOTCOMBI.2012.2.16_v1.4(04.04.11) " xfId="34"/>
    <cellStyle name="currency1" xfId="35"/>
    <cellStyle name="Currency2" xfId="36"/>
    <cellStyle name="currency3" xfId="37"/>
    <cellStyle name="currency4" xfId="38"/>
    <cellStyle name="Followed Hyperlink" xfId="39"/>
    <cellStyle name="normal" xfId="40"/>
    <cellStyle name="Normal1" xfId="41"/>
    <cellStyle name="Normal2" xfId="42"/>
    <cellStyle name="Percent1" xfId="43"/>
    <cellStyle name="Гиперссылка" xfId="44"/>
    <cellStyle name="Обычный 10" xfId="45"/>
    <cellStyle name="Обычный 16" xfId="46"/>
    <cellStyle name="Обычный 2" xfId="47"/>
    <cellStyle name="Обычный_BALANCE.WARM.2007YEAR(FACT)" xfId="48"/>
    <cellStyle name="Обычный_PRIL1.ELECTR" xfId="49"/>
    <cellStyle name="Открывавшаяся гиперссылка" xfId="50"/>
  </cellStyles>
  <colors>
    <indexedColors>
      <rgbColor rgb="FF000000"/>
      <rgbColor rgb="FFFFFFFF"/>
      <rgbColor rgb="FFFF0000"/>
      <rgbColor rgb="FFEAEBEE"/>
      <rgbColor rgb="FF0000FF"/>
      <rgbColor rgb="FFFFFF00"/>
      <rgbColor rgb="FFFF00FF"/>
      <rgbColor rgb="FFB7E4FF"/>
      <rgbColor rgb="FFCC0000"/>
      <rgbColor rgb="FF008000"/>
      <rgbColor rgb="FF000080"/>
      <rgbColor rgb="FF808000"/>
      <rgbColor rgb="FF800080"/>
      <rgbColor rgb="FF0070C0"/>
      <rgbColor rgb="FFC0C0C0"/>
      <rgbColor rgb="FF808080"/>
      <rgbColor rgb="FF8DB4E2"/>
      <rgbColor rgb="FFF2DCDB"/>
      <rgbColor rgb="FFFFFFC0"/>
      <rgbColor rgb="FFE3FAFD"/>
      <rgbColor rgb="FF660066"/>
      <rgbColor rgb="FFE26B0A"/>
      <rgbColor rgb="FF0066CC"/>
      <rgbColor rgb="FFCCCCFF"/>
      <rgbColor rgb="FF000080"/>
      <rgbColor rgb="FFFF00FF"/>
      <rgbColor rgb="FFFDEADA"/>
      <rgbColor rgb="FFD3DBDB"/>
      <rgbColor rgb="FF800080"/>
      <rgbColor rgb="FF800000"/>
      <rgbColor rgb="FFF0F0F0"/>
      <rgbColor rgb="FF0000FF"/>
      <rgbColor rgb="FF00CCFF"/>
      <rgbColor rgb="FFEDF9FF"/>
      <rgbColor rgb="FFD7EAD3"/>
      <rgbColor rgb="FFFFFF99"/>
      <rgbColor rgb="FF8EB4E3"/>
      <rgbColor rgb="FFFFB7B7"/>
      <rgbColor rgb="FFCC99FF"/>
      <rgbColor rgb="FFFFCC99"/>
      <rgbColor rgb="FFD9D9D9"/>
      <rgbColor rgb="FFBCBCBC"/>
      <rgbColor rgb="FFC3D69B"/>
      <rgbColor rgb="FFDDD9C3"/>
      <rgbColor rgb="FFFF9900"/>
      <rgbColor rgb="FFE46C0A"/>
      <rgbColor rgb="FFA6A6A6"/>
      <rgbColor rgb="FF999999"/>
      <rgbColor rgb="FF003366"/>
      <rgbColor rgb="FFBFBFBF"/>
      <rgbColor rgb="FF003300"/>
      <rgbColor rgb="FF333300"/>
      <rgbColor rgb="FF993300"/>
      <rgbColor rgb="FFE6E0EC"/>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
</Relationships>
</file>

<file path=xl/drawings/_rels/drawing2.xml.rels><?xml version="1.0" encoding="UTF-8"?>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
</Relationships>
</file>

<file path=xl/drawings/_rels/drawing3.xml.rels><?xml version="1.0" encoding="UTF-8"?>
<Relationships xmlns="http://schemas.openxmlformats.org/package/2006/relationships"><Relationship Id="rId1" Type="http://schemas.openxmlformats.org/officeDocument/2006/relationships/image" Target="../media/image8.png"/>
</Relationships>
</file>

<file path=xl/drawings/_rels/drawing4.xml.rels><?xml version="1.0" encoding="UTF-8"?>
<Relationships xmlns="http://schemas.openxmlformats.org/package/2006/relationships"><Relationship Id="rId1" Type="http://schemas.openxmlformats.org/officeDocument/2006/relationships/image" Target="../media/image9.png"/>
</Relationships>
</file>

<file path=xl/drawings/_rels/drawing5.xml.rels><?xml version="1.0" encoding="UTF-8"?>
<Relationships xmlns="http://schemas.openxmlformats.org/package/2006/relationships"><Relationship Id="rId1" Type="http://schemas.openxmlformats.org/officeDocument/2006/relationships/image" Target="../media/image10.png"/>
</Relationships>
</file>

<file path=xl/drawings/_rels/drawing6.xml.rels><?xml version="1.0" encoding="UTF-8"?>
<Relationships xmlns="http://schemas.openxmlformats.org/package/2006/relationships"><Relationship Id="rId1" Type="http://schemas.openxmlformats.org/officeDocument/2006/relationships/image" Target="../media/image11.png"/>
</Relationships>
</file>

<file path=xl/drawings/_rels/drawing7.xml.rels><?xml version="1.0" encoding="UTF-8"?>
<Relationships xmlns="http://schemas.openxmlformats.org/package/2006/relationships"><Relationship Id="rId1" Type="http://schemas.openxmlformats.org/officeDocument/2006/relationships/image" Target="../media/image12.png"/>
</Relationships>
</file>

<file path=xl/drawings/_rels/drawing8.xml.rels><?xml version="1.0" encoding="UTF-8"?>
<Relationships xmlns="http://schemas.openxmlformats.org/package/2006/relationships"><Relationship Id="rId1" Type="http://schemas.openxmlformats.org/officeDocument/2006/relationships/image" Target="../media/image13.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57240</xdr:colOff>
      <xdr:row>13</xdr:row>
      <xdr:rowOff>0</xdr:rowOff>
    </xdr:from>
    <xdr:to>
      <xdr:col>4</xdr:col>
      <xdr:colOff>314280</xdr:colOff>
      <xdr:row>13</xdr:row>
      <xdr:rowOff>342720</xdr:rowOff>
    </xdr:to>
    <xdr:pic>
      <xdr:nvPicPr>
        <xdr:cNvPr id="0" name="PHONE_PIC" descr="update_org.png"/>
        <xdr:cNvPicPr/>
      </xdr:nvPicPr>
      <xdr:blipFill>
        <a:blip r:embed="rId1"/>
        <a:stretch/>
      </xdr:blipFill>
      <xdr:spPr>
        <a:xfrm>
          <a:off x="247680" y="1417320"/>
          <a:ext cx="320400" cy="342720"/>
        </a:xfrm>
        <a:prstGeom prst="rect">
          <a:avLst/>
        </a:prstGeom>
        <a:ln w="0">
          <a:noFill/>
        </a:ln>
      </xdr:spPr>
    </xdr:pic>
    <xdr:clientData/>
  </xdr:twoCellAnchor>
  <xdr:twoCellAnchor editAs="absolute">
    <xdr:from>
      <xdr:col>3</xdr:col>
      <xdr:colOff>57240</xdr:colOff>
      <xdr:row>16</xdr:row>
      <xdr:rowOff>0</xdr:rowOff>
    </xdr:from>
    <xdr:to>
      <xdr:col>4</xdr:col>
      <xdr:colOff>314280</xdr:colOff>
      <xdr:row>29</xdr:row>
      <xdr:rowOff>79920</xdr:rowOff>
    </xdr:to>
    <xdr:pic>
      <xdr:nvPicPr>
        <xdr:cNvPr id="1" name="PHONE_PIC_1" descr="update_org.png"/>
        <xdr:cNvPicPr/>
      </xdr:nvPicPr>
      <xdr:blipFill>
        <a:blip r:embed="rId2"/>
        <a:stretch/>
      </xdr:blipFill>
      <xdr:spPr>
        <a:xfrm>
          <a:off x="247680" y="2087640"/>
          <a:ext cx="320400" cy="346680"/>
        </a:xfrm>
        <a:prstGeom prst="rect">
          <a:avLst/>
        </a:prstGeom>
        <a:ln w="0">
          <a:noFill/>
        </a:ln>
      </xdr:spPr>
    </xdr:pic>
    <xdr:clientData/>
  </xdr:twoCellAnchor>
  <xdr:twoCellAnchor editAs="absolute">
    <xdr:from>
      <xdr:col>8</xdr:col>
      <xdr:colOff>0</xdr:colOff>
      <xdr:row>4</xdr:row>
      <xdr:rowOff>0</xdr:rowOff>
    </xdr:from>
    <xdr:to>
      <xdr:col>8</xdr:col>
      <xdr:colOff>207360</xdr:colOff>
      <xdr:row>4</xdr:row>
      <xdr:rowOff>207360</xdr:rowOff>
    </xdr:to>
    <xdr:pic>
      <xdr:nvPicPr>
        <xdr:cNvPr id="2" name="cmdCreatePrintedForm" descr="Создание печатной формы"/>
        <xdr:cNvPicPr/>
      </xdr:nvPicPr>
      <xdr:blipFill>
        <a:blip r:embed="rId3"/>
        <a:stretch/>
      </xdr:blipFill>
      <xdr:spPr>
        <a:xfrm>
          <a:off x="7287120" y="485640"/>
          <a:ext cx="207360" cy="207360"/>
        </a:xfrm>
        <a:prstGeom prst="rect">
          <a:avLst/>
        </a:prstGeom>
        <a:ln w="0">
          <a:noFill/>
        </a:ln>
      </xdr:spPr>
    </xdr:pic>
    <xdr:clientData/>
  </xdr:twoCellAnchor>
  <xdr:twoCellAnchor editAs="absolute">
    <xdr:from>
      <xdr:col>4</xdr:col>
      <xdr:colOff>0</xdr:colOff>
      <xdr:row>30</xdr:row>
      <xdr:rowOff>0</xdr:rowOff>
    </xdr:from>
    <xdr:to>
      <xdr:col>4</xdr:col>
      <xdr:colOff>287640</xdr:colOff>
      <xdr:row>32</xdr:row>
      <xdr:rowOff>53640</xdr:rowOff>
    </xdr:to>
    <xdr:pic>
      <xdr:nvPicPr>
        <xdr:cNvPr id="3" name="UPDATE_PLAN1X_DATA" descr="update_org.png"/>
        <xdr:cNvPicPr/>
      </xdr:nvPicPr>
      <xdr:blipFill>
        <a:blip r:embed="rId4"/>
        <a:stretch/>
      </xdr:blipFill>
      <xdr:spPr>
        <a:xfrm>
          <a:off x="253800" y="2434320"/>
          <a:ext cx="287640" cy="320400"/>
        </a:xfrm>
        <a:prstGeom prst="rect">
          <a:avLst/>
        </a:prstGeom>
        <a:ln w="0">
          <a:noFill/>
        </a:ln>
      </xdr:spPr>
    </xdr:pic>
    <xdr:clientData/>
  </xdr:twoCellAnchor>
  <xdr:twoCellAnchor editAs="absolute">
    <xdr:from>
      <xdr:col>3</xdr:col>
      <xdr:colOff>57240</xdr:colOff>
      <xdr:row>65</xdr:row>
      <xdr:rowOff>76320</xdr:rowOff>
    </xdr:from>
    <xdr:to>
      <xdr:col>4</xdr:col>
      <xdr:colOff>321480</xdr:colOff>
      <xdr:row>65</xdr:row>
      <xdr:rowOff>399960</xdr:rowOff>
    </xdr:to>
    <xdr:pic>
      <xdr:nvPicPr>
        <xdr:cNvPr id="4" name="PHONE_PIC_2" descr="update_org.png"/>
        <xdr:cNvPicPr/>
      </xdr:nvPicPr>
      <xdr:blipFill>
        <a:blip r:embed="rId5"/>
        <a:stretch/>
      </xdr:blipFill>
      <xdr:spPr>
        <a:xfrm>
          <a:off x="247680" y="5132160"/>
          <a:ext cx="327600" cy="32364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6</xdr:col>
      <xdr:colOff>0</xdr:colOff>
      <xdr:row>8</xdr:row>
      <xdr:rowOff>0</xdr:rowOff>
    </xdr:from>
    <xdr:to>
      <xdr:col>6</xdr:col>
      <xdr:colOff>207360</xdr:colOff>
      <xdr:row>8</xdr:row>
      <xdr:rowOff>207360</xdr:rowOff>
    </xdr:to>
    <xdr:pic>
      <xdr:nvPicPr>
        <xdr:cNvPr id="5" name="ExcludeHelp_2" descr="Справка по листу"/>
        <xdr:cNvPicPr/>
      </xdr:nvPicPr>
      <xdr:blipFill>
        <a:blip r:embed="rId1"/>
        <a:stretch/>
      </xdr:blipFill>
      <xdr:spPr>
        <a:xfrm>
          <a:off x="761040" y="752400"/>
          <a:ext cx="207360" cy="207360"/>
        </a:xfrm>
        <a:prstGeom prst="rect">
          <a:avLst/>
        </a:prstGeom>
        <a:ln w="0">
          <a:noFill/>
        </a:ln>
      </xdr:spPr>
    </xdr:pic>
    <xdr:clientData/>
  </xdr:twoCellAnchor>
  <xdr:twoCellAnchor editAs="absolute">
    <xdr:from>
      <xdr:col>4</xdr:col>
      <xdr:colOff>114480</xdr:colOff>
      <xdr:row>7</xdr:row>
      <xdr:rowOff>0</xdr:rowOff>
    </xdr:from>
    <xdr:to>
      <xdr:col>6</xdr:col>
      <xdr:colOff>18720</xdr:colOff>
      <xdr:row>7</xdr:row>
      <xdr:rowOff>0</xdr:rowOff>
    </xdr:to>
    <xdr:pic>
      <xdr:nvPicPr>
        <xdr:cNvPr id="6" name="Рисунок 1" descr=""/>
        <xdr:cNvPicPr/>
      </xdr:nvPicPr>
      <xdr:blipFill>
        <a:blip r:embed="rId2"/>
        <a:stretch/>
      </xdr:blipFill>
      <xdr:spPr>
        <a:xfrm>
          <a:off x="495360" y="565560"/>
          <a:ext cx="284400" cy="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73440</xdr:colOff>
      <xdr:row>7</xdr:row>
      <xdr:rowOff>0</xdr:rowOff>
    </xdr:from>
    <xdr:to>
      <xdr:col>4</xdr:col>
      <xdr:colOff>155160</xdr:colOff>
      <xdr:row>7</xdr:row>
      <xdr:rowOff>0</xdr:rowOff>
    </xdr:to>
    <xdr:pic>
      <xdr:nvPicPr>
        <xdr:cNvPr id="7" name="Рисунок 8" descr=""/>
        <xdr:cNvPicPr/>
      </xdr:nvPicPr>
      <xdr:blipFill>
        <a:blip r:embed="rId1"/>
        <a:stretch/>
      </xdr:blipFill>
      <xdr:spPr>
        <a:xfrm>
          <a:off x="263880" y="866520"/>
          <a:ext cx="335520" cy="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7</xdr:col>
      <xdr:colOff>0</xdr:colOff>
      <xdr:row>9</xdr:row>
      <xdr:rowOff>0</xdr:rowOff>
    </xdr:from>
    <xdr:to>
      <xdr:col>7</xdr:col>
      <xdr:colOff>0</xdr:colOff>
      <xdr:row>9</xdr:row>
      <xdr:rowOff>30240</xdr:rowOff>
    </xdr:to>
    <xdr:pic>
      <xdr:nvPicPr>
        <xdr:cNvPr id="8" name="UNFREEZE_PANES_I11" descr="update_org.png"/>
        <xdr:cNvPicPr/>
      </xdr:nvPicPr>
      <xdr:blipFill>
        <a:blip r:embed="rId1"/>
        <a:stretch/>
      </xdr:blipFill>
      <xdr:spPr>
        <a:xfrm>
          <a:off x="0" y="1346760"/>
          <a:ext cx="0" cy="3024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7</xdr:col>
      <xdr:colOff>0</xdr:colOff>
      <xdr:row>4</xdr:row>
      <xdr:rowOff>0</xdr:rowOff>
    </xdr:from>
    <xdr:to>
      <xdr:col>7</xdr:col>
      <xdr:colOff>190080</xdr:colOff>
      <xdr:row>4</xdr:row>
      <xdr:rowOff>637560</xdr:rowOff>
    </xdr:to>
    <xdr:pic>
      <xdr:nvPicPr>
        <xdr:cNvPr id="9" name="UNFREEZE_PANES" descr="update_org.png"/>
        <xdr:cNvPicPr/>
      </xdr:nvPicPr>
      <xdr:blipFill>
        <a:blip r:embed="rId1"/>
        <a:stretch/>
      </xdr:blipFill>
      <xdr:spPr>
        <a:xfrm>
          <a:off x="0" y="79920"/>
          <a:ext cx="190080" cy="63756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0</xdr:colOff>
      <xdr:row>13</xdr:row>
      <xdr:rowOff>0</xdr:rowOff>
    </xdr:from>
    <xdr:to>
      <xdr:col>2</xdr:col>
      <xdr:colOff>190080</xdr:colOff>
      <xdr:row>13</xdr:row>
      <xdr:rowOff>247320</xdr:rowOff>
    </xdr:to>
    <xdr:pic>
      <xdr:nvPicPr>
        <xdr:cNvPr id="10" name="UNFREEZE_PANES" descr="update_org.png"/>
        <xdr:cNvPicPr/>
      </xdr:nvPicPr>
      <xdr:blipFill>
        <a:blip r:embed="rId1"/>
        <a:stretch/>
      </xdr:blipFill>
      <xdr:spPr>
        <a:xfrm>
          <a:off x="0" y="186480"/>
          <a:ext cx="190080" cy="247320"/>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0</xdr:colOff>
      <xdr:row>13</xdr:row>
      <xdr:rowOff>0</xdr:rowOff>
    </xdr:from>
    <xdr:to>
      <xdr:col>3</xdr:col>
      <xdr:colOff>190080</xdr:colOff>
      <xdr:row>13</xdr:row>
      <xdr:rowOff>171000</xdr:rowOff>
    </xdr:to>
    <xdr:pic>
      <xdr:nvPicPr>
        <xdr:cNvPr id="11" name="UNFREEZE_PANES" descr="update_org.png"/>
        <xdr:cNvPicPr/>
      </xdr:nvPicPr>
      <xdr:blipFill>
        <a:blip r:embed="rId1"/>
        <a:stretch/>
      </xdr:blipFill>
      <xdr:spPr>
        <a:xfrm>
          <a:off x="0" y="79920"/>
          <a:ext cx="190080" cy="17100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0</xdr:colOff>
      <xdr:row>4</xdr:row>
      <xdr:rowOff>0</xdr:rowOff>
    </xdr:from>
    <xdr:to>
      <xdr:col>2</xdr:col>
      <xdr:colOff>190080</xdr:colOff>
      <xdr:row>4</xdr:row>
      <xdr:rowOff>247320</xdr:rowOff>
    </xdr:to>
    <xdr:pic>
      <xdr:nvPicPr>
        <xdr:cNvPr id="12" name="UNFREEZE_PANES" descr="update_org.png"/>
        <xdr:cNvPicPr/>
      </xdr:nvPicPr>
      <xdr:blipFill>
        <a:blip r:embed="rId1"/>
        <a:stretch/>
      </xdr:blipFill>
      <xdr:spPr>
        <a:xfrm>
          <a:off x="0" y="79920"/>
          <a:ext cx="190080" cy="247320"/>
        </a:xfrm>
        <a:prstGeom prst="rect">
          <a:avLst/>
        </a:prstGeom>
        <a:ln w="0">
          <a:noFill/>
        </a:ln>
      </xdr:spPr>
    </xdr:pic>
    <xdr:clientData/>
  </xdr:twoCellAnchor>
</xdr:wsDr>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mailto:u1702@gpte76.ru" TargetMode="External"/><Relationship Id="rId3" Type="http://schemas.openxmlformats.org/officeDocument/2006/relationships/drawing" Target="../drawings/drawing1.xml"/><Relationship Id="rId4"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35.xml.rels><?xml version="1.0" encoding="UTF-8"?>
<Relationships xmlns="http://schemas.openxmlformats.org/package/2006/relationships"><Relationship Id="rId1" Type="http://schemas.openxmlformats.org/officeDocument/2006/relationships/drawing" Target="../drawings/drawing4.xml"/>
</Relationships>
</file>

<file path=xl/worksheets/_rels/sheet36.xml.rels><?xml version="1.0" encoding="UTF-8"?>
<Relationships xmlns="http://schemas.openxmlformats.org/package/2006/relationships"><Relationship Id="rId1" Type="http://schemas.openxmlformats.org/officeDocument/2006/relationships/drawing" Target="../drawings/drawing5.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47.xml.rels><?xml version="1.0" encoding="UTF-8"?>
<Relationships xmlns="http://schemas.openxmlformats.org/package/2006/relationships"><Relationship Id="rId1" Type="http://schemas.openxmlformats.org/officeDocument/2006/relationships/drawing" Target="../drawings/drawing6.xml"/>
</Relationships>
</file>

<file path=xl/worksheets/_rels/sheet48.xml.rels><?xml version="1.0" encoding="UTF-8"?>
<Relationships xmlns="http://schemas.openxmlformats.org/package/2006/relationships"><Relationship Id="rId1" Type="http://schemas.openxmlformats.org/officeDocument/2006/relationships/drawing" Target="../drawings/drawing7.xml"/>
</Relationships>
</file>

<file path=xl/worksheets/_rels/sheet49.xml.rels><?xml version="1.0" encoding="UTF-8"?>
<Relationships xmlns="http://schemas.openxmlformats.org/package/2006/relationships"><Relationship Id="rId1" Type="http://schemas.openxmlformats.org/officeDocument/2006/relationships/drawing" Target="../drawings/drawing8.xml"/>
</Relationships>
</file>

<file path=xl/worksheets/_rels/sheet51.xml.rels><?xml version="1.0" encoding="UTF-8"?>
<Relationships xmlns="http://schemas.openxmlformats.org/package/2006/relationships"><Relationship Id="rId1" Type="http://schemas.openxmlformats.org/officeDocument/2006/relationships/comments" Target="../comments51.xml"/><Relationship Id="rId2" Type="http://schemas.openxmlformats.org/officeDocument/2006/relationships/vmlDrawing" Target="../drawings/vmlDrawing2.vml"/>
</Relationships>
</file>

<file path=xl/worksheets/_rels/sheet63.xml.rels><?xml version="1.0" encoding="UTF-8"?>
<Relationships xmlns="http://schemas.openxmlformats.org/package/2006/relationships"><Relationship Id="rId1" Type="http://schemas.openxmlformats.org/officeDocument/2006/relationships/comments" Target="../comments6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B2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984375" defaultRowHeight="12.75" zeroHeight="false" outlineLevelRow="0" outlineLevelCol="0"/>
  <cols>
    <col collapsed="false" customWidth="true" hidden="false" outlineLevel="0" max="1" min="1" style="1" width="5.42"/>
    <col collapsed="false" customWidth="true" hidden="false" outlineLevel="0" max="2" min="2" style="1" width="9.14"/>
    <col collapsed="false" customWidth="true" hidden="false" outlineLevel="0" max="3" min="3" style="1" width="16.41"/>
    <col collapsed="false" customWidth="true" hidden="false" outlineLevel="0" max="25" min="4" style="1" width="6.28"/>
    <col collapsed="false" customWidth="false" hidden="false" outlineLevel="0" max="28" min="26" style="1" width="11.01"/>
  </cols>
  <sheetData>
    <row r="1" customFormat="false" ht="15.75" hidden="false" customHeight="true" outlineLevel="0" collapsed="false">
      <c r="A1" s="2"/>
      <c r="B1" s="3"/>
      <c r="C1" s="3"/>
      <c r="D1" s="3"/>
      <c r="E1" s="3"/>
      <c r="F1" s="3"/>
      <c r="G1" s="3"/>
      <c r="H1" s="3"/>
      <c r="I1" s="3"/>
      <c r="J1" s="3"/>
      <c r="K1" s="3"/>
      <c r="L1" s="3"/>
      <c r="M1" s="3"/>
      <c r="N1" s="3"/>
      <c r="O1" s="3"/>
      <c r="P1" s="3"/>
      <c r="Q1" s="3"/>
      <c r="R1" s="3"/>
      <c r="S1" s="3"/>
      <c r="T1" s="3"/>
      <c r="U1" s="3"/>
      <c r="V1" s="3"/>
      <c r="W1" s="3"/>
      <c r="X1" s="3"/>
      <c r="Y1" s="3"/>
      <c r="Z1" s="3"/>
      <c r="AA1" s="4" t="s">
        <v>0</v>
      </c>
      <c r="AB1" s="3"/>
    </row>
    <row r="2" customFormat="false" ht="17.25" hidden="false" customHeight="true" outlineLevel="0" collapsed="false">
      <c r="A2" s="3"/>
      <c r="B2" s="5" t="s">
        <v>1</v>
      </c>
      <c r="C2" s="5"/>
      <c r="D2" s="5"/>
      <c r="E2" s="5"/>
      <c r="F2" s="5"/>
      <c r="G2" s="5"/>
      <c r="H2" s="5"/>
      <c r="I2" s="5"/>
      <c r="J2" s="5"/>
      <c r="K2" s="5"/>
      <c r="L2" s="5"/>
      <c r="M2" s="5"/>
      <c r="N2" s="5"/>
      <c r="O2" s="5"/>
      <c r="P2" s="5"/>
      <c r="Q2" s="5"/>
      <c r="R2" s="5"/>
      <c r="S2" s="5"/>
      <c r="T2" s="5"/>
      <c r="U2" s="5"/>
      <c r="V2" s="6"/>
      <c r="W2" s="5"/>
      <c r="X2" s="5"/>
      <c r="Y2" s="3"/>
      <c r="Z2" s="3"/>
      <c r="AA2" s="4"/>
      <c r="AB2" s="3"/>
    </row>
    <row r="3" customFormat="false" ht="15.75" hidden="false" customHeight="true" outlineLevel="0" collapsed="false">
      <c r="A3" s="3"/>
      <c r="B3" s="5" t="s">
        <v>2</v>
      </c>
      <c r="C3" s="5"/>
      <c r="D3" s="5"/>
      <c r="E3" s="5"/>
      <c r="F3" s="5"/>
      <c r="G3" s="5"/>
      <c r="H3" s="5"/>
      <c r="I3" s="5"/>
      <c r="J3" s="5"/>
      <c r="K3" s="5"/>
      <c r="L3" s="5"/>
      <c r="M3" s="5"/>
      <c r="N3" s="5"/>
      <c r="O3" s="5"/>
      <c r="P3" s="5"/>
      <c r="Q3" s="6"/>
      <c r="R3" s="6"/>
      <c r="S3" s="5"/>
      <c r="T3" s="5"/>
      <c r="U3" s="5"/>
      <c r="V3" s="6"/>
      <c r="W3" s="6"/>
      <c r="X3" s="6"/>
      <c r="Y3" s="6"/>
      <c r="Z3" s="3"/>
      <c r="AA3" s="4"/>
      <c r="AB3" s="3"/>
    </row>
    <row r="4" customFormat="false" ht="17.25" hidden="false" customHeight="true" outlineLevel="0" collapsed="false">
      <c r="A4" s="3"/>
      <c r="B4" s="7"/>
      <c r="C4" s="3"/>
      <c r="D4" s="6"/>
      <c r="E4" s="6"/>
      <c r="F4" s="6"/>
      <c r="G4" s="6"/>
      <c r="H4" s="6"/>
      <c r="I4" s="6"/>
      <c r="J4" s="6"/>
      <c r="K4" s="6"/>
      <c r="L4" s="6"/>
      <c r="M4" s="6"/>
      <c r="N4" s="6"/>
      <c r="O4" s="6"/>
      <c r="P4" s="6"/>
      <c r="Q4" s="6"/>
      <c r="R4" s="6"/>
      <c r="S4" s="6"/>
      <c r="T4" s="6"/>
      <c r="U4" s="6"/>
      <c r="V4" s="6"/>
      <c r="W4" s="6"/>
      <c r="X4" s="6"/>
      <c r="Y4" s="6"/>
      <c r="Z4" s="3"/>
      <c r="AA4" s="4"/>
      <c r="AB4" s="3"/>
    </row>
    <row r="5" customFormat="false" ht="22.5" hidden="false" customHeight="true" outlineLevel="0" collapsed="false">
      <c r="A5" s="8"/>
      <c r="B5" s="9" t="str">
        <f aca="false">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9"/>
      <c r="D5" s="9"/>
      <c r="E5" s="9"/>
      <c r="F5" s="9"/>
      <c r="G5" s="9"/>
      <c r="H5" s="9"/>
      <c r="I5" s="9"/>
      <c r="J5" s="9"/>
      <c r="K5" s="9"/>
      <c r="L5" s="9"/>
      <c r="M5" s="9"/>
      <c r="N5" s="9"/>
      <c r="O5" s="9"/>
      <c r="P5" s="9"/>
      <c r="Q5" s="9"/>
      <c r="R5" s="9"/>
      <c r="S5" s="9"/>
      <c r="T5" s="9"/>
      <c r="U5" s="9"/>
      <c r="V5" s="9"/>
      <c r="W5" s="9"/>
      <c r="X5" s="9"/>
      <c r="Y5" s="9"/>
      <c r="Z5" s="8"/>
      <c r="AA5" s="4"/>
      <c r="AB5" s="8"/>
    </row>
    <row r="6" customFormat="false" ht="15" hidden="false" customHeight="true" outlineLevel="0" collapsed="false">
      <c r="A6" s="10"/>
      <c r="B6" s="11" t="s">
        <v>3</v>
      </c>
      <c r="C6" s="11"/>
      <c r="D6" s="12"/>
      <c r="E6" s="12"/>
      <c r="F6" s="12"/>
      <c r="G6" s="12"/>
      <c r="H6" s="12"/>
      <c r="I6" s="12"/>
      <c r="J6" s="12"/>
      <c r="K6" s="12"/>
      <c r="L6" s="12"/>
      <c r="M6" s="12"/>
      <c r="N6" s="12"/>
      <c r="O6" s="12"/>
      <c r="P6" s="12"/>
      <c r="Q6" s="12"/>
      <c r="R6" s="12"/>
      <c r="S6" s="12"/>
      <c r="T6" s="12"/>
      <c r="U6" s="12"/>
      <c r="V6" s="12"/>
      <c r="W6" s="12"/>
      <c r="X6" s="12"/>
      <c r="Y6" s="13"/>
      <c r="Z6" s="14"/>
      <c r="AA6" s="10"/>
      <c r="AB6" s="10"/>
    </row>
    <row r="7" customFormat="false" ht="15" hidden="false" customHeight="true" outlineLevel="0" collapsed="false">
      <c r="A7" s="10"/>
      <c r="B7" s="11"/>
      <c r="C7" s="11"/>
      <c r="D7" s="12"/>
      <c r="E7" s="12"/>
      <c r="F7" s="12"/>
      <c r="G7" s="12"/>
      <c r="H7" s="12"/>
      <c r="I7" s="12"/>
      <c r="J7" s="12"/>
      <c r="K7" s="12"/>
      <c r="L7" s="12"/>
      <c r="M7" s="12"/>
      <c r="N7" s="12"/>
      <c r="O7" s="12"/>
      <c r="P7" s="12"/>
      <c r="Q7" s="12"/>
      <c r="R7" s="12"/>
      <c r="S7" s="12"/>
      <c r="T7" s="12"/>
      <c r="U7" s="12"/>
      <c r="V7" s="12"/>
      <c r="W7" s="12"/>
      <c r="X7" s="12"/>
      <c r="Y7" s="13"/>
      <c r="Z7" s="14"/>
      <c r="AA7" s="10"/>
      <c r="AB7" s="10"/>
    </row>
    <row r="8" customFormat="false" ht="15" hidden="false" customHeight="true" outlineLevel="0" collapsed="false">
      <c r="A8" s="10"/>
      <c r="B8" s="11"/>
      <c r="C8" s="11"/>
      <c r="D8" s="15"/>
      <c r="E8" s="16" t="s">
        <v>4</v>
      </c>
      <c r="F8" s="17" t="s">
        <v>5</v>
      </c>
      <c r="G8" s="17"/>
      <c r="H8" s="17"/>
      <c r="I8" s="17"/>
      <c r="J8" s="17"/>
      <c r="K8" s="17"/>
      <c r="L8" s="17"/>
      <c r="M8" s="17"/>
      <c r="N8" s="15"/>
      <c r="O8" s="18" t="s">
        <v>4</v>
      </c>
      <c r="P8" s="17" t="s">
        <v>6</v>
      </c>
      <c r="Q8" s="17"/>
      <c r="R8" s="17"/>
      <c r="S8" s="17"/>
      <c r="T8" s="17"/>
      <c r="U8" s="17"/>
      <c r="V8" s="17"/>
      <c r="W8" s="17"/>
      <c r="X8" s="17"/>
      <c r="Y8" s="13"/>
      <c r="Z8" s="14"/>
      <c r="AA8" s="10"/>
      <c r="AB8" s="10"/>
    </row>
    <row r="9" customFormat="false" ht="15" hidden="false" customHeight="true" outlineLevel="0" collapsed="false">
      <c r="A9" s="10"/>
      <c r="B9" s="11"/>
      <c r="C9" s="11"/>
      <c r="D9" s="15"/>
      <c r="E9" s="19" t="s">
        <v>4</v>
      </c>
      <c r="F9" s="17" t="s">
        <v>7</v>
      </c>
      <c r="G9" s="17"/>
      <c r="H9" s="17"/>
      <c r="I9" s="17"/>
      <c r="J9" s="17"/>
      <c r="K9" s="17"/>
      <c r="L9" s="17"/>
      <c r="M9" s="17"/>
      <c r="N9" s="15"/>
      <c r="O9" s="20" t="s">
        <v>4</v>
      </c>
      <c r="P9" s="17" t="s">
        <v>8</v>
      </c>
      <c r="Q9" s="17"/>
      <c r="R9" s="17"/>
      <c r="S9" s="17"/>
      <c r="T9" s="17"/>
      <c r="U9" s="17"/>
      <c r="V9" s="17"/>
      <c r="W9" s="17"/>
      <c r="X9" s="17"/>
      <c r="Y9" s="13"/>
      <c r="Z9" s="14"/>
      <c r="AA9" s="10"/>
      <c r="AB9" s="10"/>
    </row>
    <row r="10" customFormat="false" ht="30" hidden="false" customHeight="true" outlineLevel="0" collapsed="false">
      <c r="A10" s="10"/>
      <c r="B10" s="11"/>
      <c r="C10" s="11"/>
      <c r="D10" s="21"/>
      <c r="E10" s="22"/>
      <c r="F10" s="12"/>
      <c r="G10" s="12"/>
      <c r="H10" s="12"/>
      <c r="I10" s="12"/>
      <c r="J10" s="12"/>
      <c r="K10" s="12"/>
      <c r="L10" s="12"/>
      <c r="M10" s="12"/>
      <c r="N10" s="12"/>
      <c r="O10" s="22"/>
      <c r="P10" s="12"/>
      <c r="Q10" s="12"/>
      <c r="R10" s="12"/>
      <c r="S10" s="12"/>
      <c r="T10" s="12"/>
      <c r="U10" s="12"/>
      <c r="V10" s="12"/>
      <c r="W10" s="12"/>
      <c r="X10" s="12"/>
      <c r="Y10" s="13"/>
      <c r="Z10" s="14"/>
      <c r="AA10" s="10"/>
      <c r="AB10" s="10"/>
    </row>
    <row r="11" customFormat="false" ht="19.5" hidden="false" customHeight="true" outlineLevel="0" collapsed="false">
      <c r="A11" s="10"/>
      <c r="B11" s="23" t="s">
        <v>9</v>
      </c>
      <c r="C11" s="23"/>
      <c r="D11" s="15"/>
      <c r="E11" s="15"/>
      <c r="F11" s="15"/>
      <c r="G11" s="15"/>
      <c r="H11" s="15"/>
      <c r="I11" s="15"/>
      <c r="J11" s="15"/>
      <c r="K11" s="15"/>
      <c r="L11" s="15"/>
      <c r="M11" s="15"/>
      <c r="N11" s="15"/>
      <c r="O11" s="15"/>
      <c r="P11" s="15"/>
      <c r="Q11" s="15"/>
      <c r="R11" s="15"/>
      <c r="S11" s="15"/>
      <c r="T11" s="15"/>
      <c r="U11" s="15"/>
      <c r="V11" s="15"/>
      <c r="W11" s="15"/>
      <c r="X11" s="15"/>
      <c r="Y11" s="13"/>
      <c r="Z11" s="14"/>
      <c r="AA11" s="10"/>
      <c r="AB11" s="10"/>
    </row>
    <row r="12" customFormat="false" ht="69" hidden="false" customHeight="true" outlineLevel="0" collapsed="false">
      <c r="A12" s="10"/>
      <c r="B12" s="23"/>
      <c r="C12" s="23"/>
      <c r="D12" s="17"/>
      <c r="E12" s="15" t="s">
        <v>10</v>
      </c>
      <c r="F12" s="15"/>
      <c r="G12" s="15"/>
      <c r="H12" s="15"/>
      <c r="I12" s="15"/>
      <c r="J12" s="15"/>
      <c r="K12" s="15"/>
      <c r="L12" s="15"/>
      <c r="M12" s="15"/>
      <c r="N12" s="15"/>
      <c r="O12" s="15"/>
      <c r="P12" s="15"/>
      <c r="Q12" s="15"/>
      <c r="R12" s="15"/>
      <c r="S12" s="15"/>
      <c r="T12" s="15"/>
      <c r="U12" s="15"/>
      <c r="V12" s="15"/>
      <c r="W12" s="15"/>
      <c r="X12" s="15"/>
      <c r="Y12" s="13"/>
      <c r="Z12" s="14"/>
      <c r="AA12" s="10"/>
      <c r="AB12" s="10"/>
    </row>
    <row r="13" customFormat="false" ht="15" hidden="false" customHeight="true" outlineLevel="0" collapsed="false">
      <c r="A13" s="10"/>
      <c r="B13" s="24" t="s">
        <v>11</v>
      </c>
      <c r="C13" s="24"/>
      <c r="D13" s="12"/>
      <c r="E13" s="15"/>
      <c r="F13" s="15"/>
      <c r="G13" s="15"/>
      <c r="H13" s="15"/>
      <c r="I13" s="15"/>
      <c r="J13" s="15"/>
      <c r="K13" s="15"/>
      <c r="L13" s="15"/>
      <c r="M13" s="15"/>
      <c r="N13" s="15"/>
      <c r="O13" s="15"/>
      <c r="P13" s="15"/>
      <c r="Q13" s="15"/>
      <c r="R13" s="15"/>
      <c r="S13" s="15"/>
      <c r="T13" s="15"/>
      <c r="U13" s="15"/>
      <c r="V13" s="15"/>
      <c r="W13" s="15"/>
      <c r="X13" s="15"/>
      <c r="Y13" s="13"/>
      <c r="Z13" s="14"/>
      <c r="AA13" s="10"/>
      <c r="AB13" s="10"/>
    </row>
    <row r="14" customFormat="false" ht="57" hidden="false" customHeight="true" outlineLevel="0" collapsed="false">
      <c r="A14" s="10"/>
      <c r="B14" s="24"/>
      <c r="C14" s="24"/>
      <c r="D14" s="15"/>
      <c r="E14" s="15" t="s">
        <v>12</v>
      </c>
      <c r="F14" s="15"/>
      <c r="G14" s="15"/>
      <c r="H14" s="15"/>
      <c r="I14" s="15"/>
      <c r="J14" s="15"/>
      <c r="K14" s="15"/>
      <c r="L14" s="15"/>
      <c r="M14" s="15"/>
      <c r="N14" s="15"/>
      <c r="O14" s="15"/>
      <c r="P14" s="15"/>
      <c r="Q14" s="15"/>
      <c r="R14" s="15"/>
      <c r="S14" s="15"/>
      <c r="T14" s="15"/>
      <c r="U14" s="15"/>
      <c r="V14" s="15"/>
      <c r="W14" s="15"/>
      <c r="X14" s="15"/>
      <c r="Y14" s="13"/>
      <c r="Z14" s="14"/>
      <c r="AA14" s="10"/>
      <c r="AB14" s="10"/>
    </row>
    <row r="15" customFormat="false" ht="16.5" hidden="false" customHeight="true" outlineLevel="0" collapsed="false">
      <c r="A15" s="10"/>
      <c r="B15" s="24"/>
      <c r="C15" s="24"/>
      <c r="D15" s="25"/>
      <c r="E15" s="26"/>
      <c r="F15" s="26"/>
      <c r="G15" s="26"/>
      <c r="H15" s="26"/>
      <c r="I15" s="26"/>
      <c r="J15" s="26"/>
      <c r="K15" s="26"/>
      <c r="L15" s="26"/>
      <c r="M15" s="26"/>
      <c r="N15" s="26"/>
      <c r="O15" s="26"/>
      <c r="P15" s="26"/>
      <c r="Q15" s="26"/>
      <c r="R15" s="26"/>
      <c r="S15" s="26"/>
      <c r="T15" s="26"/>
      <c r="U15" s="26"/>
      <c r="V15" s="26"/>
      <c r="W15" s="26"/>
      <c r="X15" s="26"/>
      <c r="Y15" s="26"/>
      <c r="Z15" s="14"/>
      <c r="AA15" s="27"/>
      <c r="AB15" s="10"/>
    </row>
    <row r="16" customFormat="false" ht="95.25" hidden="false" customHeight="true" outlineLevel="0" collapsed="false">
      <c r="A16" s="3"/>
      <c r="B16" s="15"/>
      <c r="C16" s="15"/>
      <c r="D16" s="15"/>
      <c r="E16" s="15"/>
      <c r="F16" s="15"/>
      <c r="G16" s="15"/>
      <c r="H16" s="15"/>
      <c r="I16" s="15"/>
      <c r="J16" s="15"/>
      <c r="K16" s="15"/>
      <c r="L16" s="15"/>
      <c r="M16" s="15"/>
      <c r="N16" s="15"/>
      <c r="O16" s="15"/>
      <c r="P16" s="15"/>
      <c r="Q16" s="15"/>
      <c r="R16" s="15"/>
      <c r="S16" s="15"/>
      <c r="T16" s="15"/>
      <c r="U16" s="15"/>
      <c r="V16" s="15"/>
      <c r="W16" s="15"/>
      <c r="X16" s="15"/>
      <c r="Y16" s="15"/>
      <c r="Z16" s="3"/>
      <c r="AA16" s="4"/>
      <c r="AB16" s="3"/>
    </row>
    <row r="17" customFormat="false" ht="14.25" hidden="false" customHeight="true" outlineLevel="0" collapsed="false">
      <c r="A17" s="3"/>
      <c r="B17" s="3"/>
      <c r="C17" s="3"/>
      <c r="D17" s="3"/>
      <c r="E17" s="3"/>
      <c r="F17" s="3"/>
      <c r="G17" s="3"/>
      <c r="H17" s="3"/>
      <c r="I17" s="3"/>
      <c r="J17" s="3"/>
      <c r="K17" s="3"/>
      <c r="L17" s="3"/>
      <c r="M17" s="3"/>
      <c r="N17" s="3"/>
      <c r="O17" s="3"/>
      <c r="P17" s="3"/>
      <c r="Q17" s="3"/>
      <c r="R17" s="3"/>
      <c r="S17" s="3"/>
      <c r="T17" s="3"/>
      <c r="U17" s="3"/>
      <c r="V17" s="3"/>
      <c r="W17" s="3"/>
      <c r="X17" s="3"/>
      <c r="Y17" s="3"/>
      <c r="Z17" s="3"/>
      <c r="AA17" s="4"/>
      <c r="AB17" s="3"/>
    </row>
    <row r="18" customFormat="false" ht="14.25" hidden="false" customHeight="true" outlineLevel="0" collapsed="false">
      <c r="A18" s="3"/>
      <c r="B18" s="3"/>
      <c r="C18" s="3"/>
      <c r="D18" s="3"/>
      <c r="E18" s="3"/>
      <c r="F18" s="3"/>
      <c r="G18" s="3"/>
      <c r="H18" s="3"/>
      <c r="I18" s="3"/>
      <c r="J18" s="3"/>
      <c r="K18" s="3"/>
      <c r="L18" s="3"/>
      <c r="M18" s="3"/>
      <c r="N18" s="3"/>
      <c r="O18" s="3"/>
      <c r="P18" s="3"/>
      <c r="Q18" s="3"/>
      <c r="R18" s="3"/>
      <c r="S18" s="3"/>
      <c r="T18" s="3"/>
      <c r="U18" s="3"/>
      <c r="V18" s="3"/>
      <c r="W18" s="3"/>
      <c r="X18" s="3"/>
      <c r="Y18" s="3"/>
      <c r="Z18" s="3"/>
      <c r="AA18" s="4"/>
      <c r="AB18" s="3"/>
    </row>
    <row r="19" customFormat="false" ht="14.25" hidden="false" customHeight="true" outlineLevel="0" collapsed="false">
      <c r="A19" s="3"/>
      <c r="B19" s="3"/>
      <c r="C19" s="3"/>
      <c r="D19" s="3"/>
      <c r="E19" s="3"/>
      <c r="F19" s="3"/>
      <c r="G19" s="3"/>
      <c r="H19" s="3"/>
      <c r="I19" s="3"/>
      <c r="J19" s="3"/>
      <c r="K19" s="3"/>
      <c r="L19" s="3"/>
      <c r="M19" s="3"/>
      <c r="N19" s="3"/>
      <c r="O19" s="3"/>
      <c r="P19" s="3"/>
      <c r="Q19" s="3"/>
      <c r="R19" s="3"/>
      <c r="S19" s="3"/>
      <c r="T19" s="3"/>
      <c r="U19" s="3"/>
      <c r="V19" s="3"/>
      <c r="W19" s="3"/>
      <c r="X19" s="3"/>
      <c r="Y19" s="3"/>
      <c r="Z19" s="3"/>
      <c r="AA19" s="4"/>
      <c r="AB19" s="3"/>
    </row>
    <row r="20" customFormat="false" ht="14.25" hidden="false" customHeight="true" outlineLevel="0" collapsed="false">
      <c r="A20" s="3"/>
      <c r="B20" s="3"/>
      <c r="C20" s="3"/>
      <c r="D20" s="3"/>
      <c r="E20" s="3"/>
      <c r="F20" s="3"/>
      <c r="G20" s="3"/>
      <c r="H20" s="3"/>
      <c r="I20" s="3"/>
      <c r="J20" s="3"/>
      <c r="K20" s="3"/>
      <c r="L20" s="3"/>
      <c r="M20" s="3"/>
      <c r="N20" s="3"/>
      <c r="O20" s="3"/>
      <c r="P20" s="3"/>
      <c r="Q20" s="3"/>
      <c r="R20" s="3"/>
      <c r="S20" s="3"/>
      <c r="T20" s="3"/>
      <c r="U20" s="3"/>
      <c r="V20" s="3"/>
      <c r="W20" s="3"/>
      <c r="X20" s="3"/>
      <c r="Y20" s="3"/>
      <c r="Z20" s="3"/>
      <c r="AA20" s="4"/>
      <c r="AB20" s="3"/>
    </row>
    <row r="21" customFormat="false" ht="14.25" hidden="false" customHeight="true" outlineLevel="0" collapsed="false">
      <c r="A21" s="3"/>
      <c r="B21" s="3"/>
      <c r="C21" s="3"/>
      <c r="D21" s="3"/>
      <c r="E21" s="3"/>
      <c r="F21" s="3"/>
      <c r="G21" s="3"/>
      <c r="H21" s="3"/>
      <c r="I21" s="3"/>
      <c r="J21" s="3"/>
      <c r="K21" s="3"/>
      <c r="L21" s="3"/>
      <c r="M21" s="3"/>
      <c r="N21" s="3"/>
      <c r="O21" s="3"/>
      <c r="P21" s="3"/>
      <c r="Q21" s="3"/>
      <c r="R21" s="3"/>
      <c r="S21" s="3"/>
      <c r="T21" s="3"/>
      <c r="U21" s="3"/>
      <c r="V21" s="3"/>
      <c r="W21" s="3"/>
      <c r="X21" s="3"/>
      <c r="Y21" s="3"/>
      <c r="Z21" s="3"/>
      <c r="AA21" s="4"/>
      <c r="AB21" s="3"/>
    </row>
  </sheetData>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8EB4E3"/>
    <pageSetUpPr fitToPage="false"/>
  </sheetPr>
  <dimension ref="A1:W1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1" min="1" style="34" width="9.14"/>
    <col collapsed="false" customWidth="true" hidden="true" outlineLevel="0" max="3" min="2" style="31" width="9.14"/>
    <col collapsed="false" customWidth="true" hidden="false" outlineLevel="0" max="4" min="4" style="84" width="3.01"/>
    <col collapsed="false" customWidth="true" hidden="false" outlineLevel="0" max="5" min="5" style="31" width="6.01"/>
    <col collapsed="false" customWidth="true" hidden="true" outlineLevel="0" max="6" min="6" style="31" width="1.72"/>
    <col collapsed="false" customWidth="true" hidden="false" outlineLevel="0" max="8" min="7" style="31" width="30.01"/>
    <col collapsed="false" customWidth="true" hidden="false" outlineLevel="0" max="9" min="9" style="31" width="8.01"/>
    <col collapsed="false" customWidth="true" hidden="false" outlineLevel="0" max="10" min="10" style="31" width="12.15"/>
    <col collapsed="false" customWidth="true" hidden="false" outlineLevel="0" max="11" min="11" style="31" width="46"/>
    <col collapsed="false" customWidth="true" hidden="false" outlineLevel="0" max="12" min="12" style="31" width="100.01"/>
    <col collapsed="false" customWidth="true" hidden="false" outlineLevel="0" max="13" min="13" style="92" width="7.01"/>
    <col collapsed="false" customWidth="true" hidden="false" outlineLevel="0" max="22" min="14" style="31" width="10"/>
    <col collapsed="false" customWidth="false" hidden="true" outlineLevel="0" max="23" min="23" style="31" width="10.57"/>
  </cols>
  <sheetData>
    <row r="1" s="36" customFormat="true" ht="5.25" hidden="true" customHeight="true" outlineLevel="0" collapsed="false">
      <c r="C1" s="304"/>
      <c r="D1" s="304"/>
      <c r="F1" s="304"/>
      <c r="G1" s="36" t="s">
        <v>82</v>
      </c>
      <c r="H1" s="36" t="s">
        <v>83</v>
      </c>
      <c r="I1" s="36" t="s">
        <v>84</v>
      </c>
      <c r="P1" s="36" t="s">
        <v>82</v>
      </c>
      <c r="Q1" s="36" t="s">
        <v>83</v>
      </c>
      <c r="R1" s="36" t="s">
        <v>84</v>
      </c>
      <c r="W1" s="36" t="s">
        <v>14</v>
      </c>
    </row>
    <row r="2" s="36" customFormat="true" ht="5.25" hidden="true" customHeight="true" outlineLevel="0" collapsed="false">
      <c r="C2" s="304"/>
      <c r="D2" s="304"/>
      <c r="F2" s="304"/>
      <c r="W2" s="36" t="n">
        <v>0</v>
      </c>
    </row>
    <row r="3" s="45" customFormat="true" ht="5.25" hidden="false" customHeight="true" outlineLevel="0" collapsed="false">
      <c r="A3" s="46"/>
      <c r="D3" s="268"/>
      <c r="E3" s="44"/>
      <c r="F3" s="44"/>
      <c r="G3" s="44"/>
      <c r="H3" s="44"/>
      <c r="I3" s="44"/>
      <c r="J3" s="44"/>
      <c r="K3" s="44"/>
      <c r="L3" s="44"/>
      <c r="W3" s="45" t="n">
        <v>5</v>
      </c>
    </row>
    <row r="4" customFormat="false" ht="23.25" hidden="false" customHeight="true" outlineLevel="0" collapsed="false">
      <c r="D4" s="253"/>
      <c r="E4" s="305" t="s">
        <v>395</v>
      </c>
      <c r="F4" s="305"/>
      <c r="G4" s="305"/>
      <c r="H4" s="305"/>
      <c r="I4" s="305"/>
      <c r="J4" s="300"/>
      <c r="K4" s="306"/>
      <c r="L4" s="306"/>
      <c r="W4" s="31" t="n">
        <v>22</v>
      </c>
    </row>
    <row r="5" s="31" customFormat="true" ht="18" hidden="false" customHeight="true" outlineLevel="0" collapsed="false">
      <c r="A5" s="34"/>
      <c r="D5" s="253"/>
      <c r="E5" s="209" t="str">
        <f aca="false">IF(org=0,"Не определено",org)</f>
        <v>ООО "Газпром теплоэнерго Ярославль"</v>
      </c>
      <c r="F5" s="209"/>
      <c r="G5" s="209"/>
      <c r="H5" s="209"/>
      <c r="I5" s="209"/>
      <c r="J5" s="300"/>
      <c r="K5" s="306"/>
      <c r="L5" s="306"/>
      <c r="M5" s="92"/>
      <c r="W5" s="307" t="n">
        <v>17</v>
      </c>
    </row>
    <row r="6" s="45" customFormat="true" ht="11.55" hidden="false" customHeight="true" outlineLevel="0" collapsed="false">
      <c r="A6" s="46"/>
      <c r="D6" s="268"/>
      <c r="E6" s="44"/>
      <c r="F6" s="44"/>
      <c r="G6" s="308"/>
      <c r="H6" s="308"/>
      <c r="I6" s="301"/>
      <c r="J6" s="301"/>
      <c r="K6" s="231"/>
      <c r="L6" s="301"/>
      <c r="W6" s="45" t="n">
        <v>11</v>
      </c>
    </row>
    <row r="7" customFormat="false" ht="14.7" hidden="false" customHeight="true" outlineLevel="0" collapsed="false">
      <c r="D7" s="253"/>
      <c r="E7" s="309" t="s">
        <v>307</v>
      </c>
      <c r="F7" s="309"/>
      <c r="G7" s="309"/>
      <c r="H7" s="309"/>
      <c r="I7" s="309"/>
      <c r="J7" s="309"/>
      <c r="K7" s="309"/>
      <c r="L7" s="269" t="s">
        <v>308</v>
      </c>
      <c r="W7" s="31" t="n">
        <v>14</v>
      </c>
    </row>
    <row r="8" customFormat="false" ht="48.3" hidden="false" customHeight="true" outlineLevel="0" collapsed="false">
      <c r="D8" s="253"/>
      <c r="E8" s="310" t="s">
        <v>87</v>
      </c>
      <c r="F8" s="310"/>
      <c r="G8" s="108" t="s">
        <v>85</v>
      </c>
      <c r="H8" s="108" t="s">
        <v>86</v>
      </c>
      <c r="I8" s="148" t="s">
        <v>84</v>
      </c>
      <c r="J8" s="148" t="s">
        <v>396</v>
      </c>
      <c r="K8" s="148" t="s">
        <v>397</v>
      </c>
      <c r="L8" s="269"/>
      <c r="W8" s="31" t="n">
        <v>46</v>
      </c>
    </row>
    <row r="9" customFormat="false" ht="12" hidden="true" customHeight="true" outlineLevel="0" collapsed="false">
      <c r="D9" s="276"/>
      <c r="E9" s="311"/>
      <c r="F9" s="311"/>
      <c r="G9" s="311"/>
      <c r="H9" s="311"/>
      <c r="I9" s="311"/>
      <c r="J9" s="311"/>
      <c r="K9" s="311"/>
      <c r="L9" s="311"/>
      <c r="M9" s="31"/>
      <c r="W9" s="31" t="n">
        <v>0</v>
      </c>
    </row>
    <row r="10" customFormat="false" ht="14.25" hidden="true" customHeight="true" outlineLevel="0" collapsed="false">
      <c r="A10" s="307"/>
      <c r="B10" s="307"/>
      <c r="D10" s="253"/>
      <c r="E10" s="108" t="n">
        <v>0</v>
      </c>
      <c r="F10" s="108"/>
      <c r="G10" s="312"/>
      <c r="H10" s="312"/>
      <c r="I10" s="312"/>
      <c r="J10" s="312"/>
      <c r="K10" s="312"/>
      <c r="L10" s="313" t="s">
        <v>398</v>
      </c>
      <c r="N10" s="307"/>
      <c r="O10" s="307"/>
      <c r="P10" s="307"/>
      <c r="Q10" s="307"/>
      <c r="R10" s="307"/>
      <c r="S10" s="307"/>
      <c r="T10" s="307"/>
      <c r="U10" s="307"/>
      <c r="V10" s="307"/>
      <c r="W10" s="31" t="n">
        <v>0</v>
      </c>
    </row>
    <row r="11" customFormat="false" ht="15" hidden="true" customHeight="true" outlineLevel="0" collapsed="false">
      <c r="A11" s="307"/>
      <c r="B11" s="95"/>
      <c r="C11" s="95"/>
      <c r="D11" s="314"/>
      <c r="E11" s="315"/>
      <c r="F11" s="315"/>
      <c r="G11" s="315"/>
      <c r="H11" s="315"/>
      <c r="I11" s="157"/>
      <c r="J11" s="316"/>
      <c r="K11" s="317"/>
      <c r="L11" s="313"/>
      <c r="M11" s="304"/>
      <c r="N11" s="304"/>
      <c r="O11" s="304"/>
      <c r="P11" s="304"/>
      <c r="Q11" s="304"/>
      <c r="R11" s="318"/>
      <c r="S11" s="304"/>
      <c r="T11" s="304"/>
      <c r="U11" s="304"/>
      <c r="V11" s="304"/>
      <c r="W11" s="31" t="n">
        <v>0</v>
      </c>
    </row>
    <row r="12" s="45" customFormat="true" ht="15" hidden="false" customHeight="true" outlineLevel="0" collapsed="false">
      <c r="A12" s="307"/>
      <c r="B12" s="95"/>
      <c r="C12" s="95"/>
      <c r="D12" s="253"/>
      <c r="E12" s="310" t="n">
        <v>1</v>
      </c>
      <c r="F12" s="319" t="n">
        <v>23</v>
      </c>
      <c r="G12" s="320"/>
      <c r="H12" s="115"/>
      <c r="I12" s="116"/>
      <c r="J12" s="321" t="s">
        <v>65</v>
      </c>
      <c r="K12" s="322"/>
      <c r="L12" s="313"/>
      <c r="M12" s="304"/>
      <c r="N12" s="304"/>
      <c r="O12" s="304"/>
      <c r="P12" s="304" t="s">
        <v>399</v>
      </c>
      <c r="Q12" s="304" t="s">
        <v>400</v>
      </c>
      <c r="R12" s="318" t="s">
        <v>401</v>
      </c>
      <c r="S12" s="304" t="s">
        <v>402</v>
      </c>
      <c r="T12" s="304"/>
      <c r="U12" s="304"/>
      <c r="V12" s="304"/>
      <c r="W12" s="45" t="n">
        <v>14</v>
      </c>
    </row>
    <row r="13" customFormat="false" ht="15.75" hidden="false" customHeight="true" outlineLevel="0" collapsed="false">
      <c r="A13" s="307"/>
      <c r="B13" s="307"/>
      <c r="D13" s="253"/>
      <c r="E13" s="289"/>
      <c r="F13" s="323"/>
      <c r="G13" s="324" t="s">
        <v>111</v>
      </c>
      <c r="H13" s="325"/>
      <c r="I13" s="325"/>
      <c r="J13" s="325"/>
      <c r="K13" s="326"/>
      <c r="L13" s="313"/>
      <c r="M13" s="307"/>
      <c r="N13" s="307"/>
      <c r="O13" s="307"/>
      <c r="P13" s="307"/>
      <c r="Q13" s="307"/>
      <c r="R13" s="307"/>
      <c r="S13" s="307"/>
      <c r="T13" s="307"/>
      <c r="U13" s="307"/>
      <c r="V13" s="307"/>
      <c r="W13" s="31" t="n">
        <v>15</v>
      </c>
    </row>
    <row r="14" customFormat="false" ht="11.55" hidden="false" customHeight="true" outlineLevel="0" collapsed="false">
      <c r="A14" s="46"/>
      <c r="B14" s="45"/>
      <c r="C14" s="45"/>
      <c r="D14" s="327"/>
      <c r="E14" s="45"/>
      <c r="F14" s="45"/>
      <c r="G14" s="45"/>
      <c r="H14" s="45"/>
      <c r="I14" s="45"/>
      <c r="J14" s="45"/>
      <c r="K14" s="45"/>
      <c r="L14" s="45"/>
      <c r="M14" s="45"/>
      <c r="N14" s="45"/>
      <c r="O14" s="45"/>
      <c r="P14" s="45"/>
      <c r="Q14" s="45"/>
      <c r="R14" s="45"/>
      <c r="S14" s="45"/>
      <c r="T14" s="45"/>
      <c r="U14" s="45"/>
      <c r="V14" s="45"/>
      <c r="W14" s="31" t="n">
        <v>11</v>
      </c>
    </row>
    <row r="15" customFormat="false" ht="14.7" hidden="false" customHeight="true" outlineLevel="0" collapsed="false">
      <c r="D15" s="328"/>
      <c r="E15" s="307"/>
      <c r="F15" s="307"/>
      <c r="G15" s="328" t="str">
        <f aca="false">"&lt;1&gt;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28"/>
      <c r="I15" s="328"/>
      <c r="J15" s="328"/>
      <c r="K15" s="328"/>
      <c r="L15" s="328"/>
      <c r="W15" s="31" t="n">
        <v>14</v>
      </c>
    </row>
    <row r="16" customFormat="false" ht="14.7" hidden="false" customHeight="true" outlineLevel="0" collapsed="false">
      <c r="W16" s="31" t="n">
        <v>14</v>
      </c>
    </row>
    <row r="17" customFormat="false" ht="14.7" hidden="false" customHeight="true" outlineLevel="0" collapsed="false">
      <c r="W17" s="31" t="n">
        <v>14</v>
      </c>
    </row>
    <row r="18" customFormat="false" ht="14.7" hidden="false" customHeight="true" outlineLevel="0" collapsed="false">
      <c r="G18" s="307"/>
      <c r="W18" s="31" t="n">
        <v>14</v>
      </c>
    </row>
    <row r="19" customFormat="false" ht="22.5" hidden="true" customHeight="true" outlineLevel="0" collapsed="false">
      <c r="A19" s="34" t="s">
        <v>81</v>
      </c>
      <c r="B19" s="31" t="n">
        <v>0</v>
      </c>
      <c r="C19" s="307" t="n">
        <v>0</v>
      </c>
      <c r="D19" s="84" t="n">
        <v>3</v>
      </c>
      <c r="E19" s="31" t="n">
        <v>6</v>
      </c>
      <c r="F19" s="307" t="n">
        <v>0</v>
      </c>
      <c r="G19" s="31" t="n">
        <v>30</v>
      </c>
      <c r="H19" s="31" t="n">
        <v>30</v>
      </c>
      <c r="I19" s="31" t="n">
        <v>8</v>
      </c>
      <c r="J19" s="31" t="n">
        <v>12</v>
      </c>
      <c r="K19" s="31" t="n">
        <v>46</v>
      </c>
      <c r="L19" s="31" t="n">
        <v>100</v>
      </c>
      <c r="M19" s="92" t="n">
        <v>7</v>
      </c>
      <c r="N19" s="31" t="n">
        <v>10</v>
      </c>
      <c r="O19" s="31" t="n">
        <v>10</v>
      </c>
      <c r="P19" s="31" t="n">
        <v>10</v>
      </c>
      <c r="Q19" s="31" t="n">
        <v>10</v>
      </c>
      <c r="R19" s="31" t="n">
        <v>10</v>
      </c>
      <c r="S19" s="31" t="n">
        <v>10</v>
      </c>
      <c r="T19" s="31" t="n">
        <v>10</v>
      </c>
      <c r="U19" s="31" t="n">
        <v>10</v>
      </c>
      <c r="V19" s="31" t="n">
        <v>10</v>
      </c>
      <c r="W19" s="31" t="n">
        <v>23</v>
      </c>
    </row>
  </sheetData>
  <mergeCells count="6">
    <mergeCell ref="E4:I4"/>
    <mergeCell ref="E5:I5"/>
    <mergeCell ref="E7:K7"/>
    <mergeCell ref="L7:L8"/>
    <mergeCell ref="L10:L13"/>
    <mergeCell ref="A11:A13"/>
  </mergeCells>
  <dataValidations count="3">
    <dataValidation allowBlank="true" error="Допускается ввод только неотрицательных чисел!" errorStyle="stop" errorTitle="Ошибка" operator="between" showDropDown="false" showErrorMessage="true" showInputMessage="false" sqref="G10:K10" type="decimal">
      <formula1>0</formula1>
      <formula2>1E+024</formula2>
    </dataValidation>
    <dataValidation allowBlank="true" errorStyle="stop" operator="between" prompt="Изменение значения по двойному щелчоку левой кнопки мыши" showDropDown="false" showErrorMessage="true" showInputMessage="true" sqref="J12"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K12"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5.01"/>
    <col collapsed="false" customWidth="true" hidden="false" outlineLevel="0" max="21" min="21" style="31" width="0.14"/>
    <col collapsed="false" customWidth="true" hidden="true" outlineLevel="0" max="22" min="22" style="31" width="24.72"/>
    <col collapsed="false" customWidth="true" hidden="true" outlineLevel="0" max="23" min="23" style="31" width="0.14"/>
    <col collapsed="false" customWidth="true" hidden="true" outlineLevel="0" max="25" min="24" style="31" width="24.72"/>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24.72"/>
    <col collapsed="false" customWidth="true" hidden="false" outlineLevel="0" max="31" min="31" style="31" width="0.14"/>
    <col collapsed="false" customWidth="true" hidden="false" outlineLevel="0" max="33" min="32" style="31" width="24.01"/>
    <col collapsed="false" customWidth="true" hidden="false" outlineLevel="0" max="34" min="34" style="31" width="11.01"/>
    <col collapsed="false" customWidth="true" hidden="false" outlineLevel="0" max="35" min="35" style="31" width="3.71"/>
    <col collapsed="false" customWidth="true" hidden="false" outlineLevel="0" max="36" min="36" style="31" width="11.01"/>
    <col collapsed="false" customWidth="true" hidden="true" outlineLevel="0" max="37" min="37" style="31" width="8.57"/>
    <col collapsed="false" customWidth="true" hidden="false" outlineLevel="0" max="38" min="38" style="31" width="4.01"/>
    <col collapsed="false" customWidth="true" hidden="false" outlineLevel="0" max="39" min="39" style="31" width="115.01"/>
    <col collapsed="false" customWidth="true" hidden="false" outlineLevel="0" max="44" min="40" style="36" width="10"/>
    <col collapsed="false" customWidth="false" hidden="true" outlineLevel="0" max="45" min="45" style="31" width="10.57"/>
  </cols>
  <sheetData>
    <row r="1" customFormat="false" ht="22.5" hidden="true" customHeight="true" outlineLevel="0" collapsed="false">
      <c r="AS1" s="31" t="s">
        <v>14</v>
      </c>
    </row>
    <row r="2" customFormat="false" ht="21" hidden="true" customHeight="true" outlineLevel="0" collapsed="false">
      <c r="E2" s="331" t="n">
        <v>1</v>
      </c>
      <c r="L2" s="34"/>
      <c r="M2" s="34"/>
      <c r="N2" s="34"/>
      <c r="O2" s="34"/>
      <c r="Q2" s="95"/>
      <c r="R2" s="332"/>
      <c r="S2" s="333" t="e">
        <f aca="false">INDEX(PT_DIFFERENTIATION_NUM_NTAR,MATCH(A2,PT_DIFFERENTIATION_NTAR_ID,0))</f>
        <v>#N/A</v>
      </c>
      <c r="T2" s="334" t="s">
        <v>132</v>
      </c>
      <c r="U2" s="335"/>
      <c r="V2" s="336"/>
      <c r="W2" s="336"/>
      <c r="X2" s="336"/>
      <c r="Y2" s="336"/>
      <c r="Z2" s="336"/>
      <c r="AA2" s="336"/>
      <c r="AB2" s="336"/>
      <c r="AC2" s="336"/>
      <c r="AD2" s="337" t="e">
        <f aca="false">INDEX(PT_DIFFERENTIATION_NTAR,MATCH(A2,PT_DIFFERENTIATION_NTAR_ID,0))</f>
        <v>#N/A</v>
      </c>
      <c r="AE2" s="337"/>
      <c r="AF2" s="337"/>
      <c r="AG2" s="337"/>
      <c r="AH2" s="337"/>
      <c r="AI2" s="337"/>
      <c r="AJ2" s="337"/>
      <c r="AK2" s="337"/>
      <c r="AL2" s="337"/>
      <c r="AM2" s="338" t="s">
        <v>403</v>
      </c>
      <c r="AO2" s="85"/>
      <c r="AP2" s="85" t="str">
        <f aca="false">IF(T2="","",T2)</f>
        <v>Наименование тарифа</v>
      </c>
      <c r="AQ2" s="85"/>
      <c r="AR2" s="85"/>
      <c r="AS2" s="31" t="n">
        <v>0</v>
      </c>
    </row>
    <row r="3" customFormat="false" ht="21" hidden="true" customHeight="true" outlineLevel="0" collapsed="false">
      <c r="E3" s="331"/>
      <c r="F3" s="331" t="n">
        <v>1</v>
      </c>
      <c r="L3" s="34"/>
      <c r="M3" s="34"/>
      <c r="N3" s="34"/>
      <c r="O3" s="34"/>
      <c r="P3" s="31"/>
      <c r="Q3" s="339"/>
      <c r="R3" s="340"/>
      <c r="S3" s="333" t="e">
        <f aca="false">INDEX(PT_DIFFERENTIATION_NUM_TER,MATCH(B3,PT_DIFFERENTIATION_TER_ID,0))</f>
        <v>#N/A</v>
      </c>
      <c r="T3" s="333" t="s">
        <v>404</v>
      </c>
      <c r="U3" s="335"/>
      <c r="V3" s="336"/>
      <c r="W3" s="336"/>
      <c r="X3" s="336"/>
      <c r="Y3" s="336"/>
      <c r="Z3" s="336"/>
      <c r="AA3" s="336"/>
      <c r="AB3" s="336"/>
      <c r="AC3" s="336"/>
      <c r="AD3" s="337" t="e">
        <f aca="false">INDEX(PT_DIFFERENTIATION_TER,MATCH(B3,PT_DIFFERENTIATION_TER_ID,0))</f>
        <v>#N/A</v>
      </c>
      <c r="AE3" s="337"/>
      <c r="AF3" s="337"/>
      <c r="AG3" s="337"/>
      <c r="AH3" s="337"/>
      <c r="AI3" s="337"/>
      <c r="AJ3" s="337"/>
      <c r="AK3" s="337"/>
      <c r="AL3" s="337"/>
      <c r="AM3" s="338" t="s">
        <v>405</v>
      </c>
      <c r="AO3" s="85"/>
      <c r="AP3" s="85" t="str">
        <f aca="false">IF(T3="","",T3)</f>
        <v>Территория действия тарифа</v>
      </c>
      <c r="AQ3" s="85"/>
      <c r="AR3" s="85"/>
      <c r="AS3" s="31" t="n">
        <v>0</v>
      </c>
    </row>
    <row r="4" customFormat="false" ht="23.25" hidden="true" customHeight="true" outlineLevel="0" collapsed="false">
      <c r="E4" s="331"/>
      <c r="F4" s="331"/>
      <c r="G4" s="331" t="n">
        <v>1</v>
      </c>
      <c r="L4" s="34"/>
      <c r="M4" s="34"/>
      <c r="N4" s="34"/>
      <c r="O4" s="34"/>
      <c r="P4" s="341"/>
      <c r="Q4" s="339"/>
      <c r="R4" s="340"/>
      <c r="S4" s="333" t="e">
        <f aca="false">INDEX(PT_DIFFERENTIATION_NUM_CS,MATCH(C4,PT_DIFFERENTIATION_CS_ID,0))</f>
        <v>#N/A</v>
      </c>
      <c r="T4" s="333" t="s">
        <v>406</v>
      </c>
      <c r="U4" s="335"/>
      <c r="V4" s="336"/>
      <c r="W4" s="336"/>
      <c r="X4" s="336"/>
      <c r="Y4" s="336"/>
      <c r="Z4" s="336"/>
      <c r="AA4" s="336"/>
      <c r="AB4" s="336"/>
      <c r="AC4" s="336"/>
      <c r="AD4" s="337" t="e">
        <f aca="false">INDEX(PT_DIFFERENTIATION_CS,MATCH(C4,PT_DIFFERENTIATION_CS_ID,0))</f>
        <v>#N/A</v>
      </c>
      <c r="AE4" s="337"/>
      <c r="AF4" s="337"/>
      <c r="AG4" s="337"/>
      <c r="AH4" s="337"/>
      <c r="AI4" s="337"/>
      <c r="AJ4" s="337"/>
      <c r="AK4" s="337"/>
      <c r="AL4" s="337"/>
      <c r="AM4" s="338" t="s">
        <v>407</v>
      </c>
      <c r="AO4" s="85"/>
      <c r="AP4" s="85" t="str">
        <f aca="false">IF(T4="","",T4)</f>
        <v>Наименование системы теплоснабжения</v>
      </c>
      <c r="AQ4" s="85"/>
      <c r="AR4" s="85"/>
      <c r="AS4" s="31" t="n">
        <v>0</v>
      </c>
    </row>
    <row r="5" customFormat="false" ht="21" hidden="true" customHeight="true" outlineLevel="0" collapsed="false">
      <c r="E5" s="331"/>
      <c r="F5" s="331"/>
      <c r="G5" s="331"/>
      <c r="H5" s="331" t="n">
        <v>1</v>
      </c>
      <c r="L5" s="34"/>
      <c r="M5" s="34"/>
      <c r="N5" s="34"/>
      <c r="O5" s="34"/>
      <c r="P5" s="341"/>
      <c r="Q5" s="339"/>
      <c r="R5" s="340"/>
      <c r="S5" s="333" t="e">
        <f aca="false">INDEX(PT_DIFFERENTIATION_NUM_IST_TE,MATCH(D5,PT_DIFFERENTIATION_IST_TE_ID,0))</f>
        <v>#N/A</v>
      </c>
      <c r="T5" s="333" t="s">
        <v>408</v>
      </c>
      <c r="U5" s="335"/>
      <c r="V5" s="336"/>
      <c r="W5" s="336"/>
      <c r="X5" s="336"/>
      <c r="Y5" s="336"/>
      <c r="Z5" s="336"/>
      <c r="AA5" s="336"/>
      <c r="AB5" s="336"/>
      <c r="AC5" s="336"/>
      <c r="AD5" s="337" t="e">
        <f aca="false">INDEX(PT_DIFFERENTIATION_IST_TE,MATCH(D5,PT_DIFFERENTIATION_IST_TE_ID,0))</f>
        <v>#N/A</v>
      </c>
      <c r="AE5" s="337"/>
      <c r="AF5" s="337"/>
      <c r="AG5" s="337"/>
      <c r="AH5" s="337"/>
      <c r="AI5" s="337"/>
      <c r="AJ5" s="337"/>
      <c r="AK5" s="337"/>
      <c r="AL5" s="337"/>
      <c r="AM5" s="338" t="s">
        <v>409</v>
      </c>
      <c r="AO5" s="85"/>
      <c r="AP5" s="85" t="str">
        <f aca="false">IF(T5="","",T5)</f>
        <v>Источник тепловой энергии</v>
      </c>
      <c r="AQ5" s="85"/>
      <c r="AR5" s="85"/>
      <c r="AS5" s="31" t="n">
        <v>0</v>
      </c>
    </row>
    <row r="6" customFormat="false" ht="47.25" hidden="true" customHeight="true" outlineLevel="0" collapsed="false">
      <c r="E6" s="331"/>
      <c r="F6" s="331"/>
      <c r="G6" s="331"/>
      <c r="H6" s="331"/>
      <c r="I6" s="342" t="e">
        <f aca="false">S5&amp;".1"</f>
        <v>#N/A</v>
      </c>
      <c r="L6" s="34" t="s">
        <v>410</v>
      </c>
      <c r="M6" s="34"/>
      <c r="P6" s="36" t="n">
        <v>1</v>
      </c>
      <c r="Q6" s="36"/>
      <c r="R6" s="343"/>
      <c r="S6" s="333" t="e">
        <f aca="false">$I6</f>
        <v>#N/A</v>
      </c>
      <c r="T6" s="344" t="s">
        <v>411</v>
      </c>
      <c r="U6" s="335"/>
      <c r="V6" s="345"/>
      <c r="W6" s="345"/>
      <c r="X6" s="345"/>
      <c r="Y6" s="345"/>
      <c r="Z6" s="345"/>
      <c r="AA6" s="345"/>
      <c r="AB6" s="345"/>
      <c r="AC6" s="345"/>
      <c r="AD6" s="345"/>
      <c r="AE6" s="345"/>
      <c r="AF6" s="345"/>
      <c r="AG6" s="345"/>
      <c r="AH6" s="345"/>
      <c r="AI6" s="345"/>
      <c r="AJ6" s="345"/>
      <c r="AK6" s="345"/>
      <c r="AL6" s="345"/>
      <c r="AM6" s="338" t="s">
        <v>412</v>
      </c>
      <c r="AO6" s="85"/>
      <c r="AP6" s="85" t="str">
        <f aca="false">IF(T6="","",T6)</f>
        <v>Схема подключения теплопотребляющей установки к коллектору источника тепловой энергии</v>
      </c>
      <c r="AQ6" s="85"/>
      <c r="AR6" s="85"/>
      <c r="AS6" s="31" t="n">
        <v>0</v>
      </c>
    </row>
    <row r="7" customFormat="false" ht="21" hidden="true" customHeight="true" outlineLevel="0" collapsed="false">
      <c r="E7" s="331"/>
      <c r="F7" s="331"/>
      <c r="G7" s="331"/>
      <c r="H7" s="331"/>
      <c r="I7" s="342"/>
      <c r="J7" s="342" t="e">
        <f aca="false">I6&amp;".1"</f>
        <v>#N/A</v>
      </c>
      <c r="L7" s="34" t="s">
        <v>413</v>
      </c>
      <c r="M7" s="34"/>
      <c r="N7" s="34"/>
      <c r="P7" s="36"/>
      <c r="Q7" s="36" t="n">
        <v>1</v>
      </c>
      <c r="R7" s="346"/>
      <c r="S7" s="333" t="e">
        <f aca="false">$J7</f>
        <v>#N/A</v>
      </c>
      <c r="T7" s="347" t="s">
        <v>414</v>
      </c>
      <c r="U7" s="335"/>
      <c r="V7" s="345"/>
      <c r="W7" s="345"/>
      <c r="X7" s="345"/>
      <c r="Y7" s="345"/>
      <c r="Z7" s="345"/>
      <c r="AA7" s="345"/>
      <c r="AB7" s="345"/>
      <c r="AC7" s="345"/>
      <c r="AD7" s="345"/>
      <c r="AE7" s="345"/>
      <c r="AF7" s="345"/>
      <c r="AG7" s="345"/>
      <c r="AH7" s="345"/>
      <c r="AI7" s="345"/>
      <c r="AJ7" s="345"/>
      <c r="AK7" s="345"/>
      <c r="AL7" s="345"/>
      <c r="AM7" s="338" t="s">
        <v>415</v>
      </c>
      <c r="AO7" s="85"/>
      <c r="AP7" s="85" t="str">
        <f aca="false">IF(T7="","",T7)</f>
        <v>Группа потребителей</v>
      </c>
      <c r="AQ7" s="85"/>
      <c r="AR7" s="85"/>
      <c r="AS7" s="31" t="n">
        <v>0</v>
      </c>
    </row>
    <row r="8" customFormat="false" ht="21" hidden="true" customHeight="true" outlineLevel="0" collapsed="false">
      <c r="E8" s="331"/>
      <c r="F8" s="331"/>
      <c r="G8" s="331"/>
      <c r="H8" s="331"/>
      <c r="I8" s="342"/>
      <c r="J8" s="342"/>
      <c r="K8" s="342" t="e">
        <f aca="false">J7&amp;".1"</f>
        <v>#N/A</v>
      </c>
      <c r="L8" s="34" t="s">
        <v>416</v>
      </c>
      <c r="M8" s="34"/>
      <c r="N8" s="34"/>
      <c r="O8" s="34"/>
      <c r="P8" s="36"/>
      <c r="Q8" s="36"/>
      <c r="R8" s="346" t="n">
        <v>1</v>
      </c>
      <c r="S8" s="333" t="e">
        <f aca="false">$K8</f>
        <v>#N/A</v>
      </c>
      <c r="T8" s="348"/>
      <c r="U8" s="335"/>
      <c r="V8" s="349"/>
      <c r="W8" s="350"/>
      <c r="X8" s="349"/>
      <c r="Y8" s="351"/>
      <c r="Z8" s="352"/>
      <c r="AA8" s="166" t="s">
        <v>65</v>
      </c>
      <c r="AB8" s="352"/>
      <c r="AC8" s="166" t="s">
        <v>65</v>
      </c>
      <c r="AD8" s="349"/>
      <c r="AE8" s="350"/>
      <c r="AF8" s="349"/>
      <c r="AG8" s="351"/>
      <c r="AH8" s="352"/>
      <c r="AI8" s="166" t="s">
        <v>65</v>
      </c>
      <c r="AJ8" s="352"/>
      <c r="AK8" s="166" t="s">
        <v>65</v>
      </c>
      <c r="AL8" s="350"/>
      <c r="AM8" s="353" t="s">
        <v>417</v>
      </c>
      <c r="AN8" s="36" t="e">
        <f aca="false">strcheckdate(V9:AL9)</f>
        <v>#NAME?</v>
      </c>
      <c r="AO8" s="85"/>
      <c r="AP8" s="85" t="str">
        <f aca="false">IF(T8="","",T8)</f>
        <v/>
      </c>
      <c r="AQ8" s="85"/>
      <c r="AR8" s="85"/>
      <c r="AS8" s="31" t="n">
        <v>0</v>
      </c>
    </row>
    <row r="9" customFormat="false" ht="0.75" hidden="true" customHeight="true" outlineLevel="0" collapsed="false">
      <c r="E9" s="331"/>
      <c r="F9" s="331"/>
      <c r="G9" s="331"/>
      <c r="H9" s="331"/>
      <c r="I9" s="342"/>
      <c r="J9" s="342"/>
      <c r="K9" s="342"/>
      <c r="L9" s="34"/>
      <c r="M9" s="34"/>
      <c r="N9" s="34"/>
      <c r="O9" s="34"/>
      <c r="P9" s="36"/>
      <c r="Q9" s="36"/>
      <c r="R9" s="346"/>
      <c r="S9" s="312"/>
      <c r="T9" s="335"/>
      <c r="U9" s="335"/>
      <c r="V9" s="350"/>
      <c r="W9" s="350"/>
      <c r="X9" s="350"/>
      <c r="Y9" s="354" t="str">
        <f aca="false">Z8&amp;"-"&amp;AB8</f>
        <v>-</v>
      </c>
      <c r="Z9" s="352"/>
      <c r="AA9" s="166"/>
      <c r="AB9" s="352"/>
      <c r="AC9" s="166"/>
      <c r="AD9" s="350"/>
      <c r="AE9" s="350"/>
      <c r="AF9" s="350"/>
      <c r="AG9" s="354" t="str">
        <f aca="false">AH8&amp;"-"&amp;AJ8</f>
        <v>-</v>
      </c>
      <c r="AH9" s="352"/>
      <c r="AI9" s="166"/>
      <c r="AJ9" s="352"/>
      <c r="AK9" s="166"/>
      <c r="AL9" s="350"/>
      <c r="AM9" s="353"/>
      <c r="AO9" s="85"/>
      <c r="AP9" s="85" t="str">
        <f aca="false">IF(T9="","",T9)</f>
        <v/>
      </c>
      <c r="AQ9" s="85"/>
      <c r="AR9" s="85"/>
      <c r="AS9" s="31" t="n">
        <v>0</v>
      </c>
    </row>
    <row r="10" customFormat="false" ht="15" hidden="true" customHeight="true" outlineLevel="0" collapsed="false">
      <c r="E10" s="331"/>
      <c r="F10" s="331"/>
      <c r="G10" s="331"/>
      <c r="H10" s="331"/>
      <c r="I10" s="342"/>
      <c r="J10" s="342"/>
      <c r="L10" s="34"/>
      <c r="M10" s="34"/>
      <c r="N10" s="34"/>
      <c r="P10" s="36"/>
      <c r="Q10" s="36"/>
      <c r="R10" s="343"/>
      <c r="S10" s="355"/>
      <c r="T10" s="356" t="s">
        <v>418</v>
      </c>
      <c r="U10" s="157"/>
      <c r="V10" s="157"/>
      <c r="W10" s="157"/>
      <c r="X10" s="157"/>
      <c r="Y10" s="157"/>
      <c r="Z10" s="157"/>
      <c r="AA10" s="157"/>
      <c r="AB10" s="157"/>
      <c r="AC10" s="157"/>
      <c r="AD10" s="157"/>
      <c r="AE10" s="157"/>
      <c r="AF10" s="157"/>
      <c r="AG10" s="157"/>
      <c r="AH10" s="157"/>
      <c r="AI10" s="157"/>
      <c r="AJ10" s="157"/>
      <c r="AK10" s="157"/>
      <c r="AL10" s="357"/>
      <c r="AM10" s="353"/>
      <c r="AO10" s="85"/>
      <c r="AP10" s="85" t="str">
        <f aca="false">IF(T10="","",T10)</f>
        <v>Добавить вид теплоносителя (параметры теплоносителя)</v>
      </c>
      <c r="AQ10" s="85"/>
      <c r="AR10" s="85"/>
      <c r="AS10" s="31" t="n">
        <v>0</v>
      </c>
    </row>
    <row r="11" customFormat="false" ht="15" hidden="true" customHeight="true" outlineLevel="0" collapsed="false">
      <c r="E11" s="331"/>
      <c r="F11" s="331"/>
      <c r="G11" s="331"/>
      <c r="H11" s="331"/>
      <c r="I11" s="342"/>
      <c r="L11" s="34"/>
      <c r="M11" s="34"/>
      <c r="P11" s="36"/>
      <c r="Q11" s="36"/>
      <c r="R11" s="343"/>
      <c r="S11" s="355"/>
      <c r="T11" s="358" t="s">
        <v>419</v>
      </c>
      <c r="U11" s="157"/>
      <c r="V11" s="157"/>
      <c r="W11" s="157"/>
      <c r="X11" s="157"/>
      <c r="Y11" s="157"/>
      <c r="Z11" s="157"/>
      <c r="AA11" s="157"/>
      <c r="AB11" s="157"/>
      <c r="AC11" s="359"/>
      <c r="AD11" s="157"/>
      <c r="AE11" s="157"/>
      <c r="AF11" s="157"/>
      <c r="AG11" s="157"/>
      <c r="AH11" s="157"/>
      <c r="AI11" s="157"/>
      <c r="AJ11" s="157"/>
      <c r="AK11" s="359"/>
      <c r="AL11" s="157"/>
      <c r="AM11" s="360"/>
      <c r="AO11" s="85"/>
      <c r="AP11" s="85" t="str">
        <f aca="false">IF(T11="","",T11)</f>
        <v>Добавить группу потребителей</v>
      </c>
      <c r="AQ11" s="85"/>
      <c r="AR11" s="85"/>
      <c r="AS11" s="31" t="n">
        <v>0</v>
      </c>
    </row>
    <row r="12" customFormat="false" ht="14.25" hidden="true" customHeight="true" outlineLevel="0" collapsed="false">
      <c r="E12" s="331"/>
      <c r="F12" s="331"/>
      <c r="G12" s="331"/>
      <c r="H12" s="331"/>
      <c r="L12" s="34"/>
      <c r="M12" s="34"/>
      <c r="N12" s="34"/>
      <c r="O12" s="34"/>
      <c r="P12" s="95"/>
      <c r="Q12" s="361"/>
      <c r="R12" s="332"/>
      <c r="S12" s="355"/>
      <c r="T12" s="362" t="s">
        <v>420</v>
      </c>
      <c r="U12" s="157"/>
      <c r="V12" s="157"/>
      <c r="W12" s="157"/>
      <c r="X12" s="157"/>
      <c r="Y12" s="157"/>
      <c r="Z12" s="157"/>
      <c r="AA12" s="157"/>
      <c r="AB12" s="157"/>
      <c r="AC12" s="359"/>
      <c r="AD12" s="157"/>
      <c r="AE12" s="157"/>
      <c r="AF12" s="157"/>
      <c r="AG12" s="157"/>
      <c r="AH12" s="157"/>
      <c r="AI12" s="157"/>
      <c r="AJ12" s="157"/>
      <c r="AK12" s="359"/>
      <c r="AL12" s="157"/>
      <c r="AM12" s="360"/>
      <c r="AO12" s="85"/>
      <c r="AP12" s="85" t="str">
        <f aca="false">IF(T12="","",T12)</f>
        <v>Добавить схему подключения</v>
      </c>
      <c r="AQ12" s="85"/>
      <c r="AR12" s="85"/>
      <c r="AS12" s="31" t="n">
        <v>0</v>
      </c>
    </row>
    <row r="13" s="36" customFormat="true" ht="0.75" hidden="true" customHeight="true" outlineLevel="0" collapsed="false">
      <c r="E13" s="331"/>
      <c r="F13" s="331"/>
      <c r="G13" s="331"/>
      <c r="P13" s="118"/>
      <c r="Q13" s="363"/>
      <c r="R13" s="118"/>
      <c r="S13" s="364"/>
      <c r="T13" s="365" t="s">
        <v>421</v>
      </c>
      <c r="U13" s="366"/>
      <c r="V13" s="366"/>
      <c r="W13" s="366"/>
      <c r="X13" s="366"/>
      <c r="Y13" s="366"/>
      <c r="Z13" s="366"/>
      <c r="AA13" s="366"/>
      <c r="AB13" s="366"/>
      <c r="AC13" s="366"/>
      <c r="AD13" s="366"/>
      <c r="AE13" s="366"/>
      <c r="AF13" s="366"/>
      <c r="AG13" s="366"/>
      <c r="AH13" s="366"/>
      <c r="AI13" s="366"/>
      <c r="AJ13" s="366"/>
      <c r="AK13" s="366"/>
      <c r="AL13" s="366"/>
      <c r="AM13" s="366"/>
      <c r="AP13" s="36" t="str">
        <f aca="false">IF(T13="","",T13)</f>
        <v>Добавить источник для дифференциации</v>
      </c>
      <c r="AS13" s="36" t="n">
        <v>0</v>
      </c>
    </row>
    <row r="14" s="36" customFormat="true" ht="0.75" hidden="true" customHeight="true" outlineLevel="0" collapsed="false">
      <c r="E14" s="331"/>
      <c r="F14" s="331"/>
      <c r="M14" s="367"/>
      <c r="N14" s="367"/>
      <c r="P14" s="118"/>
      <c r="Q14" s="363"/>
      <c r="R14" s="118"/>
      <c r="S14" s="368"/>
      <c r="T14" s="367" t="s">
        <v>422</v>
      </c>
      <c r="U14" s="367"/>
      <c r="V14" s="367"/>
      <c r="W14" s="367"/>
      <c r="X14" s="367"/>
      <c r="Y14" s="367"/>
      <c r="Z14" s="367"/>
      <c r="AA14" s="367"/>
      <c r="AB14" s="367"/>
      <c r="AC14" s="367"/>
      <c r="AD14" s="367"/>
      <c r="AE14" s="367"/>
      <c r="AF14" s="367"/>
      <c r="AG14" s="367"/>
      <c r="AH14" s="367"/>
      <c r="AI14" s="367"/>
      <c r="AJ14" s="367"/>
      <c r="AK14" s="367"/>
      <c r="AL14" s="367"/>
      <c r="AM14" s="367"/>
      <c r="AP14" s="36" t="str">
        <f aca="false">IF(T14="","",T14)</f>
        <v>Добавить централизованную систему для дифференциации</v>
      </c>
      <c r="AS14" s="36" t="n">
        <v>0</v>
      </c>
    </row>
    <row r="15" s="36" customFormat="true" ht="0.75" hidden="true" customHeight="true" outlineLevel="0" collapsed="false">
      <c r="E15" s="331"/>
      <c r="M15" s="367"/>
      <c r="N15" s="367"/>
      <c r="P15" s="118"/>
      <c r="Q15" s="363"/>
      <c r="R15" s="118"/>
      <c r="S15" s="368"/>
      <c r="T15" s="367" t="s">
        <v>423</v>
      </c>
      <c r="U15" s="367"/>
      <c r="V15" s="367"/>
      <c r="W15" s="367"/>
      <c r="X15" s="367"/>
      <c r="Y15" s="367"/>
      <c r="Z15" s="367"/>
      <c r="AA15" s="367"/>
      <c r="AB15" s="367"/>
      <c r="AC15" s="367"/>
      <c r="AD15" s="367"/>
      <c r="AE15" s="367"/>
      <c r="AF15" s="367"/>
      <c r="AG15" s="367"/>
      <c r="AH15" s="367"/>
      <c r="AI15" s="367"/>
      <c r="AJ15" s="367"/>
      <c r="AK15" s="367"/>
      <c r="AL15" s="367"/>
      <c r="AM15" s="367"/>
      <c r="AP15" s="36" t="str">
        <f aca="false">IF(T15="","",T15)</f>
        <v>Добавить территорию для дифференциации</v>
      </c>
      <c r="AS15" s="36" t="n">
        <v>0</v>
      </c>
    </row>
    <row r="16" customFormat="false" ht="14.25" hidden="true" customHeight="true" outlineLevel="0" collapsed="false">
      <c r="AS16" s="31" t="n">
        <v>0</v>
      </c>
    </row>
    <row r="17" customFormat="false" ht="14.25" hidden="true" customHeight="true" outlineLevel="0" collapsed="false">
      <c r="AD17" s="369"/>
      <c r="AE17" s="369"/>
      <c r="AF17" s="369"/>
      <c r="AG17" s="370"/>
      <c r="AH17" s="371"/>
      <c r="AI17" s="372" t="s">
        <v>65</v>
      </c>
      <c r="AJ17" s="371"/>
      <c r="AK17" s="372" t="s">
        <v>65</v>
      </c>
      <c r="AS17" s="31" t="n">
        <v>0</v>
      </c>
    </row>
    <row r="18" customFormat="false" ht="14.25" hidden="true" customHeight="true" outlineLevel="0" collapsed="false">
      <c r="AD18" s="369"/>
      <c r="AE18" s="369"/>
      <c r="AF18" s="369"/>
      <c r="AG18" s="354" t="str">
        <f aca="false">AH17&amp;"-"&amp;AJ17</f>
        <v>-</v>
      </c>
      <c r="AH18" s="371"/>
      <c r="AI18" s="371"/>
      <c r="AJ18" s="371"/>
      <c r="AK18" s="371"/>
      <c r="AS18" s="31" t="n">
        <v>0</v>
      </c>
    </row>
    <row r="19" customFormat="false" ht="14.25" hidden="true" customHeight="true" outlineLevel="0" collapsed="false">
      <c r="AS19" s="31" t="n">
        <v>0</v>
      </c>
    </row>
    <row r="20" s="34" customFormat="true" ht="22.5" hidden="true" customHeight="true" outlineLevel="0" collapsed="false">
      <c r="M20" s="39"/>
      <c r="N20" s="39"/>
      <c r="O20" s="373" t="s">
        <v>424</v>
      </c>
      <c r="P20" s="39"/>
      <c r="Q20" s="374"/>
      <c r="R20" s="374"/>
      <c r="Z20" s="373"/>
      <c r="AB20" s="373"/>
      <c r="AH20" s="373"/>
      <c r="AJ20" s="373"/>
      <c r="AN20" s="36"/>
      <c r="AO20" s="36"/>
      <c r="AP20" s="36"/>
      <c r="AQ20" s="36"/>
      <c r="AR20" s="36"/>
      <c r="AS20" s="34" t="n">
        <v>0</v>
      </c>
    </row>
    <row r="21" s="34" customFormat="true" ht="14.25" hidden="true" customHeight="true" outlineLevel="0" collapsed="false">
      <c r="M21" s="39"/>
      <c r="N21" s="39"/>
      <c r="O21" s="39"/>
      <c r="P21" s="39"/>
      <c r="Q21" s="374"/>
      <c r="R21" s="374"/>
      <c r="AN21" s="36"/>
      <c r="AO21" s="36"/>
      <c r="AP21" s="36"/>
      <c r="AQ21" s="36"/>
      <c r="AR21" s="36"/>
      <c r="AS21" s="34" t="n">
        <v>0</v>
      </c>
    </row>
    <row r="22" s="34" customFormat="true" ht="14.25" hidden="true" customHeight="true" outlineLevel="0" collapsed="false">
      <c r="M22" s="39"/>
      <c r="N22" s="39"/>
      <c r="O22" s="34" t="s">
        <v>425</v>
      </c>
      <c r="P22" s="39"/>
      <c r="Q22" s="374"/>
      <c r="R22" s="374"/>
      <c r="T22" s="34" t="s">
        <v>426</v>
      </c>
      <c r="AA22" s="88" t="s">
        <v>427</v>
      </c>
      <c r="AC22" s="88" t="s">
        <v>428</v>
      </c>
      <c r="AD22" s="34" t="s">
        <v>426</v>
      </c>
      <c r="AI22" s="88" t="s">
        <v>429</v>
      </c>
      <c r="AK22" s="88" t="s">
        <v>428</v>
      </c>
      <c r="AN22" s="36"/>
      <c r="AO22" s="36"/>
      <c r="AP22" s="36"/>
      <c r="AQ22" s="36"/>
      <c r="AR22" s="36"/>
      <c r="AS22" s="34" t="n">
        <v>0</v>
      </c>
    </row>
    <row r="23" customFormat="false" ht="14.25" hidden="true" customHeight="true" outlineLevel="0" collapsed="false">
      <c r="O23" s="34"/>
      <c r="AS23" s="31" t="n">
        <v>0</v>
      </c>
    </row>
    <row r="24" customFormat="false" ht="14.25" hidden="true" customHeight="true" outlineLevel="0" collapsed="false">
      <c r="O24" s="34"/>
      <c r="AS24" s="31" t="n">
        <v>0</v>
      </c>
    </row>
    <row r="25" customFormat="false" ht="14.7" hidden="false" customHeight="true" outlineLevel="0" collapsed="false">
      <c r="Q25" s="375"/>
      <c r="R25" s="375"/>
      <c r="S25" s="376"/>
      <c r="T25" s="56"/>
      <c r="U25" s="56"/>
      <c r="AS25" s="31" t="n">
        <v>14</v>
      </c>
    </row>
    <row r="26" customFormat="false" ht="14.7" hidden="false" customHeight="true" outlineLevel="0" collapsed="false">
      <c r="Q26" s="375"/>
      <c r="R26" s="375"/>
      <c r="S26" s="176"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76"/>
      <c r="U26" s="176"/>
      <c r="V26" s="176"/>
      <c r="W26" s="176"/>
      <c r="X26" s="176"/>
      <c r="Y26" s="176"/>
      <c r="Z26" s="176"/>
      <c r="AA26" s="176"/>
      <c r="AB26" s="176"/>
      <c r="AC26" s="176"/>
      <c r="AD26" s="176"/>
      <c r="AE26" s="176"/>
      <c r="AF26" s="176"/>
      <c r="AG26" s="176"/>
      <c r="AH26" s="176"/>
      <c r="AI26" s="176"/>
      <c r="AJ26" s="176"/>
      <c r="AK26" s="178"/>
      <c r="AS26" s="31" t="n">
        <v>14</v>
      </c>
    </row>
    <row r="27" customFormat="false" ht="14.7" hidden="false" customHeight="true" outlineLevel="0" collapsed="false">
      <c r="Q27" s="375"/>
      <c r="R27" s="375"/>
      <c r="S27" s="209" t="str">
        <f aca="false">IF(org=0,"Не определено",org)</f>
        <v>ООО "Газпром теплоэнерго Ярославль"</v>
      </c>
      <c r="T27" s="209"/>
      <c r="U27" s="209"/>
      <c r="V27" s="209"/>
      <c r="W27" s="209"/>
      <c r="X27" s="209"/>
      <c r="Y27" s="209"/>
      <c r="Z27" s="209"/>
      <c r="AA27" s="209"/>
      <c r="AB27" s="209"/>
      <c r="AC27" s="209"/>
      <c r="AD27" s="209"/>
      <c r="AE27" s="209"/>
      <c r="AF27" s="209"/>
      <c r="AG27" s="209"/>
      <c r="AH27" s="209"/>
      <c r="AI27" s="209"/>
      <c r="AJ27" s="209"/>
      <c r="AK27" s="178"/>
      <c r="AS27" s="31" t="n">
        <v>14</v>
      </c>
    </row>
    <row r="28" customFormat="false" ht="14.25" hidden="true" customHeight="true" outlineLevel="0" collapsed="false">
      <c r="Q28" s="375"/>
      <c r="R28" s="375"/>
      <c r="S28" s="376"/>
      <c r="T28" s="56"/>
      <c r="U28" s="56"/>
      <c r="V28" s="377"/>
      <c r="W28" s="377"/>
      <c r="X28" s="377"/>
      <c r="Y28" s="377"/>
      <c r="Z28" s="377"/>
      <c r="AA28" s="377"/>
      <c r="AB28" s="377"/>
      <c r="AC28" s="377"/>
      <c r="AD28" s="377"/>
      <c r="AE28" s="377"/>
      <c r="AF28" s="377"/>
      <c r="AG28" s="377"/>
      <c r="AH28" s="377"/>
      <c r="AI28" s="377"/>
      <c r="AJ28" s="377"/>
      <c r="AK28" s="377"/>
      <c r="AS28" s="31" t="n">
        <v>0</v>
      </c>
    </row>
    <row r="29" s="136" customFormat="true" ht="25.5" hidden="true" customHeight="true" outlineLevel="0" collapsed="false">
      <c r="A29" s="34"/>
      <c r="B29" s="34"/>
      <c r="C29" s="34"/>
      <c r="D29" s="34"/>
      <c r="E29" s="34"/>
      <c r="F29" s="34"/>
      <c r="G29" s="34"/>
      <c r="H29" s="34"/>
      <c r="I29" s="34"/>
      <c r="J29" s="34"/>
      <c r="K29" s="34"/>
      <c r="L29" s="34"/>
      <c r="M29" s="34"/>
      <c r="N29" s="34"/>
      <c r="O29" s="34"/>
      <c r="S29" s="378" t="s">
        <v>41</v>
      </c>
      <c r="T29" s="378"/>
      <c r="U29" s="379"/>
      <c r="V29" s="380" t="str">
        <f aca="false">IF(TITLE_NAME_OR_PR_CHANGE="",IF(TITLE_NAME_OR_PR="","",TITLE_NAME_OR_PR),TITLE_NAME_OR_PR_CHANGE)</f>
        <v/>
      </c>
      <c r="W29" s="380"/>
      <c r="X29" s="380"/>
      <c r="Y29" s="380"/>
      <c r="Z29" s="380"/>
      <c r="AA29" s="380"/>
      <c r="AB29" s="380"/>
      <c r="AC29" s="31"/>
      <c r="AD29" s="380" t="str">
        <f aca="false">IF(TITLE_NAME_OR_PR_CHANGE="",IF(TITLE_NAME_OR_PR="","",TITLE_NAME_OR_PR),TITLE_NAME_OR_PR_CHANGE)</f>
        <v/>
      </c>
      <c r="AE29" s="380"/>
      <c r="AF29" s="380"/>
      <c r="AG29" s="380"/>
      <c r="AH29" s="380"/>
      <c r="AI29" s="380"/>
      <c r="AJ29" s="380"/>
      <c r="AK29" s="31"/>
      <c r="AL29" s="31"/>
      <c r="AM29" s="381"/>
      <c r="AN29" s="85"/>
      <c r="AO29" s="85"/>
      <c r="AP29" s="85"/>
      <c r="AQ29" s="85"/>
      <c r="AR29" s="85"/>
      <c r="AS29" s="136" t="n">
        <v>0</v>
      </c>
    </row>
    <row r="30" s="136" customFormat="true" ht="18.75" hidden="true" customHeight="true" outlineLevel="0" collapsed="false">
      <c r="A30" s="34"/>
      <c r="B30" s="34"/>
      <c r="C30" s="34"/>
      <c r="D30" s="34"/>
      <c r="E30" s="34"/>
      <c r="F30" s="34"/>
      <c r="G30" s="34"/>
      <c r="H30" s="34"/>
      <c r="I30" s="34"/>
      <c r="J30" s="34"/>
      <c r="K30" s="34"/>
      <c r="L30" s="34"/>
      <c r="M30" s="34"/>
      <c r="N30" s="34"/>
      <c r="O30" s="34"/>
      <c r="S30" s="378" t="s">
        <v>430</v>
      </c>
      <c r="T30" s="378"/>
      <c r="U30" s="379"/>
      <c r="V30" s="382" t="str">
        <f aca="false">IF(TITLE_DATE_PR_CHANGE="",IF(TITLE_DATE_PR="","",TITLE_DATE_PR),TITLE_DATE_PR_CHANGE)</f>
        <v/>
      </c>
      <c r="W30" s="382"/>
      <c r="X30" s="382"/>
      <c r="Y30" s="382"/>
      <c r="Z30" s="382"/>
      <c r="AA30" s="382"/>
      <c r="AB30" s="382"/>
      <c r="AC30" s="31"/>
      <c r="AD30" s="382" t="str">
        <f aca="false">IF(TITLE_DATE_PR_CHANGE="",IF(TITLE_DATE_PR="","",TITLE_DATE_PR),TITLE_DATE_PR_CHANGE)</f>
        <v/>
      </c>
      <c r="AE30" s="382"/>
      <c r="AF30" s="382"/>
      <c r="AG30" s="382"/>
      <c r="AH30" s="382"/>
      <c r="AI30" s="382"/>
      <c r="AJ30" s="382"/>
      <c r="AK30" s="31"/>
      <c r="AL30" s="31"/>
      <c r="AM30" s="381"/>
      <c r="AN30" s="85"/>
      <c r="AO30" s="85"/>
      <c r="AP30" s="85"/>
      <c r="AQ30" s="85"/>
      <c r="AR30" s="85"/>
      <c r="AS30" s="136" t="n">
        <v>0</v>
      </c>
    </row>
    <row r="31" s="136" customFormat="true" ht="18.75" hidden="true" customHeight="true" outlineLevel="0" collapsed="false">
      <c r="A31" s="34"/>
      <c r="B31" s="34"/>
      <c r="C31" s="34"/>
      <c r="D31" s="34"/>
      <c r="E31" s="34"/>
      <c r="F31" s="34"/>
      <c r="G31" s="34"/>
      <c r="H31" s="34"/>
      <c r="I31" s="34"/>
      <c r="J31" s="34"/>
      <c r="K31" s="34"/>
      <c r="L31" s="34"/>
      <c r="M31" s="34"/>
      <c r="N31" s="34"/>
      <c r="O31" s="34"/>
      <c r="S31" s="378" t="s">
        <v>431</v>
      </c>
      <c r="T31" s="378"/>
      <c r="U31" s="379"/>
      <c r="V31" s="380" t="str">
        <f aca="false">IF(TITLE_NUMBER_PR_CHANGE="",IF(TITLE_NUMBER_PR="","",TITLE_NUMBER_PR),TITLE_NUMBER_PR_CHANGE)</f>
        <v/>
      </c>
      <c r="W31" s="380"/>
      <c r="X31" s="380"/>
      <c r="Y31" s="380"/>
      <c r="Z31" s="380"/>
      <c r="AA31" s="380"/>
      <c r="AB31" s="380"/>
      <c r="AC31" s="31"/>
      <c r="AD31" s="380" t="str">
        <f aca="false">IF(TITLE_NUMBER_PR_CHANGE="",IF(TITLE_NUMBER_PR="","",TITLE_NUMBER_PR),TITLE_NUMBER_PR_CHANGE)</f>
        <v/>
      </c>
      <c r="AE31" s="380"/>
      <c r="AF31" s="380"/>
      <c r="AG31" s="380"/>
      <c r="AH31" s="380"/>
      <c r="AI31" s="380"/>
      <c r="AJ31" s="380"/>
      <c r="AK31" s="31"/>
      <c r="AL31" s="31"/>
      <c r="AM31" s="381"/>
      <c r="AN31" s="85"/>
      <c r="AO31" s="85"/>
      <c r="AP31" s="85"/>
      <c r="AQ31" s="85"/>
      <c r="AR31" s="85"/>
      <c r="AS31" s="136" t="n">
        <v>0</v>
      </c>
    </row>
    <row r="32" s="136" customFormat="true" ht="18.75" hidden="true" customHeight="true" outlineLevel="0" collapsed="false">
      <c r="A32" s="34"/>
      <c r="B32" s="34"/>
      <c r="C32" s="34"/>
      <c r="D32" s="34"/>
      <c r="E32" s="34"/>
      <c r="F32" s="34"/>
      <c r="G32" s="34"/>
      <c r="H32" s="34"/>
      <c r="I32" s="34"/>
      <c r="J32" s="34"/>
      <c r="K32" s="34"/>
      <c r="L32" s="34"/>
      <c r="M32" s="34"/>
      <c r="N32" s="34"/>
      <c r="O32" s="34"/>
      <c r="S32" s="378" t="s">
        <v>42</v>
      </c>
      <c r="T32" s="378"/>
      <c r="U32" s="379"/>
      <c r="V32" s="380" t="str">
        <f aca="false">IF(TITLE_IST_PUB_CHANGE="",IF(TITLE_IST_PUB="","",TITLE_IST_PUB),TITLE_IST_PUB_CHANGE)</f>
        <v/>
      </c>
      <c r="W32" s="380"/>
      <c r="X32" s="380"/>
      <c r="Y32" s="380"/>
      <c r="Z32" s="380"/>
      <c r="AA32" s="380"/>
      <c r="AB32" s="380"/>
      <c r="AC32" s="31"/>
      <c r="AD32" s="380" t="str">
        <f aca="false">IF(TITLE_IST_PUB_CHANGE="",IF(TITLE_IST_PUB="","",TITLE_IST_PUB),TITLE_IST_PUB_CHANGE)</f>
        <v/>
      </c>
      <c r="AE32" s="380"/>
      <c r="AF32" s="380"/>
      <c r="AG32" s="380"/>
      <c r="AH32" s="380"/>
      <c r="AI32" s="380"/>
      <c r="AJ32" s="380"/>
      <c r="AK32" s="31"/>
      <c r="AL32" s="31"/>
      <c r="AM32" s="381"/>
      <c r="AN32" s="85"/>
      <c r="AO32" s="85"/>
      <c r="AP32" s="85"/>
      <c r="AQ32" s="85"/>
      <c r="AR32" s="85"/>
      <c r="AS32" s="136" t="n">
        <v>0</v>
      </c>
    </row>
    <row r="33" customFormat="false" ht="14.25" hidden="true" customHeight="true" outlineLevel="0" collapsed="false">
      <c r="Q33" s="375"/>
      <c r="R33" s="375"/>
      <c r="S33" s="376"/>
      <c r="T33" s="56"/>
      <c r="U33" s="56"/>
      <c r="V33" s="377"/>
      <c r="W33" s="377"/>
      <c r="X33" s="377"/>
      <c r="Y33" s="377"/>
      <c r="Z33" s="377"/>
      <c r="AA33" s="377"/>
      <c r="AB33" s="377"/>
      <c r="AC33" s="377"/>
      <c r="AD33" s="377"/>
      <c r="AE33" s="377"/>
      <c r="AF33" s="377"/>
      <c r="AG33" s="377"/>
      <c r="AH33" s="377"/>
      <c r="AI33" s="377"/>
      <c r="AJ33" s="377"/>
      <c r="AK33" s="377"/>
      <c r="AS33" s="31" t="n">
        <v>0</v>
      </c>
    </row>
    <row r="34" s="136" customFormat="true" ht="18.75" hidden="true" customHeight="true" outlineLevel="0" collapsed="false">
      <c r="A34" s="34"/>
      <c r="B34" s="34"/>
      <c r="C34" s="34"/>
      <c r="D34" s="34"/>
      <c r="E34" s="34"/>
      <c r="F34" s="34"/>
      <c r="G34" s="34"/>
      <c r="H34" s="34"/>
      <c r="I34" s="34"/>
      <c r="J34" s="34"/>
      <c r="K34" s="34"/>
      <c r="L34" s="34"/>
      <c r="M34" s="34"/>
      <c r="N34" s="34"/>
      <c r="O34" s="34"/>
      <c r="S34" s="378" t="s">
        <v>432</v>
      </c>
      <c r="T34" s="378"/>
      <c r="U34" s="379"/>
      <c r="V34" s="382" t="str">
        <f aca="false">IF(TITLE_DATE_PR_CHANGE="",IF(TITLE_DATE_PR="","",TITLE_DATE_PR),TITLE_DATE_PR_CHANGE)</f>
        <v/>
      </c>
      <c r="W34" s="382"/>
      <c r="X34" s="382"/>
      <c r="Y34" s="382"/>
      <c r="Z34" s="382"/>
      <c r="AA34" s="382"/>
      <c r="AB34" s="382"/>
      <c r="AC34" s="31"/>
      <c r="AD34" s="382" t="str">
        <f aca="false">IF(TITLE_DATE_PR_CHANGE="",IF(TITLE_DATE_PR="","",TITLE_DATE_PR),TITLE_DATE_PR_CHANGE)</f>
        <v/>
      </c>
      <c r="AE34" s="382"/>
      <c r="AF34" s="382"/>
      <c r="AG34" s="382"/>
      <c r="AH34" s="382"/>
      <c r="AI34" s="382"/>
      <c r="AJ34" s="382"/>
      <c r="AK34" s="31"/>
      <c r="AL34" s="31"/>
      <c r="AM34" s="381"/>
      <c r="AN34" s="85"/>
      <c r="AO34" s="85"/>
      <c r="AP34" s="85"/>
      <c r="AQ34" s="85"/>
      <c r="AR34" s="85"/>
      <c r="AS34" s="136" t="n">
        <v>0</v>
      </c>
    </row>
    <row r="35" s="136" customFormat="true" ht="18.75" hidden="true" customHeight="true" outlineLevel="0" collapsed="false">
      <c r="A35" s="34"/>
      <c r="B35" s="34"/>
      <c r="C35" s="34"/>
      <c r="D35" s="34"/>
      <c r="E35" s="34"/>
      <c r="F35" s="34"/>
      <c r="G35" s="34"/>
      <c r="H35" s="34"/>
      <c r="I35" s="34"/>
      <c r="J35" s="34"/>
      <c r="K35" s="34"/>
      <c r="L35" s="34"/>
      <c r="M35" s="34"/>
      <c r="N35" s="34"/>
      <c r="O35" s="34"/>
      <c r="S35" s="378" t="s">
        <v>433</v>
      </c>
      <c r="T35" s="378"/>
      <c r="U35" s="379"/>
      <c r="V35" s="380" t="str">
        <f aca="false">IF(TITLE_NUMBER_PR_CHANGE="",IF(TITLE_NUMBER_PR="","",TITLE_NUMBER_PR),TITLE_NUMBER_PR_CHANGE)</f>
        <v/>
      </c>
      <c r="W35" s="380"/>
      <c r="X35" s="380"/>
      <c r="Y35" s="380"/>
      <c r="Z35" s="380"/>
      <c r="AA35" s="380"/>
      <c r="AB35" s="380"/>
      <c r="AC35" s="31"/>
      <c r="AD35" s="380" t="str">
        <f aca="false">IF(TITLE_NUMBER_PR_CHANGE="",IF(TITLE_NUMBER_PR="","",TITLE_NUMBER_PR),TITLE_NUMBER_PR_CHANGE)</f>
        <v/>
      </c>
      <c r="AE35" s="380"/>
      <c r="AF35" s="380"/>
      <c r="AG35" s="380"/>
      <c r="AH35" s="380"/>
      <c r="AI35" s="380"/>
      <c r="AJ35" s="380"/>
      <c r="AK35" s="31"/>
      <c r="AL35" s="31"/>
      <c r="AM35" s="381"/>
      <c r="AN35" s="85"/>
      <c r="AO35" s="85"/>
      <c r="AP35" s="85"/>
      <c r="AQ35" s="85"/>
      <c r="AR35" s="85"/>
      <c r="AS35" s="136" t="n">
        <v>0</v>
      </c>
    </row>
    <row r="36" s="136" customFormat="true" ht="12.8" hidden="false" customHeight="false" outlineLevel="0" collapsed="false">
      <c r="A36" s="34"/>
      <c r="B36" s="34"/>
      <c r="C36" s="34"/>
      <c r="D36" s="34"/>
      <c r="E36" s="34"/>
      <c r="F36" s="34"/>
      <c r="G36" s="34"/>
      <c r="H36" s="34"/>
      <c r="I36" s="34"/>
      <c r="J36" s="34"/>
      <c r="K36" s="34"/>
      <c r="L36" s="34"/>
      <c r="M36" s="34"/>
      <c r="N36" s="34"/>
      <c r="O36" s="34"/>
      <c r="S36" s="31"/>
      <c r="T36" s="31"/>
      <c r="U36" s="31"/>
      <c r="V36" s="31"/>
      <c r="W36" s="31"/>
      <c r="X36" s="31"/>
      <c r="Y36" s="31"/>
      <c r="Z36" s="31"/>
      <c r="AA36" s="31"/>
      <c r="AB36" s="31"/>
      <c r="AC36" s="36" t="s">
        <v>434</v>
      </c>
      <c r="AD36" s="31"/>
      <c r="AE36" s="31"/>
      <c r="AF36" s="31"/>
      <c r="AG36" s="31"/>
      <c r="AH36" s="31"/>
      <c r="AI36" s="31"/>
      <c r="AJ36" s="31"/>
      <c r="AK36" s="36" t="s">
        <v>434</v>
      </c>
      <c r="AN36" s="85"/>
      <c r="AO36" s="85"/>
      <c r="AP36" s="85"/>
      <c r="AQ36" s="85"/>
      <c r="AR36" s="85"/>
      <c r="AS36" s="136" t="n">
        <v>0</v>
      </c>
    </row>
    <row r="37" customFormat="false" ht="14.7" hidden="false" customHeight="true" outlineLevel="0" collapsed="false">
      <c r="Q37" s="375"/>
      <c r="R37" s="375"/>
      <c r="S37" s="376"/>
      <c r="T37" s="56"/>
      <c r="U37" s="383"/>
      <c r="V37" s="384"/>
      <c r="W37" s="384"/>
      <c r="X37" s="384"/>
      <c r="Y37" s="384"/>
      <c r="Z37" s="384"/>
      <c r="AA37" s="384"/>
      <c r="AB37" s="384"/>
      <c r="AC37" s="384"/>
      <c r="AD37" s="384"/>
      <c r="AE37" s="384"/>
      <c r="AF37" s="384"/>
      <c r="AG37" s="384"/>
      <c r="AH37" s="384"/>
      <c r="AI37" s="384"/>
      <c r="AJ37" s="384"/>
      <c r="AK37" s="384"/>
      <c r="AS37" s="31" t="n">
        <v>14</v>
      </c>
    </row>
    <row r="38" customFormat="false" ht="14.7" hidden="false" customHeight="true" outlineLevel="0" collapsed="false">
      <c r="Q38" s="375"/>
      <c r="R38" s="375"/>
      <c r="S38" s="97" t="s">
        <v>307</v>
      </c>
      <c r="T38" s="97"/>
      <c r="U38" s="97"/>
      <c r="V38" s="97"/>
      <c r="W38" s="97"/>
      <c r="X38" s="97"/>
      <c r="Y38" s="97"/>
      <c r="Z38" s="97"/>
      <c r="AA38" s="97"/>
      <c r="AB38" s="97"/>
      <c r="AC38" s="97"/>
      <c r="AD38" s="97"/>
      <c r="AE38" s="97"/>
      <c r="AF38" s="97"/>
      <c r="AG38" s="97"/>
      <c r="AH38" s="97"/>
      <c r="AI38" s="97"/>
      <c r="AJ38" s="97"/>
      <c r="AK38" s="97"/>
      <c r="AL38" s="97"/>
      <c r="AM38" s="97" t="s">
        <v>308</v>
      </c>
      <c r="AS38" s="31" t="n">
        <v>14</v>
      </c>
    </row>
    <row r="39" customFormat="false" ht="14.7" hidden="false" customHeight="true" outlineLevel="0" collapsed="false">
      <c r="Q39" s="375"/>
      <c r="R39" s="375"/>
      <c r="S39" s="385" t="s">
        <v>87</v>
      </c>
      <c r="T39" s="385" t="s">
        <v>435</v>
      </c>
      <c r="U39" s="386"/>
      <c r="V39" s="309" t="s">
        <v>436</v>
      </c>
      <c r="W39" s="309"/>
      <c r="X39" s="309"/>
      <c r="Y39" s="309"/>
      <c r="Z39" s="309"/>
      <c r="AA39" s="309"/>
      <c r="AB39" s="309"/>
      <c r="AC39" s="310" t="s">
        <v>437</v>
      </c>
      <c r="AD39" s="309" t="s">
        <v>436</v>
      </c>
      <c r="AE39" s="309"/>
      <c r="AF39" s="309"/>
      <c r="AG39" s="309"/>
      <c r="AH39" s="309"/>
      <c r="AI39" s="309"/>
      <c r="AJ39" s="309"/>
      <c r="AK39" s="310" t="s">
        <v>438</v>
      </c>
      <c r="AL39" s="387" t="s">
        <v>439</v>
      </c>
      <c r="AM39" s="97"/>
      <c r="AS39" s="31" t="n">
        <v>14</v>
      </c>
    </row>
    <row r="40" customFormat="false" ht="35.7" hidden="false" customHeight="true" outlineLevel="0" collapsed="false">
      <c r="Q40" s="375"/>
      <c r="R40" s="375"/>
      <c r="S40" s="385"/>
      <c r="T40" s="385"/>
      <c r="U40" s="388"/>
      <c r="V40" s="97" t="s">
        <v>440</v>
      </c>
      <c r="W40" s="342" t="s">
        <v>441</v>
      </c>
      <c r="X40" s="97" t="s">
        <v>442</v>
      </c>
      <c r="Y40" s="97"/>
      <c r="Z40" s="97" t="s">
        <v>443</v>
      </c>
      <c r="AA40" s="97"/>
      <c r="AB40" s="97"/>
      <c r="AC40" s="310"/>
      <c r="AD40" s="97" t="s">
        <v>440</v>
      </c>
      <c r="AE40" s="342" t="s">
        <v>441</v>
      </c>
      <c r="AF40" s="97" t="s">
        <v>442</v>
      </c>
      <c r="AG40" s="97"/>
      <c r="AH40" s="97" t="s">
        <v>443</v>
      </c>
      <c r="AI40" s="97"/>
      <c r="AJ40" s="97"/>
      <c r="AK40" s="310"/>
      <c r="AL40" s="387"/>
      <c r="AM40" s="97"/>
      <c r="AS40" s="31" t="n">
        <v>34</v>
      </c>
    </row>
    <row r="41" customFormat="false" ht="35.7" hidden="false" customHeight="true" outlineLevel="0" collapsed="false">
      <c r="B41" s="34" t="s">
        <v>144</v>
      </c>
      <c r="C41" s="34" t="s">
        <v>145</v>
      </c>
      <c r="D41" s="34" t="s">
        <v>146</v>
      </c>
      <c r="E41" s="34" t="s">
        <v>444</v>
      </c>
      <c r="F41" s="34" t="s">
        <v>445</v>
      </c>
      <c r="G41" s="34" t="s">
        <v>446</v>
      </c>
      <c r="H41" s="34" t="s">
        <v>447</v>
      </c>
      <c r="I41" s="34" t="s">
        <v>448</v>
      </c>
      <c r="J41" s="34" t="s">
        <v>449</v>
      </c>
      <c r="K41" s="34" t="s">
        <v>450</v>
      </c>
      <c r="L41" s="34" t="s">
        <v>425</v>
      </c>
      <c r="Q41" s="375"/>
      <c r="R41" s="375"/>
      <c r="S41" s="385"/>
      <c r="T41" s="385"/>
      <c r="U41" s="389"/>
      <c r="V41" s="97"/>
      <c r="W41" s="342"/>
      <c r="X41" s="148" t="s">
        <v>451</v>
      </c>
      <c r="Y41" s="148" t="s">
        <v>452</v>
      </c>
      <c r="Z41" s="148" t="s">
        <v>453</v>
      </c>
      <c r="AA41" s="148" t="s">
        <v>454</v>
      </c>
      <c r="AB41" s="148"/>
      <c r="AC41" s="310"/>
      <c r="AD41" s="97"/>
      <c r="AE41" s="342"/>
      <c r="AF41" s="148" t="s">
        <v>451</v>
      </c>
      <c r="AG41" s="148" t="s">
        <v>452</v>
      </c>
      <c r="AH41" s="148" t="s">
        <v>453</v>
      </c>
      <c r="AI41" s="148" t="s">
        <v>454</v>
      </c>
      <c r="AJ41" s="148"/>
      <c r="AK41" s="310"/>
      <c r="AL41" s="387"/>
      <c r="AM41" s="97"/>
      <c r="AS41" s="31" t="n">
        <v>34</v>
      </c>
    </row>
    <row r="42" s="87" customFormat="true" ht="11.25" hidden="true" customHeight="true" outlineLevel="0" collapsed="false">
      <c r="A42" s="34"/>
      <c r="B42" s="34"/>
      <c r="C42" s="34"/>
      <c r="D42" s="34"/>
      <c r="E42" s="34"/>
      <c r="F42" s="34"/>
      <c r="G42" s="34"/>
      <c r="H42" s="34"/>
      <c r="I42" s="34"/>
      <c r="J42" s="34"/>
      <c r="K42" s="34"/>
      <c r="L42" s="34"/>
      <c r="M42" s="39"/>
      <c r="N42" s="39"/>
      <c r="O42" s="39"/>
      <c r="P42" s="390"/>
      <c r="Q42" s="391"/>
      <c r="R42" s="392" t="n">
        <v>1</v>
      </c>
      <c r="S42" s="393" t="s">
        <v>118</v>
      </c>
      <c r="T42" s="394" t="s">
        <v>101</v>
      </c>
      <c r="U42" s="395" t="str">
        <f aca="true">OFFSET(U42,0,-1)</f>
        <v>2</v>
      </c>
      <c r="V42" s="396" t="n">
        <f aca="true">OFFSET(V42,0,-1)+1</f>
        <v>3</v>
      </c>
      <c r="W42" s="396"/>
      <c r="X42" s="396" t="n">
        <f aca="true">OFFSET(X42,0,-1)+1</f>
        <v>1</v>
      </c>
      <c r="Y42" s="396" t="n">
        <f aca="true">OFFSET(Y42,0,-1)+1</f>
        <v>2</v>
      </c>
      <c r="Z42" s="396" t="n">
        <f aca="true">OFFSET(Z42,0,-1)+1</f>
        <v>3</v>
      </c>
      <c r="AA42" s="396" t="n">
        <f aca="true">OFFSET(AA42,0,-1)+1</f>
        <v>4</v>
      </c>
      <c r="AB42" s="396"/>
      <c r="AC42" s="396" t="n">
        <f aca="true">OFFSET(AC42,0,-2)+1</f>
        <v>5</v>
      </c>
      <c r="AD42" s="396" t="n">
        <f aca="true">OFFSET(AD42,0,-1)+1</f>
        <v>6</v>
      </c>
      <c r="AE42" s="396"/>
      <c r="AF42" s="396" t="n">
        <f aca="true">OFFSET(AF42,0,-1)+1</f>
        <v>1</v>
      </c>
      <c r="AG42" s="396" t="n">
        <f aca="true">OFFSET(AG42,0,-1)+1</f>
        <v>2</v>
      </c>
      <c r="AH42" s="396" t="n">
        <f aca="true">OFFSET(AH42,0,-1)+1</f>
        <v>3</v>
      </c>
      <c r="AI42" s="396" t="n">
        <f aca="true">OFFSET(AI42,0,-1)+1</f>
        <v>4</v>
      </c>
      <c r="AJ42" s="396"/>
      <c r="AK42" s="396" t="n">
        <f aca="true">OFFSET(AK42,0,-2)+1</f>
        <v>5</v>
      </c>
      <c r="AL42" s="395" t="n">
        <f aca="true">OFFSET(AL42,0,-1)</f>
        <v>5</v>
      </c>
      <c r="AM42" s="396" t="n">
        <f aca="true">OFFSET(AM42,0,-1)+1</f>
        <v>6</v>
      </c>
      <c r="AN42" s="36"/>
      <c r="AO42" s="36"/>
      <c r="AP42" s="36"/>
      <c r="AQ42" s="36"/>
      <c r="AR42" s="36"/>
      <c r="AS42" s="87" t="n">
        <v>0</v>
      </c>
    </row>
    <row r="43" customFormat="false" ht="24" hidden="false" customHeight="true" outlineLevel="0" collapsed="false">
      <c r="A43" s="34" t="s">
        <v>165</v>
      </c>
      <c r="E43" s="331" t="n">
        <v>1</v>
      </c>
      <c r="L43" s="34"/>
      <c r="M43" s="34"/>
      <c r="N43" s="34"/>
      <c r="O43" s="34"/>
      <c r="Q43" s="95"/>
      <c r="R43" s="332"/>
      <c r="S43" s="333" t="n">
        <f aca="false">INDEX(PT_DIFFERENTIATION_NUM_NTAR,MATCH(A43,PT_DIFFERENTIATION_NTAR_ID,0))</f>
        <v>0</v>
      </c>
      <c r="T43" s="334" t="s">
        <v>132</v>
      </c>
      <c r="U43" s="335"/>
      <c r="V43" s="336"/>
      <c r="W43" s="336"/>
      <c r="X43" s="336"/>
      <c r="Y43" s="336"/>
      <c r="Z43" s="336"/>
      <c r="AA43" s="336"/>
      <c r="AB43" s="336"/>
      <c r="AC43" s="336"/>
      <c r="AD43" s="337" t="str">
        <f aca="false">INDEX(PT_DIFFERENTIATION_NTAR,MATCH(A43,PT_DIFFERENTIATION_NTAR_ID,0))</f>
        <v/>
      </c>
      <c r="AE43" s="337"/>
      <c r="AF43" s="337"/>
      <c r="AG43" s="337"/>
      <c r="AH43" s="337"/>
      <c r="AI43" s="337"/>
      <c r="AJ43" s="337"/>
      <c r="AK43" s="337"/>
      <c r="AL43" s="337"/>
      <c r="AM43" s="338"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5"/>
      <c r="AP43" s="85" t="str">
        <f aca="false">IF(T43="","",T43)</f>
        <v>Наименование тарифа</v>
      </c>
      <c r="AQ43" s="85"/>
      <c r="AR43" s="85"/>
      <c r="AS43" s="31" t="n">
        <v>23</v>
      </c>
    </row>
    <row r="44" customFormat="false" ht="24" hidden="false" customHeight="true" outlineLevel="0" collapsed="false">
      <c r="A44" s="34" t="s">
        <v>165</v>
      </c>
      <c r="B44" s="34" t="s">
        <v>166</v>
      </c>
      <c r="E44" s="331"/>
      <c r="F44" s="331" t="n">
        <v>1</v>
      </c>
      <c r="L44" s="34"/>
      <c r="M44" s="34"/>
      <c r="N44" s="34"/>
      <c r="O44" s="34"/>
      <c r="P44" s="31"/>
      <c r="Q44" s="339"/>
      <c r="R44" s="340"/>
      <c r="S44" s="333" t="str">
        <f aca="false">INDEX(PT_DIFFERENTIATION_NUM_TER,MATCH(B44,PT_DIFFERENTIATION_TER_ID,0))</f>
        <v>.</v>
      </c>
      <c r="T44" s="333" t="s">
        <v>404</v>
      </c>
      <c r="U44" s="335"/>
      <c r="V44" s="336"/>
      <c r="W44" s="336"/>
      <c r="X44" s="336"/>
      <c r="Y44" s="336"/>
      <c r="Z44" s="336"/>
      <c r="AA44" s="336"/>
      <c r="AB44" s="336"/>
      <c r="AC44" s="336"/>
      <c r="AD44" s="337" t="str">
        <f aca="false">INDEX(PT_DIFFERENTIATION_TER,MATCH(B44,PT_DIFFERENTIATION_TER_ID,0))</f>
        <v/>
      </c>
      <c r="AE44" s="337"/>
      <c r="AF44" s="337"/>
      <c r="AG44" s="337"/>
      <c r="AH44" s="337"/>
      <c r="AI44" s="337"/>
      <c r="AJ44" s="337"/>
      <c r="AK44" s="337"/>
      <c r="AL44" s="337"/>
      <c r="AM44" s="338" t="s">
        <v>405</v>
      </c>
      <c r="AO44" s="85"/>
      <c r="AP44" s="85" t="str">
        <f aca="false">IF(T44="","",T44)</f>
        <v>Территория действия тарифа</v>
      </c>
      <c r="AQ44" s="85"/>
      <c r="AR44" s="85"/>
      <c r="AS44" s="31" t="n">
        <v>23</v>
      </c>
    </row>
    <row r="45" customFormat="false" ht="24" hidden="false" customHeight="true" outlineLevel="0" collapsed="false">
      <c r="A45" s="34" t="s">
        <v>165</v>
      </c>
      <c r="B45" s="34" t="s">
        <v>166</v>
      </c>
      <c r="C45" s="34" t="s">
        <v>167</v>
      </c>
      <c r="E45" s="331"/>
      <c r="F45" s="331"/>
      <c r="G45" s="331" t="n">
        <v>1</v>
      </c>
      <c r="L45" s="34"/>
      <c r="M45" s="34"/>
      <c r="N45" s="34"/>
      <c r="O45" s="34"/>
      <c r="P45" s="341"/>
      <c r="Q45" s="339"/>
      <c r="R45" s="340"/>
      <c r="S45" s="333" t="str">
        <f aca="false">INDEX(PT_DIFFERENTIATION_NUM_CS,MATCH(C45,PT_DIFFERENTIATION_CS_ID,0))</f>
        <v>..</v>
      </c>
      <c r="T45" s="333" t="s">
        <v>406</v>
      </c>
      <c r="U45" s="335"/>
      <c r="V45" s="336"/>
      <c r="W45" s="336"/>
      <c r="X45" s="336"/>
      <c r="Y45" s="336"/>
      <c r="Z45" s="336"/>
      <c r="AA45" s="336"/>
      <c r="AB45" s="336"/>
      <c r="AC45" s="336"/>
      <c r="AD45" s="337" t="str">
        <f aca="false">INDEX(PT_DIFFERENTIATION_CS,MATCH(C45,PT_DIFFERENTIATION_CS_ID,0))</f>
        <v/>
      </c>
      <c r="AE45" s="337"/>
      <c r="AF45" s="337"/>
      <c r="AG45" s="337"/>
      <c r="AH45" s="337"/>
      <c r="AI45" s="337"/>
      <c r="AJ45" s="337"/>
      <c r="AK45" s="337"/>
      <c r="AL45" s="337"/>
      <c r="AM45" s="338" t="s">
        <v>407</v>
      </c>
      <c r="AO45" s="85"/>
      <c r="AP45" s="85" t="str">
        <f aca="false">IF(T45="","",T45)</f>
        <v>Наименование системы теплоснабжения</v>
      </c>
      <c r="AQ45" s="85"/>
      <c r="AR45" s="85"/>
      <c r="AS45" s="31" t="n">
        <v>23</v>
      </c>
    </row>
    <row r="46" customFormat="false" ht="24" hidden="false" customHeight="true" outlineLevel="0" collapsed="false">
      <c r="A46" s="34" t="s">
        <v>165</v>
      </c>
      <c r="B46" s="34" t="s">
        <v>166</v>
      </c>
      <c r="C46" s="34" t="s">
        <v>167</v>
      </c>
      <c r="D46" s="34" t="s">
        <v>168</v>
      </c>
      <c r="E46" s="331"/>
      <c r="F46" s="331"/>
      <c r="G46" s="331"/>
      <c r="H46" s="331" t="n">
        <v>1</v>
      </c>
      <c r="L46" s="34"/>
      <c r="M46" s="34"/>
      <c r="N46" s="34"/>
      <c r="O46" s="34"/>
      <c r="P46" s="341"/>
      <c r="Q46" s="339"/>
      <c r="R46" s="340"/>
      <c r="S46" s="333" t="str">
        <f aca="false">INDEX(PT_DIFFERENTIATION_NUM_IST_TE,MATCH(D46,PT_DIFFERENTIATION_IST_TE_ID,0))</f>
        <v>...</v>
      </c>
      <c r="T46" s="333" t="s">
        <v>408</v>
      </c>
      <c r="U46" s="335"/>
      <c r="V46" s="336"/>
      <c r="W46" s="336"/>
      <c r="X46" s="336"/>
      <c r="Y46" s="336"/>
      <c r="Z46" s="336"/>
      <c r="AA46" s="336"/>
      <c r="AB46" s="336"/>
      <c r="AC46" s="336"/>
      <c r="AD46" s="337" t="str">
        <f aca="false">INDEX(PT_DIFFERENTIATION_IST_TE,MATCH(D46,PT_DIFFERENTIATION_IST_TE_ID,0))</f>
        <v/>
      </c>
      <c r="AE46" s="337"/>
      <c r="AF46" s="337"/>
      <c r="AG46" s="337"/>
      <c r="AH46" s="337"/>
      <c r="AI46" s="337"/>
      <c r="AJ46" s="337"/>
      <c r="AK46" s="337"/>
      <c r="AL46" s="337"/>
      <c r="AM46" s="338" t="s">
        <v>409</v>
      </c>
      <c r="AO46" s="85"/>
      <c r="AP46" s="85" t="str">
        <f aca="false">IF(T46="","",T46)</f>
        <v>Источник тепловой энергии</v>
      </c>
      <c r="AQ46" s="85"/>
      <c r="AR46" s="85"/>
      <c r="AS46" s="31" t="n">
        <v>23</v>
      </c>
    </row>
    <row r="47" customFormat="false" ht="49.5" hidden="false" customHeight="true" outlineLevel="0" collapsed="false">
      <c r="A47" s="34" t="s">
        <v>165</v>
      </c>
      <c r="B47" s="34" t="s">
        <v>166</v>
      </c>
      <c r="C47" s="34" t="s">
        <v>167</v>
      </c>
      <c r="D47" s="34" t="s">
        <v>168</v>
      </c>
      <c r="E47" s="331"/>
      <c r="F47" s="331"/>
      <c r="G47" s="331"/>
      <c r="H47" s="331"/>
      <c r="I47" s="342" t="str">
        <f aca="false">S46&amp;".1"</f>
        <v>....1</v>
      </c>
      <c r="L47" s="34" t="s">
        <v>410</v>
      </c>
      <c r="P47" s="36" t="n">
        <v>1</v>
      </c>
      <c r="Q47" s="36"/>
      <c r="R47" s="343"/>
      <c r="S47" s="333" t="str">
        <f aca="false">$I47</f>
        <v>....1</v>
      </c>
      <c r="T47" s="344" t="s">
        <v>411</v>
      </c>
      <c r="U47" s="335"/>
      <c r="V47" s="345"/>
      <c r="W47" s="345"/>
      <c r="X47" s="345"/>
      <c r="Y47" s="345"/>
      <c r="Z47" s="345"/>
      <c r="AA47" s="345"/>
      <c r="AB47" s="345"/>
      <c r="AC47" s="345"/>
      <c r="AD47" s="345"/>
      <c r="AE47" s="345"/>
      <c r="AF47" s="345"/>
      <c r="AG47" s="345"/>
      <c r="AH47" s="345"/>
      <c r="AI47" s="345"/>
      <c r="AJ47" s="345"/>
      <c r="AK47" s="345"/>
      <c r="AL47" s="345"/>
      <c r="AM47" s="338" t="s">
        <v>412</v>
      </c>
      <c r="AO47" s="85"/>
      <c r="AP47" s="85" t="str">
        <f aca="false">IF(T47="","",T47)</f>
        <v>Схема подключения теплопотребляющей установки к коллектору источника тепловой энергии</v>
      </c>
      <c r="AQ47" s="85"/>
      <c r="AR47" s="85"/>
      <c r="AS47" s="31" t="n">
        <v>47</v>
      </c>
    </row>
    <row r="48" customFormat="false" ht="24" hidden="false" customHeight="true" outlineLevel="0" collapsed="false">
      <c r="A48" s="34" t="s">
        <v>165</v>
      </c>
      <c r="B48" s="34" t="s">
        <v>166</v>
      </c>
      <c r="C48" s="34" t="s">
        <v>167</v>
      </c>
      <c r="D48" s="34" t="s">
        <v>168</v>
      </c>
      <c r="E48" s="331"/>
      <c r="F48" s="331"/>
      <c r="G48" s="331"/>
      <c r="H48" s="331"/>
      <c r="I48" s="342"/>
      <c r="J48" s="342" t="str">
        <f aca="false">I47&amp;".1"</f>
        <v>....1.1</v>
      </c>
      <c r="L48" s="34" t="s">
        <v>413</v>
      </c>
      <c r="P48" s="36"/>
      <c r="Q48" s="36" t="n">
        <v>1</v>
      </c>
      <c r="R48" s="346"/>
      <c r="S48" s="333" t="str">
        <f aca="false">$J48</f>
        <v>....1.1</v>
      </c>
      <c r="T48" s="347" t="s">
        <v>414</v>
      </c>
      <c r="U48" s="335"/>
      <c r="V48" s="345"/>
      <c r="W48" s="345"/>
      <c r="X48" s="345"/>
      <c r="Y48" s="345"/>
      <c r="Z48" s="345"/>
      <c r="AA48" s="345"/>
      <c r="AB48" s="345"/>
      <c r="AC48" s="345"/>
      <c r="AD48" s="345"/>
      <c r="AE48" s="345"/>
      <c r="AF48" s="345"/>
      <c r="AG48" s="345"/>
      <c r="AH48" s="345"/>
      <c r="AI48" s="345"/>
      <c r="AJ48" s="345"/>
      <c r="AK48" s="345"/>
      <c r="AL48" s="345"/>
      <c r="AM48" s="338" t="s">
        <v>415</v>
      </c>
      <c r="AO48" s="85"/>
      <c r="AP48" s="85" t="str">
        <f aca="false">IF(T48="","",T48)</f>
        <v>Группа потребителей</v>
      </c>
      <c r="AQ48" s="85"/>
      <c r="AR48" s="85"/>
      <c r="AS48" s="31" t="n">
        <v>23</v>
      </c>
    </row>
    <row r="49" customFormat="false" ht="24" hidden="false" customHeight="true" outlineLevel="0" collapsed="false">
      <c r="A49" s="34" t="s">
        <v>165</v>
      </c>
      <c r="B49" s="34" t="s">
        <v>166</v>
      </c>
      <c r="C49" s="34" t="s">
        <v>167</v>
      </c>
      <c r="D49" s="34" t="s">
        <v>168</v>
      </c>
      <c r="E49" s="331"/>
      <c r="F49" s="331"/>
      <c r="G49" s="331"/>
      <c r="H49" s="331"/>
      <c r="I49" s="342"/>
      <c r="J49" s="342"/>
      <c r="K49" s="342" t="str">
        <f aca="false">J48&amp;".1"</f>
        <v>....1.1.1</v>
      </c>
      <c r="L49" s="34" t="s">
        <v>416</v>
      </c>
      <c r="P49" s="36"/>
      <c r="Q49" s="36"/>
      <c r="R49" s="346" t="n">
        <v>1</v>
      </c>
      <c r="S49" s="333" t="str">
        <f aca="false">$K49</f>
        <v>....1.1.1</v>
      </c>
      <c r="T49" s="348"/>
      <c r="U49" s="335"/>
      <c r="V49" s="349"/>
      <c r="W49" s="350"/>
      <c r="X49" s="349"/>
      <c r="Y49" s="351"/>
      <c r="Z49" s="352"/>
      <c r="AA49" s="166" t="s">
        <v>65</v>
      </c>
      <c r="AB49" s="352"/>
      <c r="AC49" s="166" t="s">
        <v>65</v>
      </c>
      <c r="AD49" s="349"/>
      <c r="AE49" s="350"/>
      <c r="AF49" s="349"/>
      <c r="AG49" s="351"/>
      <c r="AH49" s="352"/>
      <c r="AI49" s="166" t="s">
        <v>65</v>
      </c>
      <c r="AJ49" s="352"/>
      <c r="AK49" s="166" t="s">
        <v>65</v>
      </c>
      <c r="AL49" s="397"/>
      <c r="AM49" s="353" t="s">
        <v>417</v>
      </c>
      <c r="AN49" s="36" t="e">
        <f aca="false">strcheckdate(V50:AL50)</f>
        <v>#NAME?</v>
      </c>
      <c r="AO49" s="85"/>
      <c r="AP49" s="85" t="str">
        <f aca="false">IF(T49="","",T49)</f>
        <v/>
      </c>
      <c r="AQ49" s="85"/>
      <c r="AR49" s="85"/>
      <c r="AS49" s="31" t="n">
        <v>23</v>
      </c>
    </row>
    <row r="50" customFormat="false" ht="1.05" hidden="false" customHeight="true" outlineLevel="0" collapsed="false">
      <c r="A50" s="34" t="s">
        <v>165</v>
      </c>
      <c r="B50" s="34" t="s">
        <v>166</v>
      </c>
      <c r="C50" s="34" t="s">
        <v>167</v>
      </c>
      <c r="D50" s="34" t="s">
        <v>168</v>
      </c>
      <c r="E50" s="331"/>
      <c r="F50" s="331"/>
      <c r="G50" s="331"/>
      <c r="H50" s="331"/>
      <c r="I50" s="342"/>
      <c r="J50" s="342"/>
      <c r="K50" s="342"/>
      <c r="L50" s="34"/>
      <c r="P50" s="36"/>
      <c r="Q50" s="36"/>
      <c r="R50" s="346"/>
      <c r="S50" s="312"/>
      <c r="T50" s="335"/>
      <c r="U50" s="335"/>
      <c r="V50" s="350"/>
      <c r="W50" s="350"/>
      <c r="X50" s="350"/>
      <c r="Y50" s="354" t="str">
        <f aca="false">Z49&amp;"-"&amp;AB49</f>
        <v>-</v>
      </c>
      <c r="Z50" s="352"/>
      <c r="AA50" s="166"/>
      <c r="AB50" s="352"/>
      <c r="AC50" s="166"/>
      <c r="AD50" s="350"/>
      <c r="AE50" s="350"/>
      <c r="AF50" s="350"/>
      <c r="AG50" s="354" t="str">
        <f aca="false">AH49&amp;"-"&amp;AJ49</f>
        <v>-</v>
      </c>
      <c r="AH50" s="352"/>
      <c r="AI50" s="166"/>
      <c r="AJ50" s="352"/>
      <c r="AK50" s="166"/>
      <c r="AL50" s="398"/>
      <c r="AM50" s="353"/>
      <c r="AO50" s="85"/>
      <c r="AP50" s="85" t="str">
        <f aca="false">IF(T50="","",T50)</f>
        <v/>
      </c>
      <c r="AQ50" s="85"/>
      <c r="AR50" s="85"/>
      <c r="AS50" s="31" t="n">
        <v>1</v>
      </c>
    </row>
    <row r="51" customFormat="false" ht="11.55" hidden="false" customHeight="true" outlineLevel="0" collapsed="false">
      <c r="A51" s="34" t="s">
        <v>165</v>
      </c>
      <c r="B51" s="34" t="s">
        <v>166</v>
      </c>
      <c r="C51" s="34" t="s">
        <v>167</v>
      </c>
      <c r="D51" s="34" t="s">
        <v>168</v>
      </c>
      <c r="E51" s="331"/>
      <c r="F51" s="331"/>
      <c r="G51" s="331"/>
      <c r="H51" s="331"/>
      <c r="I51" s="342"/>
      <c r="J51" s="342"/>
      <c r="L51" s="34"/>
      <c r="P51" s="36"/>
      <c r="Q51" s="36"/>
      <c r="R51" s="343"/>
      <c r="S51" s="355"/>
      <c r="T51" s="356" t="s">
        <v>418</v>
      </c>
      <c r="U51" s="157"/>
      <c r="V51" s="157"/>
      <c r="W51" s="157"/>
      <c r="X51" s="157"/>
      <c r="Y51" s="157"/>
      <c r="Z51" s="157"/>
      <c r="AA51" s="157"/>
      <c r="AB51" s="157"/>
      <c r="AC51" s="157"/>
      <c r="AD51" s="157"/>
      <c r="AE51" s="157"/>
      <c r="AF51" s="157"/>
      <c r="AG51" s="157"/>
      <c r="AH51" s="157"/>
      <c r="AI51" s="157"/>
      <c r="AJ51" s="157"/>
      <c r="AK51" s="157"/>
      <c r="AL51" s="357"/>
      <c r="AM51" s="353"/>
      <c r="AO51" s="85"/>
      <c r="AP51" s="85" t="str">
        <f aca="false">IF(T51="","",T51)</f>
        <v>Добавить вид теплоносителя (параметры теплоносителя)</v>
      </c>
      <c r="AQ51" s="85"/>
      <c r="AR51" s="85"/>
      <c r="AS51" s="31" t="n">
        <v>11</v>
      </c>
    </row>
    <row r="52" customFormat="false" ht="11.55" hidden="false" customHeight="true" outlineLevel="0" collapsed="false">
      <c r="A52" s="34" t="s">
        <v>165</v>
      </c>
      <c r="B52" s="34" t="s">
        <v>166</v>
      </c>
      <c r="C52" s="34" t="s">
        <v>167</v>
      </c>
      <c r="D52" s="34" t="s">
        <v>168</v>
      </c>
      <c r="E52" s="331"/>
      <c r="F52" s="331"/>
      <c r="G52" s="331"/>
      <c r="H52" s="331"/>
      <c r="I52" s="342"/>
      <c r="L52" s="34"/>
      <c r="P52" s="36"/>
      <c r="Q52" s="36"/>
      <c r="R52" s="343"/>
      <c r="S52" s="355"/>
      <c r="T52" s="358" t="s">
        <v>419</v>
      </c>
      <c r="U52" s="157"/>
      <c r="V52" s="157"/>
      <c r="W52" s="157"/>
      <c r="X52" s="157"/>
      <c r="Y52" s="157"/>
      <c r="Z52" s="157"/>
      <c r="AA52" s="157"/>
      <c r="AB52" s="157"/>
      <c r="AC52" s="359"/>
      <c r="AD52" s="157"/>
      <c r="AE52" s="157"/>
      <c r="AF52" s="157"/>
      <c r="AG52" s="157"/>
      <c r="AH52" s="157"/>
      <c r="AI52" s="157"/>
      <c r="AJ52" s="157"/>
      <c r="AK52" s="359"/>
      <c r="AL52" s="157"/>
      <c r="AM52" s="360"/>
      <c r="AO52" s="85"/>
      <c r="AP52" s="85" t="str">
        <f aca="false">IF(T52="","",T52)</f>
        <v>Добавить группу потребителей</v>
      </c>
      <c r="AQ52" s="85"/>
      <c r="AR52" s="85"/>
      <c r="AS52" s="31" t="n">
        <v>11</v>
      </c>
    </row>
    <row r="53" customFormat="false" ht="14.7" hidden="false" customHeight="true" outlineLevel="0" collapsed="false">
      <c r="A53" s="34" t="s">
        <v>165</v>
      </c>
      <c r="B53" s="34" t="s">
        <v>166</v>
      </c>
      <c r="C53" s="34" t="s">
        <v>167</v>
      </c>
      <c r="D53" s="34" t="s">
        <v>168</v>
      </c>
      <c r="E53" s="331"/>
      <c r="F53" s="331"/>
      <c r="G53" s="331"/>
      <c r="H53" s="331"/>
      <c r="L53" s="34"/>
      <c r="M53" s="34"/>
      <c r="N53" s="34"/>
      <c r="O53" s="34"/>
      <c r="P53" s="95"/>
      <c r="Q53" s="361"/>
      <c r="R53" s="332"/>
      <c r="S53" s="355"/>
      <c r="T53" s="362" t="s">
        <v>420</v>
      </c>
      <c r="U53" s="157"/>
      <c r="V53" s="157"/>
      <c r="W53" s="157"/>
      <c r="X53" s="157"/>
      <c r="Y53" s="157"/>
      <c r="Z53" s="157"/>
      <c r="AA53" s="157"/>
      <c r="AB53" s="157"/>
      <c r="AC53" s="359"/>
      <c r="AD53" s="157"/>
      <c r="AE53" s="157"/>
      <c r="AF53" s="157"/>
      <c r="AG53" s="157"/>
      <c r="AH53" s="157"/>
      <c r="AI53" s="157"/>
      <c r="AJ53" s="157"/>
      <c r="AK53" s="359"/>
      <c r="AL53" s="157"/>
      <c r="AM53" s="360"/>
      <c r="AO53" s="85"/>
      <c r="AP53" s="85" t="str">
        <f aca="false">IF(T53="","",T53)</f>
        <v>Добавить схему подключения</v>
      </c>
      <c r="AQ53" s="85"/>
      <c r="AR53" s="85"/>
      <c r="AS53" s="31" t="n">
        <v>14</v>
      </c>
    </row>
    <row r="54" s="36" customFormat="true" ht="1.05" hidden="false" customHeight="true" outlineLevel="0" collapsed="false">
      <c r="A54" s="36" t="s">
        <v>165</v>
      </c>
      <c r="B54" s="36" t="s">
        <v>166</v>
      </c>
      <c r="C54" s="36" t="s">
        <v>167</v>
      </c>
      <c r="E54" s="331"/>
      <c r="F54" s="331"/>
      <c r="G54" s="331"/>
      <c r="P54" s="118"/>
      <c r="Q54" s="363"/>
      <c r="R54" s="118"/>
      <c r="S54" s="368"/>
      <c r="T54" s="367" t="s">
        <v>421</v>
      </c>
      <c r="U54" s="367"/>
      <c r="V54" s="367"/>
      <c r="W54" s="367"/>
      <c r="X54" s="367"/>
      <c r="Y54" s="367"/>
      <c r="Z54" s="367"/>
      <c r="AA54" s="367"/>
      <c r="AB54" s="367"/>
      <c r="AC54" s="367"/>
      <c r="AD54" s="367"/>
      <c r="AE54" s="367"/>
      <c r="AF54" s="367"/>
      <c r="AG54" s="367"/>
      <c r="AH54" s="367"/>
      <c r="AI54" s="367"/>
      <c r="AJ54" s="367"/>
      <c r="AK54" s="367"/>
      <c r="AL54" s="367"/>
      <c r="AM54" s="367"/>
      <c r="AP54" s="36" t="str">
        <f aca="false">IF(T54="","",T54)</f>
        <v>Добавить источник для дифференциации</v>
      </c>
      <c r="AS54" s="36" t="n">
        <v>1</v>
      </c>
    </row>
    <row r="55" s="36" customFormat="true" ht="1.05" hidden="false" customHeight="true" outlineLevel="0" collapsed="false">
      <c r="A55" s="36" t="s">
        <v>165</v>
      </c>
      <c r="B55" s="36" t="s">
        <v>166</v>
      </c>
      <c r="E55" s="331"/>
      <c r="F55" s="331"/>
      <c r="M55" s="367"/>
      <c r="N55" s="367"/>
      <c r="P55" s="118"/>
      <c r="Q55" s="363"/>
      <c r="R55" s="118"/>
      <c r="S55" s="368"/>
      <c r="T55" s="367" t="s">
        <v>422</v>
      </c>
      <c r="U55" s="367"/>
      <c r="V55" s="367"/>
      <c r="W55" s="367"/>
      <c r="X55" s="367"/>
      <c r="Y55" s="367"/>
      <c r="Z55" s="367"/>
      <c r="AA55" s="367"/>
      <c r="AB55" s="367"/>
      <c r="AC55" s="367"/>
      <c r="AD55" s="367"/>
      <c r="AE55" s="367"/>
      <c r="AF55" s="367"/>
      <c r="AG55" s="367"/>
      <c r="AH55" s="367"/>
      <c r="AI55" s="367"/>
      <c r="AJ55" s="367"/>
      <c r="AK55" s="367"/>
      <c r="AL55" s="367"/>
      <c r="AM55" s="367"/>
      <c r="AP55" s="36" t="str">
        <f aca="false">IF(T55="","",T55)</f>
        <v>Добавить централизованную систему для дифференциации</v>
      </c>
      <c r="AS55" s="36" t="n">
        <v>1</v>
      </c>
    </row>
    <row r="56" s="36" customFormat="true" ht="1.05" hidden="false" customHeight="true" outlineLevel="0" collapsed="false">
      <c r="A56" s="36" t="s">
        <v>165</v>
      </c>
      <c r="E56" s="331"/>
      <c r="M56" s="367"/>
      <c r="N56" s="367"/>
      <c r="P56" s="118"/>
      <c r="Q56" s="363"/>
      <c r="R56" s="118"/>
      <c r="S56" s="368"/>
      <c r="T56" s="367" t="s">
        <v>423</v>
      </c>
      <c r="U56" s="367"/>
      <c r="V56" s="367"/>
      <c r="W56" s="367"/>
      <c r="X56" s="367"/>
      <c r="Y56" s="367"/>
      <c r="Z56" s="367"/>
      <c r="AA56" s="367"/>
      <c r="AB56" s="367"/>
      <c r="AC56" s="367"/>
      <c r="AD56" s="367"/>
      <c r="AE56" s="367"/>
      <c r="AF56" s="367"/>
      <c r="AG56" s="367"/>
      <c r="AH56" s="367"/>
      <c r="AI56" s="367"/>
      <c r="AJ56" s="367"/>
      <c r="AK56" s="367"/>
      <c r="AL56" s="367"/>
      <c r="AM56" s="367"/>
      <c r="AO56" s="85"/>
      <c r="AP56" s="85" t="str">
        <f aca="false">IF(T56="","",T56)</f>
        <v>Добавить территорию для дифференциации</v>
      </c>
      <c r="AQ56" s="85"/>
      <c r="AR56" s="85"/>
      <c r="AS56" s="36" t="n">
        <v>1</v>
      </c>
    </row>
    <row r="57" s="36" customFormat="true" ht="1.05" hidden="false" customHeight="true" outlineLevel="0" collapsed="false">
      <c r="M57" s="367"/>
      <c r="N57" s="367"/>
      <c r="P57" s="118"/>
      <c r="Q57" s="363"/>
      <c r="R57" s="118"/>
      <c r="S57" s="368"/>
      <c r="T57" s="367" t="s">
        <v>455</v>
      </c>
      <c r="U57" s="367"/>
      <c r="V57" s="367"/>
      <c r="W57" s="367"/>
      <c r="X57" s="367"/>
      <c r="Y57" s="367"/>
      <c r="Z57" s="367"/>
      <c r="AA57" s="367"/>
      <c r="AB57" s="367"/>
      <c r="AC57" s="367"/>
      <c r="AD57" s="367"/>
      <c r="AE57" s="367"/>
      <c r="AF57" s="367"/>
      <c r="AG57" s="367"/>
      <c r="AH57" s="367"/>
      <c r="AI57" s="367"/>
      <c r="AJ57" s="367"/>
      <c r="AK57" s="367"/>
      <c r="AL57" s="367"/>
      <c r="AM57" s="367"/>
      <c r="AP57" s="36" t="str">
        <f aca="false">IF(T57="","",T57)</f>
        <v>Добавить наименование тарифа</v>
      </c>
      <c r="AS57" s="36" t="n">
        <v>1</v>
      </c>
    </row>
    <row r="58" customFormat="false" ht="11.55" hidden="false" customHeight="true" outlineLevel="0" collapsed="false">
      <c r="M58" s="34"/>
      <c r="N58" s="34"/>
      <c r="O58" s="34"/>
      <c r="P58" s="31"/>
      <c r="Q58" s="31"/>
      <c r="R58" s="31"/>
      <c r="S58" s="31"/>
      <c r="AN58" s="31"/>
      <c r="AO58" s="31"/>
      <c r="AP58" s="31"/>
      <c r="AQ58" s="31"/>
      <c r="AR58" s="31"/>
      <c r="AS58" s="31" t="n">
        <v>11</v>
      </c>
    </row>
    <row r="59" customFormat="false" ht="28.5" hidden="false" customHeight="true" outlineLevel="0" collapsed="false">
      <c r="O59" s="34"/>
      <c r="S59" s="31"/>
      <c r="AS59" s="31" t="n">
        <v>27</v>
      </c>
    </row>
    <row r="60" customFormat="false" ht="67.2" hidden="false" customHeight="true" outlineLevel="0" collapsed="false">
      <c r="O60" s="34"/>
      <c r="AS60" s="31" t="n">
        <v>64</v>
      </c>
    </row>
    <row r="61" customFormat="false" ht="14.7" hidden="false" customHeight="true" outlineLevel="0" collapsed="false">
      <c r="O61" s="34"/>
      <c r="AS61" s="31" t="n">
        <v>14</v>
      </c>
    </row>
    <row r="62" customFormat="false" ht="18.75" hidden="false" customHeight="true" outlineLevel="0" collapsed="false">
      <c r="O62" s="34"/>
      <c r="S62" s="31"/>
      <c r="AS62" s="31" t="n">
        <v>18</v>
      </c>
    </row>
    <row r="63" customFormat="false" ht="18.75" hidden="false" customHeight="true" outlineLevel="0" collapsed="false">
      <c r="O63" s="34"/>
      <c r="AS63" s="31" t="n">
        <v>18</v>
      </c>
    </row>
    <row r="64" customFormat="false" ht="29.25" hidden="false" customHeight="true" outlineLevel="0" collapsed="false">
      <c r="O64" s="34"/>
      <c r="S64" s="31"/>
      <c r="AS64" s="31" t="n">
        <v>28</v>
      </c>
    </row>
    <row r="65" customFormat="false" ht="22.5" hidden="true" customHeight="true" outlineLevel="0" collapsed="false">
      <c r="A65" s="34" t="s">
        <v>81</v>
      </c>
      <c r="B65" s="34" t="n">
        <v>0</v>
      </c>
      <c r="C65" s="34" t="n">
        <v>0</v>
      </c>
      <c r="D65" s="34" t="n">
        <v>0</v>
      </c>
      <c r="E65" s="34" t="n">
        <v>0</v>
      </c>
      <c r="F65" s="34" t="n">
        <v>0</v>
      </c>
      <c r="G65" s="34" t="n">
        <v>0</v>
      </c>
      <c r="H65" s="34" t="n">
        <v>0</v>
      </c>
      <c r="I65" s="34" t="n">
        <v>0</v>
      </c>
      <c r="J65" s="34" t="n">
        <v>0</v>
      </c>
      <c r="K65" s="34" t="n">
        <v>0</v>
      </c>
      <c r="L65" s="34" t="n">
        <v>0</v>
      </c>
      <c r="M65" s="39" t="n">
        <v>0</v>
      </c>
      <c r="N65" s="39" t="n">
        <v>0</v>
      </c>
      <c r="O65" s="39" t="n">
        <v>0</v>
      </c>
      <c r="P65" s="175" t="n">
        <v>3</v>
      </c>
      <c r="Q65" s="329" t="n">
        <v>3</v>
      </c>
      <c r="R65" s="329" t="n">
        <v>3</v>
      </c>
      <c r="S65" s="330" t="n">
        <v>12</v>
      </c>
      <c r="T65" s="31" t="n">
        <v>35</v>
      </c>
      <c r="U65" s="31" t="n">
        <v>0</v>
      </c>
      <c r="V65" s="31" t="n">
        <v>0</v>
      </c>
      <c r="W65" s="31" t="n">
        <v>0</v>
      </c>
      <c r="X65" s="31" t="n">
        <v>0</v>
      </c>
      <c r="Y65" s="31" t="n">
        <v>0</v>
      </c>
      <c r="Z65" s="31" t="n">
        <v>0</v>
      </c>
      <c r="AA65" s="31" t="n">
        <v>0</v>
      </c>
      <c r="AB65" s="31" t="n">
        <v>0</v>
      </c>
      <c r="AC65" s="31" t="n">
        <v>0</v>
      </c>
      <c r="AD65" s="31" t="n">
        <v>24</v>
      </c>
      <c r="AE65" s="31" t="n">
        <v>0</v>
      </c>
      <c r="AF65" s="31" t="n">
        <v>24</v>
      </c>
      <c r="AG65" s="31" t="n">
        <v>24</v>
      </c>
      <c r="AH65" s="31" t="n">
        <v>11</v>
      </c>
      <c r="AI65" s="31" t="n">
        <v>3</v>
      </c>
      <c r="AJ65" s="31" t="n">
        <v>11</v>
      </c>
      <c r="AK65" s="31" t="n">
        <v>0</v>
      </c>
      <c r="AL65" s="31" t="n">
        <v>4</v>
      </c>
      <c r="AM65" s="31" t="n">
        <v>115</v>
      </c>
      <c r="AN65" s="36" t="n">
        <v>10</v>
      </c>
      <c r="AO65" s="36" t="n">
        <v>10</v>
      </c>
      <c r="AP65" s="36" t="n">
        <v>10</v>
      </c>
      <c r="AQ65" s="36" t="n">
        <v>10</v>
      </c>
      <c r="AR65" s="36" t="n">
        <v>10</v>
      </c>
      <c r="AS65" s="31"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2" min="22" style="31" width="24.72"/>
    <col collapsed="false" customWidth="true" hidden="true" outlineLevel="0" max="23" min="23" style="31" width="0.14"/>
    <col collapsed="false" customWidth="true" hidden="true" outlineLevel="0" max="25" min="24" style="31" width="24.72"/>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24.72"/>
    <col collapsed="false" customWidth="true" hidden="false" outlineLevel="0" max="31" min="31" style="31" width="0.14"/>
    <col collapsed="false" customWidth="true" hidden="false" outlineLevel="0" max="33" min="32" style="31" width="24.01"/>
    <col collapsed="false" customWidth="true" hidden="false" outlineLevel="0" max="34" min="34" style="31" width="11.01"/>
    <col collapsed="false" customWidth="true" hidden="false" outlineLevel="0" max="35" min="35" style="31" width="3.71"/>
    <col collapsed="false" customWidth="true" hidden="false" outlineLevel="0" max="36" min="36" style="31" width="11.01"/>
    <col collapsed="false" customWidth="true" hidden="true" outlineLevel="0" max="37" min="37" style="31" width="8.57"/>
    <col collapsed="false" customWidth="true" hidden="false" outlineLevel="0" max="38" min="38" style="31" width="4.01"/>
    <col collapsed="false" customWidth="true" hidden="false" outlineLevel="0" max="39" min="39" style="31" width="115.01"/>
    <col collapsed="false" customWidth="true" hidden="false" outlineLevel="0" max="44" min="40" style="36" width="10"/>
    <col collapsed="false" customWidth="false" hidden="true" outlineLevel="0" max="45" min="45" style="31" width="10.57"/>
  </cols>
  <sheetData>
    <row r="1" customFormat="false" ht="22.5" hidden="true" customHeight="true" outlineLevel="0" collapsed="false">
      <c r="AS1" s="31" t="s">
        <v>14</v>
      </c>
    </row>
    <row r="2" customFormat="false" ht="21" hidden="true" customHeight="true" outlineLevel="0" collapsed="false">
      <c r="A2" s="88"/>
      <c r="B2" s="88"/>
      <c r="C2" s="88"/>
      <c r="D2" s="88"/>
      <c r="E2" s="119" t="n">
        <v>1</v>
      </c>
      <c r="F2" s="88"/>
      <c r="G2" s="88"/>
      <c r="H2" s="88"/>
      <c r="I2" s="88"/>
      <c r="J2" s="88"/>
      <c r="K2" s="88"/>
      <c r="L2" s="88"/>
      <c r="M2" s="88"/>
      <c r="N2" s="88"/>
      <c r="O2" s="88"/>
      <c r="P2" s="95"/>
      <c r="Q2" s="95"/>
      <c r="R2" s="332"/>
      <c r="S2" s="344" t="e">
        <f aca="false">INDEX(PT_DIFFERENTIATION_NUM_NTAR,MATCH(A2,PT_DIFFERENTIATION_NTAR_ID,0))</f>
        <v>#N/A</v>
      </c>
      <c r="T2" s="334" t="s">
        <v>132</v>
      </c>
      <c r="U2" s="334"/>
      <c r="V2" s="336"/>
      <c r="W2" s="336"/>
      <c r="X2" s="336"/>
      <c r="Y2" s="336"/>
      <c r="Z2" s="336"/>
      <c r="AA2" s="336"/>
      <c r="AB2" s="336"/>
      <c r="AC2" s="336"/>
      <c r="AD2" s="337" t="e">
        <f aca="false">INDEX(PT_DIFFERENTIATION_NTAR,MATCH(A2,PT_DIFFERENTIATION_NTAR_ID,0))</f>
        <v>#N/A</v>
      </c>
      <c r="AE2" s="337"/>
      <c r="AF2" s="337"/>
      <c r="AG2" s="337"/>
      <c r="AH2" s="337"/>
      <c r="AI2" s="337"/>
      <c r="AJ2" s="337"/>
      <c r="AK2" s="337"/>
      <c r="AL2" s="337"/>
      <c r="AM2" s="338" t="s">
        <v>403</v>
      </c>
      <c r="AO2" s="85"/>
      <c r="AP2" s="85" t="str">
        <f aca="false">IF(T2="","",T2)</f>
        <v>Наименование тарифа</v>
      </c>
      <c r="AQ2" s="85"/>
      <c r="AR2" s="85"/>
      <c r="AS2" s="31" t="n">
        <v>0</v>
      </c>
    </row>
    <row r="3" customFormat="false" ht="21" hidden="true" customHeight="true" outlineLevel="0" collapsed="false">
      <c r="A3" s="88"/>
      <c r="B3" s="88"/>
      <c r="C3" s="88"/>
      <c r="D3" s="88"/>
      <c r="E3" s="119"/>
      <c r="F3" s="119" t="n">
        <v>1</v>
      </c>
      <c r="G3" s="88"/>
      <c r="H3" s="88"/>
      <c r="I3" s="88"/>
      <c r="J3" s="88"/>
      <c r="K3" s="88"/>
      <c r="L3" s="88"/>
      <c r="M3" s="88"/>
      <c r="N3" s="88"/>
      <c r="O3" s="88"/>
      <c r="P3" s="31"/>
      <c r="Q3" s="339"/>
      <c r="R3" s="340"/>
      <c r="S3" s="344" t="e">
        <f aca="false">INDEX(PT_DIFFERENTIATION_NUM_TER,MATCH(B3,PT_DIFFERENTIATION_TER_ID,0))</f>
        <v>#N/A</v>
      </c>
      <c r="T3" s="344" t="s">
        <v>404</v>
      </c>
      <c r="U3" s="334"/>
      <c r="V3" s="336"/>
      <c r="W3" s="336"/>
      <c r="X3" s="336"/>
      <c r="Y3" s="336"/>
      <c r="Z3" s="336"/>
      <c r="AA3" s="336"/>
      <c r="AB3" s="336"/>
      <c r="AC3" s="336"/>
      <c r="AD3" s="337" t="e">
        <f aca="false">INDEX(PT_DIFFERENTIATION_TER,MATCH(B3,PT_DIFFERENTIATION_TER_ID,0))</f>
        <v>#N/A</v>
      </c>
      <c r="AE3" s="337"/>
      <c r="AF3" s="337"/>
      <c r="AG3" s="337"/>
      <c r="AH3" s="337"/>
      <c r="AI3" s="337"/>
      <c r="AJ3" s="337"/>
      <c r="AK3" s="337"/>
      <c r="AL3" s="337"/>
      <c r="AM3" s="338" t="s">
        <v>405</v>
      </c>
      <c r="AO3" s="85"/>
      <c r="AP3" s="85" t="str">
        <f aca="false">IF(T3="","",T3)</f>
        <v>Территория действия тарифа</v>
      </c>
      <c r="AQ3" s="85"/>
      <c r="AR3" s="85"/>
      <c r="AS3" s="31" t="n">
        <v>0</v>
      </c>
    </row>
    <row r="4" customFormat="false" ht="23.25" hidden="true" customHeight="true" outlineLevel="0" collapsed="false">
      <c r="A4" s="88"/>
      <c r="B4" s="88"/>
      <c r="C4" s="88"/>
      <c r="D4" s="88"/>
      <c r="E4" s="119"/>
      <c r="F4" s="119"/>
      <c r="G4" s="119" t="n">
        <v>1</v>
      </c>
      <c r="H4" s="88"/>
      <c r="I4" s="88"/>
      <c r="J4" s="88"/>
      <c r="K4" s="88"/>
      <c r="L4" s="88"/>
      <c r="M4" s="88"/>
      <c r="N4" s="88"/>
      <c r="O4" s="88"/>
      <c r="P4" s="341"/>
      <c r="Q4" s="339"/>
      <c r="R4" s="340"/>
      <c r="S4" s="344" t="e">
        <f aca="false">INDEX(PT_DIFFERENTIATION_NUM_CS,MATCH(C4,PT_DIFFERENTIATION_CS_ID,0))</f>
        <v>#N/A</v>
      </c>
      <c r="T4" s="344" t="s">
        <v>406</v>
      </c>
      <c r="U4" s="334"/>
      <c r="V4" s="336"/>
      <c r="W4" s="336"/>
      <c r="X4" s="336"/>
      <c r="Y4" s="336"/>
      <c r="Z4" s="336"/>
      <c r="AA4" s="336"/>
      <c r="AB4" s="336"/>
      <c r="AC4" s="336"/>
      <c r="AD4" s="337" t="e">
        <f aca="false">INDEX(PT_DIFFERENTIATION_CS,MATCH(C4,PT_DIFFERENTIATION_CS_ID,0))</f>
        <v>#N/A</v>
      </c>
      <c r="AE4" s="337"/>
      <c r="AF4" s="337"/>
      <c r="AG4" s="337"/>
      <c r="AH4" s="337"/>
      <c r="AI4" s="337"/>
      <c r="AJ4" s="337"/>
      <c r="AK4" s="337"/>
      <c r="AL4" s="337"/>
      <c r="AM4" s="338" t="s">
        <v>407</v>
      </c>
      <c r="AO4" s="85"/>
      <c r="AP4" s="85" t="str">
        <f aca="false">IF(T4="","",T4)</f>
        <v>Наименование системы теплоснабжения</v>
      </c>
      <c r="AQ4" s="85"/>
      <c r="AR4" s="85"/>
      <c r="AS4" s="31" t="n">
        <v>0</v>
      </c>
    </row>
    <row r="5" customFormat="false" ht="21" hidden="true" customHeight="true" outlineLevel="0" collapsed="false">
      <c r="A5" s="88"/>
      <c r="B5" s="88"/>
      <c r="C5" s="88"/>
      <c r="D5" s="88"/>
      <c r="E5" s="119"/>
      <c r="F5" s="119"/>
      <c r="G5" s="119"/>
      <c r="H5" s="119" t="n">
        <v>1</v>
      </c>
      <c r="I5" s="88"/>
      <c r="J5" s="88"/>
      <c r="K5" s="88"/>
      <c r="L5" s="88"/>
      <c r="M5" s="88"/>
      <c r="N5" s="88"/>
      <c r="O5" s="88"/>
      <c r="P5" s="341"/>
      <c r="Q5" s="339"/>
      <c r="R5" s="340"/>
      <c r="S5" s="344" t="e">
        <f aca="false">INDEX(PT_DIFFERENTIATION_NUM_IST_TE,MATCH(D5,PT_DIFFERENTIATION_IST_TE_ID,0))</f>
        <v>#N/A</v>
      </c>
      <c r="T5" s="344" t="s">
        <v>408</v>
      </c>
      <c r="U5" s="334"/>
      <c r="V5" s="336"/>
      <c r="W5" s="336"/>
      <c r="X5" s="336"/>
      <c r="Y5" s="336"/>
      <c r="Z5" s="336"/>
      <c r="AA5" s="336"/>
      <c r="AB5" s="336"/>
      <c r="AC5" s="336"/>
      <c r="AD5" s="337" t="e">
        <f aca="false">INDEX(PT_DIFFERENTIATION_IST_TE,MATCH(D5,PT_DIFFERENTIATION_IST_TE_ID,0))</f>
        <v>#N/A</v>
      </c>
      <c r="AE5" s="337"/>
      <c r="AF5" s="337"/>
      <c r="AG5" s="337"/>
      <c r="AH5" s="337"/>
      <c r="AI5" s="337"/>
      <c r="AJ5" s="337"/>
      <c r="AK5" s="337"/>
      <c r="AL5" s="337"/>
      <c r="AM5" s="338" t="s">
        <v>409</v>
      </c>
      <c r="AO5" s="85"/>
      <c r="AP5" s="85" t="str">
        <f aca="false">IF(T5="","",T5)</f>
        <v>Источник тепловой энергии</v>
      </c>
      <c r="AQ5" s="85"/>
      <c r="AR5" s="85"/>
      <c r="AS5" s="31" t="n">
        <v>0</v>
      </c>
    </row>
    <row r="6" customFormat="false" ht="47.25" hidden="true" customHeight="true" outlineLevel="0" collapsed="false">
      <c r="A6" s="88"/>
      <c r="B6" s="88"/>
      <c r="C6" s="88"/>
      <c r="D6" s="88"/>
      <c r="E6" s="119"/>
      <c r="F6" s="119"/>
      <c r="G6" s="119"/>
      <c r="H6" s="119"/>
      <c r="I6" s="342" t="e">
        <f aca="false">S5&amp;".1"</f>
        <v>#N/A</v>
      </c>
      <c r="J6" s="88"/>
      <c r="K6" s="88"/>
      <c r="L6" s="88" t="s">
        <v>410</v>
      </c>
      <c r="M6" s="88"/>
      <c r="P6" s="36" t="n">
        <v>1</v>
      </c>
      <c r="Q6" s="36"/>
      <c r="R6" s="343"/>
      <c r="S6" s="344" t="e">
        <f aca="false">$I6</f>
        <v>#N/A</v>
      </c>
      <c r="T6" s="344" t="s">
        <v>411</v>
      </c>
      <c r="U6" s="334"/>
      <c r="V6" s="345"/>
      <c r="W6" s="345"/>
      <c r="X6" s="345"/>
      <c r="Y6" s="345"/>
      <c r="Z6" s="345"/>
      <c r="AA6" s="345"/>
      <c r="AB6" s="345"/>
      <c r="AC6" s="345"/>
      <c r="AD6" s="345"/>
      <c r="AE6" s="345"/>
      <c r="AF6" s="345"/>
      <c r="AG6" s="345"/>
      <c r="AH6" s="345"/>
      <c r="AI6" s="345"/>
      <c r="AJ6" s="345"/>
      <c r="AK6" s="345"/>
      <c r="AL6" s="345"/>
      <c r="AM6" s="338" t="s">
        <v>412</v>
      </c>
      <c r="AO6" s="85"/>
      <c r="AP6" s="85" t="str">
        <f aca="false">IF(T6="","",T6)</f>
        <v>Схема подключения теплопотребляющей установки к коллектору источника тепловой энергии</v>
      </c>
      <c r="AQ6" s="85"/>
      <c r="AR6" s="85"/>
      <c r="AS6" s="31" t="n">
        <v>0</v>
      </c>
    </row>
    <row r="7" customFormat="false" ht="21" hidden="true" customHeight="true" outlineLevel="0" collapsed="false">
      <c r="A7" s="88"/>
      <c r="B7" s="88"/>
      <c r="C7" s="88"/>
      <c r="D7" s="88"/>
      <c r="E7" s="119"/>
      <c r="F7" s="119"/>
      <c r="G7" s="119"/>
      <c r="H7" s="119"/>
      <c r="I7" s="119"/>
      <c r="J7" s="342" t="e">
        <f aca="false">I6&amp;".1"</f>
        <v>#N/A</v>
      </c>
      <c r="K7" s="88"/>
      <c r="L7" s="88" t="s">
        <v>413</v>
      </c>
      <c r="M7" s="88"/>
      <c r="N7" s="88"/>
      <c r="P7" s="36"/>
      <c r="Q7" s="36" t="n">
        <v>1</v>
      </c>
      <c r="R7" s="343"/>
      <c r="S7" s="344" t="e">
        <f aca="false">$J7</f>
        <v>#N/A</v>
      </c>
      <c r="T7" s="344" t="s">
        <v>414</v>
      </c>
      <c r="U7" s="334"/>
      <c r="V7" s="345"/>
      <c r="W7" s="345"/>
      <c r="X7" s="345"/>
      <c r="Y7" s="345"/>
      <c r="Z7" s="345"/>
      <c r="AA7" s="345"/>
      <c r="AB7" s="345"/>
      <c r="AC7" s="345"/>
      <c r="AD7" s="345"/>
      <c r="AE7" s="345"/>
      <c r="AF7" s="345"/>
      <c r="AG7" s="345"/>
      <c r="AH7" s="345"/>
      <c r="AI7" s="345"/>
      <c r="AJ7" s="345"/>
      <c r="AK7" s="345"/>
      <c r="AL7" s="345"/>
      <c r="AM7" s="338" t="s">
        <v>415</v>
      </c>
      <c r="AO7" s="85"/>
      <c r="AP7" s="85" t="str">
        <f aca="false">IF(T7="","",T7)</f>
        <v>Группа потребителей</v>
      </c>
      <c r="AQ7" s="85"/>
      <c r="AR7" s="85"/>
      <c r="AS7" s="31" t="n">
        <v>0</v>
      </c>
    </row>
    <row r="8" customFormat="false" ht="21" hidden="true" customHeight="true" outlineLevel="0" collapsed="false">
      <c r="A8" s="88"/>
      <c r="B8" s="88"/>
      <c r="C8" s="88"/>
      <c r="D8" s="88"/>
      <c r="E8" s="119"/>
      <c r="F8" s="119"/>
      <c r="G8" s="119"/>
      <c r="H8" s="119"/>
      <c r="I8" s="119"/>
      <c r="J8" s="119"/>
      <c r="K8" s="342" t="e">
        <f aca="false">J7&amp;".1"</f>
        <v>#N/A</v>
      </c>
      <c r="L8" s="88" t="s">
        <v>416</v>
      </c>
      <c r="M8" s="88"/>
      <c r="N8" s="88"/>
      <c r="O8" s="88"/>
      <c r="P8" s="36"/>
      <c r="Q8" s="36"/>
      <c r="R8" s="343" t="n">
        <v>1</v>
      </c>
      <c r="S8" s="344" t="e">
        <f aca="false">$K8</f>
        <v>#N/A</v>
      </c>
      <c r="T8" s="348"/>
      <c r="U8" s="334"/>
      <c r="V8" s="349"/>
      <c r="W8" s="350"/>
      <c r="X8" s="349"/>
      <c r="Y8" s="351"/>
      <c r="Z8" s="352"/>
      <c r="AA8" s="166" t="s">
        <v>65</v>
      </c>
      <c r="AB8" s="352"/>
      <c r="AC8" s="166" t="s">
        <v>65</v>
      </c>
      <c r="AD8" s="349"/>
      <c r="AE8" s="350"/>
      <c r="AF8" s="349"/>
      <c r="AG8" s="351"/>
      <c r="AH8" s="352"/>
      <c r="AI8" s="166" t="s">
        <v>65</v>
      </c>
      <c r="AJ8" s="352"/>
      <c r="AK8" s="166" t="s">
        <v>65</v>
      </c>
      <c r="AL8" s="350"/>
      <c r="AM8" s="353" t="s">
        <v>417</v>
      </c>
      <c r="AN8" s="36" t="e">
        <f aca="false">strcheckdate(V9:AL9)</f>
        <v>#NAME?</v>
      </c>
      <c r="AO8" s="85"/>
      <c r="AP8" s="85" t="str">
        <f aca="false">IF(T8="","",T8)</f>
        <v/>
      </c>
      <c r="AQ8" s="85"/>
      <c r="AR8" s="85"/>
      <c r="AS8" s="31" t="n">
        <v>0</v>
      </c>
    </row>
    <row r="9" customFormat="false" ht="0.75" hidden="true" customHeight="true" outlineLevel="0" collapsed="false">
      <c r="A9" s="88"/>
      <c r="B9" s="88"/>
      <c r="C9" s="88"/>
      <c r="D9" s="88"/>
      <c r="E9" s="119"/>
      <c r="F9" s="119"/>
      <c r="G9" s="119"/>
      <c r="H9" s="119"/>
      <c r="I9" s="119"/>
      <c r="J9" s="119"/>
      <c r="K9" s="342"/>
      <c r="L9" s="88"/>
      <c r="M9" s="88"/>
      <c r="N9" s="88"/>
      <c r="O9" s="88"/>
      <c r="P9" s="36"/>
      <c r="Q9" s="36"/>
      <c r="R9" s="343"/>
      <c r="S9" s="312"/>
      <c r="T9" s="334"/>
      <c r="U9" s="334"/>
      <c r="V9" s="350"/>
      <c r="W9" s="350"/>
      <c r="X9" s="350"/>
      <c r="Y9" s="354" t="str">
        <f aca="false">Z8&amp;"-"&amp;AB8</f>
        <v>-</v>
      </c>
      <c r="Z9" s="352"/>
      <c r="AA9" s="166"/>
      <c r="AB9" s="352"/>
      <c r="AC9" s="166"/>
      <c r="AD9" s="350"/>
      <c r="AE9" s="350"/>
      <c r="AF9" s="350"/>
      <c r="AG9" s="354" t="str">
        <f aca="false">AH8&amp;"-"&amp;AJ8</f>
        <v>-</v>
      </c>
      <c r="AH9" s="352"/>
      <c r="AI9" s="166"/>
      <c r="AJ9" s="352"/>
      <c r="AK9" s="166"/>
      <c r="AL9" s="350"/>
      <c r="AM9" s="353"/>
      <c r="AO9" s="85"/>
      <c r="AP9" s="85" t="str">
        <f aca="false">IF(T9="","",T9)</f>
        <v/>
      </c>
      <c r="AQ9" s="85"/>
      <c r="AR9" s="85"/>
      <c r="AS9" s="31" t="n">
        <v>0</v>
      </c>
    </row>
    <row r="10" customFormat="false" ht="15" hidden="true" customHeight="true" outlineLevel="0" collapsed="false">
      <c r="A10" s="88"/>
      <c r="B10" s="88"/>
      <c r="C10" s="88"/>
      <c r="D10" s="88"/>
      <c r="E10" s="119"/>
      <c r="F10" s="119"/>
      <c r="G10" s="119"/>
      <c r="H10" s="119"/>
      <c r="I10" s="119"/>
      <c r="J10" s="342"/>
      <c r="K10" s="88"/>
      <c r="L10" s="88"/>
      <c r="M10" s="88"/>
      <c r="N10" s="88"/>
      <c r="P10" s="36"/>
      <c r="Q10" s="36"/>
      <c r="R10" s="343"/>
      <c r="S10" s="355"/>
      <c r="T10" s="358" t="s">
        <v>418</v>
      </c>
      <c r="U10" s="157"/>
      <c r="V10" s="157"/>
      <c r="W10" s="157"/>
      <c r="X10" s="157"/>
      <c r="Y10" s="157"/>
      <c r="Z10" s="157"/>
      <c r="AA10" s="157"/>
      <c r="AB10" s="157"/>
      <c r="AC10" s="157"/>
      <c r="AD10" s="157"/>
      <c r="AE10" s="157"/>
      <c r="AF10" s="157"/>
      <c r="AG10" s="157"/>
      <c r="AH10" s="157"/>
      <c r="AI10" s="157"/>
      <c r="AJ10" s="157"/>
      <c r="AK10" s="157"/>
      <c r="AL10" s="357"/>
      <c r="AM10" s="353"/>
      <c r="AO10" s="85"/>
      <c r="AP10" s="85" t="str">
        <f aca="false">IF(T10="","",T10)</f>
        <v>Добавить вид теплоносителя (параметры теплоносителя)</v>
      </c>
      <c r="AQ10" s="85"/>
      <c r="AR10" s="85"/>
      <c r="AS10" s="31" t="n">
        <v>0</v>
      </c>
    </row>
    <row r="11" customFormat="false" ht="15" hidden="true" customHeight="true" outlineLevel="0" collapsed="false">
      <c r="A11" s="88"/>
      <c r="B11" s="88"/>
      <c r="C11" s="88"/>
      <c r="D11" s="88"/>
      <c r="E11" s="119"/>
      <c r="F11" s="119"/>
      <c r="G11" s="119"/>
      <c r="H11" s="119"/>
      <c r="I11" s="342"/>
      <c r="J11" s="88"/>
      <c r="K11" s="88"/>
      <c r="L11" s="88"/>
      <c r="M11" s="88"/>
      <c r="P11" s="36"/>
      <c r="Q11" s="36"/>
      <c r="R11" s="343"/>
      <c r="S11" s="355"/>
      <c r="T11" s="358" t="s">
        <v>419</v>
      </c>
      <c r="U11" s="157"/>
      <c r="V11" s="157"/>
      <c r="W11" s="157"/>
      <c r="X11" s="157"/>
      <c r="Y11" s="157"/>
      <c r="Z11" s="157"/>
      <c r="AA11" s="157"/>
      <c r="AB11" s="157"/>
      <c r="AC11" s="359"/>
      <c r="AD11" s="157"/>
      <c r="AE11" s="157"/>
      <c r="AF11" s="157"/>
      <c r="AG11" s="157"/>
      <c r="AH11" s="157"/>
      <c r="AI11" s="157"/>
      <c r="AJ11" s="157"/>
      <c r="AK11" s="359"/>
      <c r="AL11" s="157"/>
      <c r="AM11" s="360"/>
      <c r="AO11" s="85"/>
      <c r="AP11" s="85" t="str">
        <f aca="false">IF(T11="","",T11)</f>
        <v>Добавить группу потребителей</v>
      </c>
      <c r="AQ11" s="85"/>
      <c r="AR11" s="85"/>
      <c r="AS11" s="31" t="n">
        <v>0</v>
      </c>
    </row>
    <row r="12" customFormat="false" ht="14.25" hidden="true" customHeight="true" outlineLevel="0" collapsed="false">
      <c r="A12" s="88"/>
      <c r="B12" s="88"/>
      <c r="C12" s="88"/>
      <c r="D12" s="88"/>
      <c r="E12" s="119"/>
      <c r="F12" s="119"/>
      <c r="G12" s="119"/>
      <c r="H12" s="119"/>
      <c r="I12" s="88"/>
      <c r="J12" s="88"/>
      <c r="K12" s="88"/>
      <c r="L12" s="88"/>
      <c r="M12" s="88"/>
      <c r="N12" s="88"/>
      <c r="O12" s="88"/>
      <c r="P12" s="95"/>
      <c r="Q12" s="361"/>
      <c r="R12" s="332"/>
      <c r="S12" s="355"/>
      <c r="T12" s="358" t="s">
        <v>420</v>
      </c>
      <c r="U12" s="157"/>
      <c r="V12" s="157"/>
      <c r="W12" s="157"/>
      <c r="X12" s="157"/>
      <c r="Y12" s="157"/>
      <c r="Z12" s="157"/>
      <c r="AA12" s="157"/>
      <c r="AB12" s="157"/>
      <c r="AC12" s="359"/>
      <c r="AD12" s="157"/>
      <c r="AE12" s="157"/>
      <c r="AF12" s="157"/>
      <c r="AG12" s="157"/>
      <c r="AH12" s="157"/>
      <c r="AI12" s="157"/>
      <c r="AJ12" s="157"/>
      <c r="AK12" s="359"/>
      <c r="AL12" s="157"/>
      <c r="AM12" s="360"/>
      <c r="AO12" s="85"/>
      <c r="AP12" s="85" t="str">
        <f aca="false">IF(T12="","",T12)</f>
        <v>Добавить схему подключения</v>
      </c>
      <c r="AQ12" s="85"/>
      <c r="AR12" s="85"/>
      <c r="AS12" s="31" t="n">
        <v>0</v>
      </c>
    </row>
    <row r="13" s="36" customFormat="true" ht="0.75" hidden="true" customHeight="true" outlineLevel="0" collapsed="false">
      <c r="E13" s="119"/>
      <c r="F13" s="119"/>
      <c r="G13" s="119"/>
      <c r="P13" s="118"/>
      <c r="Q13" s="363"/>
      <c r="R13" s="118"/>
      <c r="S13" s="364"/>
      <c r="T13" s="365" t="s">
        <v>421</v>
      </c>
      <c r="U13" s="365"/>
      <c r="V13" s="365"/>
      <c r="W13" s="365"/>
      <c r="X13" s="365"/>
      <c r="Y13" s="365"/>
      <c r="Z13" s="365"/>
      <c r="AA13" s="365"/>
      <c r="AB13" s="365"/>
      <c r="AC13" s="365"/>
      <c r="AD13" s="365"/>
      <c r="AE13" s="365"/>
      <c r="AF13" s="365"/>
      <c r="AG13" s="365"/>
      <c r="AH13" s="365"/>
      <c r="AI13" s="365"/>
      <c r="AJ13" s="365"/>
      <c r="AK13" s="365"/>
      <c r="AL13" s="365"/>
      <c r="AM13" s="365"/>
      <c r="AP13" s="36" t="str">
        <f aca="false">IF(T13="","",T13)</f>
        <v>Добавить источник для дифференциации</v>
      </c>
      <c r="AS13" s="36" t="n">
        <v>0</v>
      </c>
    </row>
    <row r="14" s="36" customFormat="true" ht="0.75" hidden="true" customHeight="true" outlineLevel="0" collapsed="false">
      <c r="E14" s="119"/>
      <c r="F14" s="119"/>
      <c r="M14" s="118"/>
      <c r="N14" s="118"/>
      <c r="P14" s="118"/>
      <c r="Q14" s="363"/>
      <c r="R14" s="118"/>
      <c r="S14" s="368"/>
      <c r="T14" s="118" t="s">
        <v>422</v>
      </c>
      <c r="U14" s="118"/>
      <c r="V14" s="118"/>
      <c r="W14" s="118"/>
      <c r="X14" s="118"/>
      <c r="Y14" s="118"/>
      <c r="Z14" s="118"/>
      <c r="AA14" s="118"/>
      <c r="AB14" s="118"/>
      <c r="AC14" s="118"/>
      <c r="AD14" s="118"/>
      <c r="AE14" s="118"/>
      <c r="AF14" s="118"/>
      <c r="AG14" s="118"/>
      <c r="AH14" s="118"/>
      <c r="AI14" s="118"/>
      <c r="AJ14" s="118"/>
      <c r="AK14" s="118"/>
      <c r="AL14" s="118"/>
      <c r="AM14" s="118"/>
      <c r="AP14" s="36" t="str">
        <f aca="false">IF(T14="","",T14)</f>
        <v>Добавить централизованную систему для дифференциации</v>
      </c>
      <c r="AS14" s="36" t="n">
        <v>0</v>
      </c>
    </row>
    <row r="15" s="36" customFormat="true" ht="0.75" hidden="true" customHeight="true" outlineLevel="0" collapsed="false">
      <c r="E15" s="119"/>
      <c r="M15" s="118"/>
      <c r="N15" s="118"/>
      <c r="P15" s="118"/>
      <c r="Q15" s="363"/>
      <c r="R15" s="118"/>
      <c r="S15" s="368"/>
      <c r="T15" s="118" t="s">
        <v>423</v>
      </c>
      <c r="U15" s="118"/>
      <c r="V15" s="118"/>
      <c r="W15" s="118"/>
      <c r="X15" s="118"/>
      <c r="Y15" s="118"/>
      <c r="Z15" s="118"/>
      <c r="AA15" s="118"/>
      <c r="AB15" s="118"/>
      <c r="AC15" s="118"/>
      <c r="AD15" s="118"/>
      <c r="AE15" s="118"/>
      <c r="AF15" s="118"/>
      <c r="AG15" s="118"/>
      <c r="AH15" s="118"/>
      <c r="AI15" s="118"/>
      <c r="AJ15" s="118"/>
      <c r="AK15" s="118"/>
      <c r="AL15" s="118"/>
      <c r="AM15" s="118"/>
      <c r="AP15" s="36" t="str">
        <f aca="false">IF(T15="","",T15)</f>
        <v>Добавить территорию для дифференциации</v>
      </c>
      <c r="AS15" s="36" t="n">
        <v>0</v>
      </c>
    </row>
    <row r="16" customFormat="false" ht="14.25" hidden="true" customHeight="true" outlineLevel="0" collapsed="false">
      <c r="AS16" s="31" t="n">
        <v>0</v>
      </c>
    </row>
    <row r="17" customFormat="false" ht="14.25" hidden="true" customHeight="true" outlineLevel="0" collapsed="false">
      <c r="AD17" s="369"/>
      <c r="AE17" s="369"/>
      <c r="AF17" s="369"/>
      <c r="AG17" s="370"/>
      <c r="AH17" s="371"/>
      <c r="AI17" s="373" t="s">
        <v>65</v>
      </c>
      <c r="AJ17" s="371"/>
      <c r="AK17" s="373" t="s">
        <v>65</v>
      </c>
      <c r="AS17" s="31" t="n">
        <v>0</v>
      </c>
    </row>
    <row r="18" customFormat="false" ht="14.25" hidden="true" customHeight="true" outlineLevel="0" collapsed="false">
      <c r="AD18" s="369"/>
      <c r="AE18" s="369"/>
      <c r="AF18" s="369"/>
      <c r="AG18" s="354" t="str">
        <f aca="false">AH17&amp;"-"&amp;AJ17</f>
        <v>-</v>
      </c>
      <c r="AH18" s="371"/>
      <c r="AI18" s="371"/>
      <c r="AJ18" s="371"/>
      <c r="AK18" s="371"/>
      <c r="AS18" s="31" t="n">
        <v>0</v>
      </c>
    </row>
    <row r="19" customFormat="false" ht="14.25" hidden="true" customHeight="true" outlineLevel="0" collapsed="false">
      <c r="AS19" s="31" t="n">
        <v>0</v>
      </c>
    </row>
    <row r="20" s="34" customFormat="true" ht="22.5" hidden="true" customHeight="true" outlineLevel="0" collapsed="false">
      <c r="L20" s="88"/>
      <c r="M20" s="39"/>
      <c r="N20" s="39"/>
      <c r="O20" s="373" t="s">
        <v>424</v>
      </c>
      <c r="P20" s="39"/>
      <c r="Q20" s="374"/>
      <c r="R20" s="374"/>
      <c r="S20" s="88"/>
      <c r="Z20" s="373"/>
      <c r="AB20" s="373"/>
      <c r="AC20" s="88"/>
      <c r="AH20" s="373"/>
      <c r="AJ20" s="373"/>
      <c r="AK20" s="88"/>
      <c r="AN20" s="36"/>
      <c r="AO20" s="36"/>
      <c r="AP20" s="36"/>
      <c r="AQ20" s="36"/>
      <c r="AR20" s="36"/>
      <c r="AS20" s="88" t="n">
        <v>0</v>
      </c>
    </row>
    <row r="21" s="34" customFormat="true" ht="14.25" hidden="true" customHeight="true" outlineLevel="0" collapsed="false">
      <c r="L21" s="88"/>
      <c r="M21" s="39"/>
      <c r="N21" s="39"/>
      <c r="O21" s="39"/>
      <c r="P21" s="39"/>
      <c r="Q21" s="374"/>
      <c r="R21" s="374"/>
      <c r="S21" s="88"/>
      <c r="AC21" s="88"/>
      <c r="AK21" s="88"/>
      <c r="AN21" s="36"/>
      <c r="AO21" s="36"/>
      <c r="AP21" s="36"/>
      <c r="AQ21" s="36"/>
      <c r="AR21" s="36"/>
      <c r="AS21" s="88" t="n">
        <v>0</v>
      </c>
    </row>
    <row r="22" s="34" customFormat="true" ht="14.25" hidden="true" customHeight="true" outlineLevel="0" collapsed="false">
      <c r="L22" s="88"/>
      <c r="M22" s="39"/>
      <c r="N22" s="39"/>
      <c r="O22" s="88" t="s">
        <v>425</v>
      </c>
      <c r="P22" s="39"/>
      <c r="Q22" s="374"/>
      <c r="R22" s="374"/>
      <c r="S22" s="88"/>
      <c r="T22" s="88" t="s">
        <v>426</v>
      </c>
      <c r="AA22" s="88" t="s">
        <v>427</v>
      </c>
      <c r="AC22" s="88" t="s">
        <v>428</v>
      </c>
      <c r="AD22" s="88" t="s">
        <v>426</v>
      </c>
      <c r="AI22" s="88" t="s">
        <v>429</v>
      </c>
      <c r="AK22" s="88" t="s">
        <v>428</v>
      </c>
      <c r="AN22" s="36"/>
      <c r="AO22" s="36"/>
      <c r="AP22" s="36"/>
      <c r="AQ22" s="36"/>
      <c r="AR22" s="36"/>
      <c r="AS22" s="88" t="n">
        <v>0</v>
      </c>
    </row>
    <row r="23" customFormat="false" ht="14.25" hidden="true" customHeight="true" outlineLevel="0" collapsed="false">
      <c r="O23" s="88"/>
      <c r="AS23" s="31" t="n">
        <v>0</v>
      </c>
    </row>
    <row r="24" customFormat="false" ht="14.25" hidden="true" customHeight="true" outlineLevel="0" collapsed="false">
      <c r="O24" s="88"/>
      <c r="AS24" s="31" t="n">
        <v>0</v>
      </c>
    </row>
    <row r="25" customFormat="false" ht="14.7" hidden="false" customHeight="true" outlineLevel="0" collapsed="false">
      <c r="Q25" s="375"/>
      <c r="R25" s="375"/>
      <c r="S25" s="56"/>
      <c r="T25" s="56"/>
      <c r="U25" s="56"/>
      <c r="AS25" s="31" t="n">
        <v>14</v>
      </c>
    </row>
    <row r="26" customFormat="false" ht="14.7" hidden="false" customHeight="true" outlineLevel="0" collapsed="false">
      <c r="Q26" s="375"/>
      <c r="R26" s="375"/>
      <c r="S26" s="176"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76"/>
      <c r="U26" s="176"/>
      <c r="V26" s="176"/>
      <c r="W26" s="176"/>
      <c r="X26" s="176"/>
      <c r="Y26" s="176"/>
      <c r="Z26" s="176"/>
      <c r="AA26" s="176"/>
      <c r="AB26" s="176"/>
      <c r="AC26" s="176"/>
      <c r="AD26" s="176"/>
      <c r="AE26" s="176"/>
      <c r="AF26" s="176"/>
      <c r="AG26" s="176"/>
      <c r="AH26" s="176"/>
      <c r="AI26" s="176"/>
      <c r="AJ26" s="176"/>
      <c r="AK26" s="178"/>
      <c r="AS26" s="31" t="n">
        <v>14</v>
      </c>
    </row>
    <row r="27" customFormat="false" ht="14.7" hidden="false" customHeight="true" outlineLevel="0" collapsed="false">
      <c r="Q27" s="375"/>
      <c r="R27" s="375"/>
      <c r="S27" s="209" t="str">
        <f aca="false">IF(org=0,"Не определено",org)</f>
        <v>ООО "Газпром теплоэнерго Ярославль"</v>
      </c>
      <c r="T27" s="209"/>
      <c r="U27" s="209"/>
      <c r="V27" s="209"/>
      <c r="W27" s="209"/>
      <c r="X27" s="209"/>
      <c r="Y27" s="209"/>
      <c r="Z27" s="209"/>
      <c r="AA27" s="209"/>
      <c r="AB27" s="209"/>
      <c r="AC27" s="209"/>
      <c r="AD27" s="209"/>
      <c r="AE27" s="209"/>
      <c r="AF27" s="209"/>
      <c r="AG27" s="209"/>
      <c r="AH27" s="209"/>
      <c r="AI27" s="209"/>
      <c r="AJ27" s="209"/>
      <c r="AK27" s="178"/>
      <c r="AS27" s="31" t="n">
        <v>14</v>
      </c>
    </row>
    <row r="28" customFormat="false" ht="14.25" hidden="true" customHeight="true" outlineLevel="0" collapsed="false">
      <c r="Q28" s="375"/>
      <c r="R28" s="375"/>
      <c r="S28" s="56"/>
      <c r="T28" s="56"/>
      <c r="U28" s="56"/>
      <c r="V28" s="377"/>
      <c r="W28" s="377"/>
      <c r="X28" s="377"/>
      <c r="Y28" s="377"/>
      <c r="Z28" s="377"/>
      <c r="AA28" s="377"/>
      <c r="AB28" s="377"/>
      <c r="AC28" s="377"/>
      <c r="AD28" s="377"/>
      <c r="AE28" s="377"/>
      <c r="AF28" s="377"/>
      <c r="AG28" s="377"/>
      <c r="AH28" s="377"/>
      <c r="AI28" s="377"/>
      <c r="AJ28" s="377"/>
      <c r="AK28" s="377"/>
      <c r="AS28" s="31" t="n">
        <v>0</v>
      </c>
    </row>
    <row r="29" s="136" customFormat="true" ht="25.5" hidden="true" customHeight="true" outlineLevel="0" collapsed="false">
      <c r="A29" s="88"/>
      <c r="B29" s="88"/>
      <c r="C29" s="88"/>
      <c r="D29" s="88"/>
      <c r="E29" s="88"/>
      <c r="F29" s="88"/>
      <c r="G29" s="88"/>
      <c r="H29" s="88"/>
      <c r="I29" s="88"/>
      <c r="J29" s="88"/>
      <c r="K29" s="88"/>
      <c r="L29" s="88"/>
      <c r="M29" s="88"/>
      <c r="N29" s="88"/>
      <c r="O29" s="88"/>
      <c r="S29" s="378" t="s">
        <v>41</v>
      </c>
      <c r="T29" s="378"/>
      <c r="U29" s="379"/>
      <c r="V29" s="380" t="str">
        <f aca="false">IF(TITLE_NAME_OR_PR_CHANGE="",IF(TITLE_NAME_OR_PR="","",TITLE_NAME_OR_PR),TITLE_NAME_OR_PR_CHANGE)</f>
        <v/>
      </c>
      <c r="W29" s="380"/>
      <c r="X29" s="380"/>
      <c r="Y29" s="380"/>
      <c r="Z29" s="380"/>
      <c r="AA29" s="380"/>
      <c r="AB29" s="380"/>
      <c r="AC29" s="31"/>
      <c r="AD29" s="380" t="str">
        <f aca="false">IF(TITLE_NAME_OR_PR_CHANGE="",IF(TITLE_NAME_OR_PR="","",TITLE_NAME_OR_PR),TITLE_NAME_OR_PR_CHANGE)</f>
        <v/>
      </c>
      <c r="AE29" s="380"/>
      <c r="AF29" s="380"/>
      <c r="AG29" s="380"/>
      <c r="AH29" s="380"/>
      <c r="AI29" s="380"/>
      <c r="AJ29" s="380"/>
      <c r="AK29" s="31"/>
      <c r="AL29" s="31"/>
      <c r="AM29" s="381"/>
      <c r="AN29" s="36"/>
      <c r="AO29" s="36"/>
      <c r="AP29" s="36"/>
      <c r="AQ29" s="36"/>
      <c r="AR29" s="36"/>
      <c r="AS29" s="136" t="n">
        <v>0</v>
      </c>
    </row>
    <row r="30" s="136" customFormat="true" ht="18.75" hidden="true" customHeight="true" outlineLevel="0" collapsed="false">
      <c r="A30" s="88"/>
      <c r="B30" s="88"/>
      <c r="C30" s="88"/>
      <c r="D30" s="88"/>
      <c r="E30" s="88"/>
      <c r="F30" s="88"/>
      <c r="G30" s="88"/>
      <c r="H30" s="88"/>
      <c r="I30" s="88"/>
      <c r="J30" s="88"/>
      <c r="K30" s="88"/>
      <c r="L30" s="88"/>
      <c r="M30" s="88"/>
      <c r="N30" s="88"/>
      <c r="O30" s="88"/>
      <c r="S30" s="378" t="s">
        <v>430</v>
      </c>
      <c r="T30" s="378"/>
      <c r="U30" s="379"/>
      <c r="V30" s="382" t="str">
        <f aca="false">IF(TITLE_DATE_PR_CHANGE="",IF(TITLE_DATE_PR="","",TITLE_DATE_PR),TITLE_DATE_PR_CHANGE)</f>
        <v/>
      </c>
      <c r="W30" s="382"/>
      <c r="X30" s="382"/>
      <c r="Y30" s="382"/>
      <c r="Z30" s="382"/>
      <c r="AA30" s="382"/>
      <c r="AB30" s="382"/>
      <c r="AC30" s="31"/>
      <c r="AD30" s="382" t="str">
        <f aca="false">IF(TITLE_DATE_PR_CHANGE="",IF(TITLE_DATE_PR="","",TITLE_DATE_PR),TITLE_DATE_PR_CHANGE)</f>
        <v/>
      </c>
      <c r="AE30" s="382"/>
      <c r="AF30" s="382"/>
      <c r="AG30" s="382"/>
      <c r="AH30" s="382"/>
      <c r="AI30" s="382"/>
      <c r="AJ30" s="382"/>
      <c r="AK30" s="31"/>
      <c r="AL30" s="31"/>
      <c r="AM30" s="381"/>
      <c r="AN30" s="36"/>
      <c r="AO30" s="36"/>
      <c r="AP30" s="36"/>
      <c r="AQ30" s="36"/>
      <c r="AR30" s="36"/>
      <c r="AS30" s="136" t="n">
        <v>0</v>
      </c>
    </row>
    <row r="31" s="136" customFormat="true" ht="18.75" hidden="true" customHeight="true" outlineLevel="0" collapsed="false">
      <c r="A31" s="88"/>
      <c r="B31" s="88"/>
      <c r="C31" s="88"/>
      <c r="D31" s="88"/>
      <c r="E31" s="88"/>
      <c r="F31" s="88"/>
      <c r="G31" s="88"/>
      <c r="H31" s="88"/>
      <c r="I31" s="88"/>
      <c r="J31" s="88"/>
      <c r="K31" s="88"/>
      <c r="L31" s="88"/>
      <c r="M31" s="88"/>
      <c r="N31" s="88"/>
      <c r="O31" s="88"/>
      <c r="S31" s="378" t="s">
        <v>431</v>
      </c>
      <c r="T31" s="378"/>
      <c r="U31" s="379"/>
      <c r="V31" s="380" t="str">
        <f aca="false">IF(TITLE_NUMBER_PR_CHANGE="",IF(TITLE_NUMBER_PR="","",TITLE_NUMBER_PR),TITLE_NUMBER_PR_CHANGE)</f>
        <v/>
      </c>
      <c r="W31" s="380"/>
      <c r="X31" s="380"/>
      <c r="Y31" s="380"/>
      <c r="Z31" s="380"/>
      <c r="AA31" s="380"/>
      <c r="AB31" s="380"/>
      <c r="AC31" s="31"/>
      <c r="AD31" s="380" t="str">
        <f aca="false">IF(TITLE_NUMBER_PR_CHANGE="",IF(TITLE_NUMBER_PR="","",TITLE_NUMBER_PR),TITLE_NUMBER_PR_CHANGE)</f>
        <v/>
      </c>
      <c r="AE31" s="380"/>
      <c r="AF31" s="380"/>
      <c r="AG31" s="380"/>
      <c r="AH31" s="380"/>
      <c r="AI31" s="380"/>
      <c r="AJ31" s="380"/>
      <c r="AK31" s="31"/>
      <c r="AL31" s="31"/>
      <c r="AM31" s="381"/>
      <c r="AN31" s="36"/>
      <c r="AO31" s="36"/>
      <c r="AP31" s="36"/>
      <c r="AQ31" s="36"/>
      <c r="AR31" s="36"/>
      <c r="AS31" s="136" t="n">
        <v>0</v>
      </c>
    </row>
    <row r="32" s="136" customFormat="true" ht="18.75" hidden="true" customHeight="true" outlineLevel="0" collapsed="false">
      <c r="A32" s="88"/>
      <c r="B32" s="88"/>
      <c r="C32" s="88"/>
      <c r="D32" s="88"/>
      <c r="E32" s="88"/>
      <c r="F32" s="88"/>
      <c r="G32" s="88"/>
      <c r="H32" s="88"/>
      <c r="I32" s="88"/>
      <c r="J32" s="88"/>
      <c r="K32" s="88"/>
      <c r="L32" s="88"/>
      <c r="M32" s="88"/>
      <c r="N32" s="88"/>
      <c r="O32" s="88"/>
      <c r="S32" s="378" t="s">
        <v>42</v>
      </c>
      <c r="T32" s="378"/>
      <c r="U32" s="379"/>
      <c r="V32" s="380" t="str">
        <f aca="false">IF(TITLE_IST_PUB_CHANGE="",IF(TITLE_IST_PUB="","",TITLE_IST_PUB),TITLE_IST_PUB_CHANGE)</f>
        <v/>
      </c>
      <c r="W32" s="380"/>
      <c r="X32" s="380"/>
      <c r="Y32" s="380"/>
      <c r="Z32" s="380"/>
      <c r="AA32" s="380"/>
      <c r="AB32" s="380"/>
      <c r="AC32" s="31"/>
      <c r="AD32" s="380" t="str">
        <f aca="false">IF(TITLE_IST_PUB_CHANGE="",IF(TITLE_IST_PUB="","",TITLE_IST_PUB),TITLE_IST_PUB_CHANGE)</f>
        <v/>
      </c>
      <c r="AE32" s="380"/>
      <c r="AF32" s="380"/>
      <c r="AG32" s="380"/>
      <c r="AH32" s="380"/>
      <c r="AI32" s="380"/>
      <c r="AJ32" s="380"/>
      <c r="AK32" s="31"/>
      <c r="AL32" s="31"/>
      <c r="AM32" s="381"/>
      <c r="AN32" s="36"/>
      <c r="AO32" s="36"/>
      <c r="AP32" s="36"/>
      <c r="AQ32" s="36"/>
      <c r="AR32" s="36"/>
      <c r="AS32" s="136" t="n">
        <v>0</v>
      </c>
    </row>
    <row r="33" customFormat="false" ht="14.25" hidden="true" customHeight="true" outlineLevel="0" collapsed="false">
      <c r="Q33" s="375"/>
      <c r="R33" s="375"/>
      <c r="S33" s="56"/>
      <c r="T33" s="56"/>
      <c r="U33" s="56"/>
      <c r="V33" s="377"/>
      <c r="W33" s="377"/>
      <c r="X33" s="377"/>
      <c r="Y33" s="377"/>
      <c r="Z33" s="377"/>
      <c r="AA33" s="377"/>
      <c r="AB33" s="377"/>
      <c r="AC33" s="377"/>
      <c r="AD33" s="377"/>
      <c r="AE33" s="377"/>
      <c r="AF33" s="377"/>
      <c r="AG33" s="377"/>
      <c r="AH33" s="377"/>
      <c r="AI33" s="377"/>
      <c r="AJ33" s="377"/>
      <c r="AK33" s="377"/>
      <c r="AS33" s="31" t="n">
        <v>0</v>
      </c>
    </row>
    <row r="34" s="136" customFormat="true" ht="18.75" hidden="true" customHeight="true" outlineLevel="0" collapsed="false">
      <c r="A34" s="88"/>
      <c r="B34" s="88"/>
      <c r="C34" s="88"/>
      <c r="D34" s="88"/>
      <c r="E34" s="88"/>
      <c r="F34" s="88"/>
      <c r="G34" s="88"/>
      <c r="H34" s="88"/>
      <c r="I34" s="88"/>
      <c r="J34" s="88"/>
      <c r="K34" s="88"/>
      <c r="L34" s="88"/>
      <c r="M34" s="88"/>
      <c r="N34" s="88"/>
      <c r="O34" s="88"/>
      <c r="S34" s="378" t="s">
        <v>432</v>
      </c>
      <c r="T34" s="378"/>
      <c r="U34" s="379"/>
      <c r="V34" s="382" t="str">
        <f aca="false">IF(TITLE_DATE_PR_CHANGE="",IF(TITLE_DATE_PR="","",TITLE_DATE_PR),TITLE_DATE_PR_CHANGE)</f>
        <v/>
      </c>
      <c r="W34" s="382"/>
      <c r="X34" s="382"/>
      <c r="Y34" s="382"/>
      <c r="Z34" s="382"/>
      <c r="AA34" s="382"/>
      <c r="AB34" s="382"/>
      <c r="AC34" s="31"/>
      <c r="AD34" s="382" t="str">
        <f aca="false">IF(TITLE_DATE_PR_CHANGE="",IF(TITLE_DATE_PR="","",TITLE_DATE_PR),TITLE_DATE_PR_CHANGE)</f>
        <v/>
      </c>
      <c r="AE34" s="382"/>
      <c r="AF34" s="382"/>
      <c r="AG34" s="382"/>
      <c r="AH34" s="382"/>
      <c r="AI34" s="382"/>
      <c r="AJ34" s="382"/>
      <c r="AK34" s="31"/>
      <c r="AL34" s="31"/>
      <c r="AM34" s="381"/>
      <c r="AN34" s="36"/>
      <c r="AO34" s="36"/>
      <c r="AP34" s="36"/>
      <c r="AQ34" s="36"/>
      <c r="AR34" s="36"/>
      <c r="AS34" s="136" t="n">
        <v>0</v>
      </c>
    </row>
    <row r="35" s="136" customFormat="true" ht="18.75" hidden="true" customHeight="true" outlineLevel="0" collapsed="false">
      <c r="A35" s="88"/>
      <c r="B35" s="88"/>
      <c r="C35" s="88"/>
      <c r="D35" s="88"/>
      <c r="E35" s="88"/>
      <c r="F35" s="88"/>
      <c r="G35" s="88"/>
      <c r="H35" s="88"/>
      <c r="I35" s="88"/>
      <c r="J35" s="88"/>
      <c r="K35" s="88"/>
      <c r="L35" s="88"/>
      <c r="M35" s="88"/>
      <c r="N35" s="88"/>
      <c r="O35" s="88"/>
      <c r="S35" s="378" t="s">
        <v>433</v>
      </c>
      <c r="T35" s="378"/>
      <c r="U35" s="379"/>
      <c r="V35" s="380" t="str">
        <f aca="false">IF(TITLE_NUMBER_PR_CHANGE="",IF(TITLE_NUMBER_PR="","",TITLE_NUMBER_PR),TITLE_NUMBER_PR_CHANGE)</f>
        <v/>
      </c>
      <c r="W35" s="380"/>
      <c r="X35" s="380"/>
      <c r="Y35" s="380"/>
      <c r="Z35" s="380"/>
      <c r="AA35" s="380"/>
      <c r="AB35" s="380"/>
      <c r="AC35" s="31"/>
      <c r="AD35" s="380" t="str">
        <f aca="false">IF(TITLE_NUMBER_PR_CHANGE="",IF(TITLE_NUMBER_PR="","",TITLE_NUMBER_PR),TITLE_NUMBER_PR_CHANGE)</f>
        <v/>
      </c>
      <c r="AE35" s="380"/>
      <c r="AF35" s="380"/>
      <c r="AG35" s="380"/>
      <c r="AH35" s="380"/>
      <c r="AI35" s="380"/>
      <c r="AJ35" s="380"/>
      <c r="AK35" s="31"/>
      <c r="AL35" s="31"/>
      <c r="AM35" s="381"/>
      <c r="AN35" s="36"/>
      <c r="AO35" s="36"/>
      <c r="AP35" s="36"/>
      <c r="AQ35" s="36"/>
      <c r="AR35" s="36"/>
      <c r="AS35" s="136" t="n">
        <v>0</v>
      </c>
    </row>
    <row r="36" s="136" customFormat="true" ht="12.8" hidden="false" customHeight="false" outlineLevel="0" collapsed="false">
      <c r="A36" s="88"/>
      <c r="B36" s="88"/>
      <c r="C36" s="88"/>
      <c r="D36" s="88"/>
      <c r="E36" s="88"/>
      <c r="F36" s="88"/>
      <c r="G36" s="88"/>
      <c r="H36" s="88"/>
      <c r="I36" s="88"/>
      <c r="J36" s="88"/>
      <c r="K36" s="88"/>
      <c r="L36" s="88"/>
      <c r="M36" s="88"/>
      <c r="N36" s="88"/>
      <c r="O36" s="88"/>
      <c r="S36" s="31"/>
      <c r="T36" s="31"/>
      <c r="U36" s="31"/>
      <c r="V36" s="31"/>
      <c r="W36" s="31"/>
      <c r="X36" s="31"/>
      <c r="Y36" s="31"/>
      <c r="Z36" s="31"/>
      <c r="AA36" s="31"/>
      <c r="AB36" s="31"/>
      <c r="AC36" s="36" t="s">
        <v>434</v>
      </c>
      <c r="AD36" s="31"/>
      <c r="AE36" s="31"/>
      <c r="AF36" s="31"/>
      <c r="AG36" s="31"/>
      <c r="AH36" s="31"/>
      <c r="AI36" s="31"/>
      <c r="AJ36" s="31"/>
      <c r="AK36" s="36" t="s">
        <v>434</v>
      </c>
      <c r="AN36" s="36"/>
      <c r="AO36" s="36"/>
      <c r="AP36" s="36"/>
      <c r="AQ36" s="36"/>
      <c r="AR36" s="36"/>
      <c r="AS36" s="136" t="n">
        <v>0</v>
      </c>
    </row>
    <row r="37" customFormat="false" ht="14.7" hidden="false" customHeight="true" outlineLevel="0" collapsed="false">
      <c r="Q37" s="375"/>
      <c r="R37" s="375"/>
      <c r="S37" s="56"/>
      <c r="T37" s="56"/>
      <c r="U37" s="383"/>
      <c r="V37" s="384"/>
      <c r="W37" s="384"/>
      <c r="X37" s="384"/>
      <c r="Y37" s="384"/>
      <c r="Z37" s="384"/>
      <c r="AA37" s="384"/>
      <c r="AB37" s="384"/>
      <c r="AC37" s="384"/>
      <c r="AD37" s="384"/>
      <c r="AE37" s="384"/>
      <c r="AF37" s="384"/>
      <c r="AG37" s="384"/>
      <c r="AH37" s="384"/>
      <c r="AI37" s="384"/>
      <c r="AJ37" s="384"/>
      <c r="AK37" s="384"/>
      <c r="AS37" s="31" t="n">
        <v>14</v>
      </c>
    </row>
    <row r="38" customFormat="false" ht="14.7" hidden="false" customHeight="true" outlineLevel="0" collapsed="false">
      <c r="Q38" s="375"/>
      <c r="R38" s="375"/>
      <c r="S38" s="97" t="s">
        <v>307</v>
      </c>
      <c r="T38" s="97"/>
      <c r="U38" s="97"/>
      <c r="V38" s="97"/>
      <c r="W38" s="97"/>
      <c r="X38" s="97"/>
      <c r="Y38" s="97"/>
      <c r="Z38" s="97"/>
      <c r="AA38" s="97"/>
      <c r="AB38" s="97"/>
      <c r="AC38" s="97"/>
      <c r="AD38" s="97"/>
      <c r="AE38" s="97"/>
      <c r="AF38" s="97"/>
      <c r="AG38" s="97"/>
      <c r="AH38" s="97"/>
      <c r="AI38" s="97"/>
      <c r="AJ38" s="97"/>
      <c r="AK38" s="97"/>
      <c r="AL38" s="97"/>
      <c r="AM38" s="97" t="s">
        <v>308</v>
      </c>
      <c r="AS38" s="31" t="n">
        <v>14</v>
      </c>
    </row>
    <row r="39" customFormat="false" ht="14.7" hidden="false" customHeight="true" outlineLevel="0" collapsed="false">
      <c r="Q39" s="375"/>
      <c r="R39" s="375"/>
      <c r="S39" s="344" t="s">
        <v>87</v>
      </c>
      <c r="T39" s="344" t="s">
        <v>435</v>
      </c>
      <c r="U39" s="386"/>
      <c r="V39" s="309" t="s">
        <v>436</v>
      </c>
      <c r="W39" s="309"/>
      <c r="X39" s="309"/>
      <c r="Y39" s="309"/>
      <c r="Z39" s="309"/>
      <c r="AA39" s="309"/>
      <c r="AB39" s="309"/>
      <c r="AC39" s="310" t="s">
        <v>437</v>
      </c>
      <c r="AD39" s="309" t="s">
        <v>436</v>
      </c>
      <c r="AE39" s="309"/>
      <c r="AF39" s="309"/>
      <c r="AG39" s="309"/>
      <c r="AH39" s="309"/>
      <c r="AI39" s="309"/>
      <c r="AJ39" s="309"/>
      <c r="AK39" s="310" t="s">
        <v>438</v>
      </c>
      <c r="AL39" s="387" t="s">
        <v>439</v>
      </c>
      <c r="AM39" s="97"/>
      <c r="AS39" s="31" t="n">
        <v>14</v>
      </c>
    </row>
    <row r="40" customFormat="false" ht="35.7" hidden="false" customHeight="true" outlineLevel="0" collapsed="false">
      <c r="Q40" s="375"/>
      <c r="R40" s="375"/>
      <c r="S40" s="344"/>
      <c r="T40" s="344"/>
      <c r="U40" s="388"/>
      <c r="V40" s="334" t="s">
        <v>440</v>
      </c>
      <c r="W40" s="342" t="s">
        <v>441</v>
      </c>
      <c r="X40" s="97" t="s">
        <v>442</v>
      </c>
      <c r="Y40" s="97"/>
      <c r="Z40" s="97" t="s">
        <v>456</v>
      </c>
      <c r="AA40" s="97"/>
      <c r="AB40" s="97"/>
      <c r="AC40" s="310"/>
      <c r="AD40" s="334" t="s">
        <v>440</v>
      </c>
      <c r="AE40" s="342" t="s">
        <v>441</v>
      </c>
      <c r="AF40" s="97" t="s">
        <v>442</v>
      </c>
      <c r="AG40" s="97"/>
      <c r="AH40" s="97" t="s">
        <v>443</v>
      </c>
      <c r="AI40" s="97"/>
      <c r="AJ40" s="97"/>
      <c r="AK40" s="310"/>
      <c r="AL40" s="387"/>
      <c r="AM40" s="97"/>
      <c r="AS40" s="31" t="n">
        <v>34</v>
      </c>
    </row>
    <row r="41" customFormat="false" ht="35.7" hidden="false" customHeight="true" outlineLevel="0" collapsed="false">
      <c r="A41" s="88"/>
      <c r="B41" s="88" t="s">
        <v>144</v>
      </c>
      <c r="C41" s="88" t="s">
        <v>145</v>
      </c>
      <c r="D41" s="88" t="s">
        <v>146</v>
      </c>
      <c r="E41" s="88" t="s">
        <v>444</v>
      </c>
      <c r="F41" s="88" t="s">
        <v>445</v>
      </c>
      <c r="G41" s="88" t="s">
        <v>446</v>
      </c>
      <c r="H41" s="88" t="s">
        <v>447</v>
      </c>
      <c r="I41" s="88" t="s">
        <v>448</v>
      </c>
      <c r="J41" s="88" t="s">
        <v>449</v>
      </c>
      <c r="K41" s="88" t="s">
        <v>450</v>
      </c>
      <c r="L41" s="88" t="s">
        <v>425</v>
      </c>
      <c r="Q41" s="375"/>
      <c r="R41" s="375"/>
      <c r="S41" s="344"/>
      <c r="T41" s="344"/>
      <c r="U41" s="389"/>
      <c r="V41" s="334"/>
      <c r="W41" s="342"/>
      <c r="X41" s="148" t="s">
        <v>451</v>
      </c>
      <c r="Y41" s="148" t="s">
        <v>452</v>
      </c>
      <c r="Z41" s="148" t="s">
        <v>453</v>
      </c>
      <c r="AA41" s="148" t="s">
        <v>454</v>
      </c>
      <c r="AB41" s="148"/>
      <c r="AC41" s="310"/>
      <c r="AD41" s="334"/>
      <c r="AE41" s="342"/>
      <c r="AF41" s="148" t="s">
        <v>451</v>
      </c>
      <c r="AG41" s="148" t="s">
        <v>452</v>
      </c>
      <c r="AH41" s="148" t="s">
        <v>453</v>
      </c>
      <c r="AI41" s="148" t="s">
        <v>454</v>
      </c>
      <c r="AJ41" s="148"/>
      <c r="AK41" s="310"/>
      <c r="AL41" s="387"/>
      <c r="AM41" s="97"/>
      <c r="AS41" s="31" t="n">
        <v>34</v>
      </c>
    </row>
    <row r="42" s="87" customFormat="true" ht="11.25" hidden="true" customHeight="true" outlineLevel="0" collapsed="false">
      <c r="A42" s="88"/>
      <c r="B42" s="88"/>
      <c r="C42" s="88"/>
      <c r="D42" s="88"/>
      <c r="E42" s="88"/>
      <c r="F42" s="88"/>
      <c r="G42" s="88"/>
      <c r="H42" s="88"/>
      <c r="I42" s="88"/>
      <c r="J42" s="88"/>
      <c r="K42" s="88"/>
      <c r="L42" s="88"/>
      <c r="M42" s="39"/>
      <c r="N42" s="39"/>
      <c r="O42" s="39"/>
      <c r="P42" s="390"/>
      <c r="Q42" s="391"/>
      <c r="R42" s="392" t="n">
        <v>1</v>
      </c>
      <c r="S42" s="394" t="s">
        <v>118</v>
      </c>
      <c r="T42" s="394" t="s">
        <v>101</v>
      </c>
      <c r="U42" s="395" t="str">
        <f aca="true">OFFSET(U42,0,-1)</f>
        <v>2</v>
      </c>
      <c r="V42" s="396" t="n">
        <f aca="true">OFFSET(V42,0,-1)+1</f>
        <v>3</v>
      </c>
      <c r="W42" s="396"/>
      <c r="X42" s="396" t="n">
        <f aca="true">OFFSET(X42,0,-1)+1</f>
        <v>1</v>
      </c>
      <c r="Y42" s="396" t="n">
        <f aca="true">OFFSET(Y42,0,-1)+1</f>
        <v>2</v>
      </c>
      <c r="Z42" s="396" t="n">
        <f aca="true">OFFSET(Z42,0,-1)+1</f>
        <v>3</v>
      </c>
      <c r="AA42" s="396" t="n">
        <f aca="true">OFFSET(AA42,0,-1)+1</f>
        <v>4</v>
      </c>
      <c r="AB42" s="396"/>
      <c r="AC42" s="396" t="n">
        <f aca="true">OFFSET(AC42,0,-2)+1</f>
        <v>5</v>
      </c>
      <c r="AD42" s="396" t="n">
        <f aca="true">OFFSET(AD42,0,-1)+1</f>
        <v>6</v>
      </c>
      <c r="AE42" s="396"/>
      <c r="AF42" s="396" t="n">
        <f aca="true">OFFSET(AF42,0,-1)+1</f>
        <v>1</v>
      </c>
      <c r="AG42" s="396" t="n">
        <f aca="true">OFFSET(AG42,0,-1)+1</f>
        <v>2</v>
      </c>
      <c r="AH42" s="396" t="n">
        <f aca="true">OFFSET(AH42,0,-1)+1</f>
        <v>3</v>
      </c>
      <c r="AI42" s="396" t="n">
        <f aca="true">OFFSET(AI42,0,-1)+1</f>
        <v>4</v>
      </c>
      <c r="AJ42" s="396"/>
      <c r="AK42" s="396" t="n">
        <f aca="true">OFFSET(AK42,0,-2)+1</f>
        <v>5</v>
      </c>
      <c r="AL42" s="395" t="n">
        <f aca="true">OFFSET(AL42,0,-1)</f>
        <v>5</v>
      </c>
      <c r="AM42" s="396" t="n">
        <f aca="true">OFFSET(AM42,0,-1)+1</f>
        <v>6</v>
      </c>
      <c r="AN42" s="36"/>
      <c r="AO42" s="36"/>
      <c r="AP42" s="36"/>
      <c r="AQ42" s="36"/>
      <c r="AR42" s="36"/>
      <c r="AS42" s="87" t="n">
        <v>0</v>
      </c>
    </row>
    <row r="43" customFormat="false" ht="22.05" hidden="false" customHeight="true" outlineLevel="0" collapsed="false">
      <c r="A43" s="88" t="s">
        <v>170</v>
      </c>
      <c r="B43" s="88"/>
      <c r="C43" s="88"/>
      <c r="D43" s="88"/>
      <c r="E43" s="119" t="n">
        <v>1</v>
      </c>
      <c r="F43" s="88"/>
      <c r="G43" s="88"/>
      <c r="H43" s="88"/>
      <c r="I43" s="88"/>
      <c r="J43" s="88"/>
      <c r="K43" s="88"/>
      <c r="L43" s="88"/>
      <c r="M43" s="88"/>
      <c r="N43" s="88"/>
      <c r="O43" s="88"/>
      <c r="P43" s="95"/>
      <c r="Q43" s="95"/>
      <c r="R43" s="332"/>
      <c r="S43" s="344" t="n">
        <f aca="false">INDEX(PT_DIFFERENTIATION_NUM_NTAR,MATCH(A43,PT_DIFFERENTIATION_NTAR_ID,0))</f>
        <v>0</v>
      </c>
      <c r="T43" s="334" t="s">
        <v>132</v>
      </c>
      <c r="U43" s="334"/>
      <c r="V43" s="336"/>
      <c r="W43" s="336"/>
      <c r="X43" s="336"/>
      <c r="Y43" s="336"/>
      <c r="Z43" s="336"/>
      <c r="AA43" s="336"/>
      <c r="AB43" s="336"/>
      <c r="AC43" s="336"/>
      <c r="AD43" s="337" t="str">
        <f aca="false">INDEX(PT_DIFFERENTIATION_NTAR,MATCH(A43,PT_DIFFERENTIATION_NTAR_ID,0))</f>
        <v/>
      </c>
      <c r="AE43" s="337"/>
      <c r="AF43" s="337"/>
      <c r="AG43" s="337"/>
      <c r="AH43" s="337"/>
      <c r="AI43" s="337"/>
      <c r="AJ43" s="337"/>
      <c r="AK43" s="337"/>
      <c r="AL43" s="337"/>
      <c r="AM43" s="338"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5"/>
      <c r="AP43" s="85" t="str">
        <f aca="false">IF(T43="","",T43)</f>
        <v>Наименование тарифа</v>
      </c>
      <c r="AQ43" s="85"/>
      <c r="AR43" s="85"/>
      <c r="AS43" s="31" t="n">
        <v>21</v>
      </c>
    </row>
    <row r="44" customFormat="false" ht="22.05" hidden="false" customHeight="true" outlineLevel="0" collapsed="false">
      <c r="A44" s="88" t="s">
        <v>170</v>
      </c>
      <c r="B44" s="88" t="s">
        <v>171</v>
      </c>
      <c r="C44" s="88"/>
      <c r="D44" s="88"/>
      <c r="E44" s="119"/>
      <c r="F44" s="119" t="n">
        <v>1</v>
      </c>
      <c r="G44" s="88"/>
      <c r="H44" s="88"/>
      <c r="I44" s="88"/>
      <c r="J44" s="88"/>
      <c r="K44" s="88"/>
      <c r="L44" s="88"/>
      <c r="M44" s="88"/>
      <c r="N44" s="88"/>
      <c r="O44" s="88"/>
      <c r="P44" s="31"/>
      <c r="Q44" s="339"/>
      <c r="R44" s="340"/>
      <c r="S44" s="344" t="str">
        <f aca="false">INDEX(PT_DIFFERENTIATION_NUM_TER,MATCH(B44,PT_DIFFERENTIATION_TER_ID,0))</f>
        <v>.</v>
      </c>
      <c r="T44" s="344" t="s">
        <v>404</v>
      </c>
      <c r="U44" s="334"/>
      <c r="V44" s="336"/>
      <c r="W44" s="336"/>
      <c r="X44" s="336"/>
      <c r="Y44" s="336"/>
      <c r="Z44" s="336"/>
      <c r="AA44" s="336"/>
      <c r="AB44" s="336"/>
      <c r="AC44" s="336"/>
      <c r="AD44" s="337" t="str">
        <f aca="false">INDEX(PT_DIFFERENTIATION_TER,MATCH(B44,PT_DIFFERENTIATION_TER_ID,0))</f>
        <v/>
      </c>
      <c r="AE44" s="337"/>
      <c r="AF44" s="337"/>
      <c r="AG44" s="337"/>
      <c r="AH44" s="337"/>
      <c r="AI44" s="337"/>
      <c r="AJ44" s="337"/>
      <c r="AK44" s="337"/>
      <c r="AL44" s="337"/>
      <c r="AM44" s="338" t="s">
        <v>405</v>
      </c>
      <c r="AO44" s="85"/>
      <c r="AP44" s="85" t="str">
        <f aca="false">IF(T44="","",T44)</f>
        <v>Территория действия тарифа</v>
      </c>
      <c r="AQ44" s="85"/>
      <c r="AR44" s="85"/>
      <c r="AS44" s="31" t="n">
        <v>21</v>
      </c>
    </row>
    <row r="45" customFormat="false" ht="24" hidden="false" customHeight="true" outlineLevel="0" collapsed="false">
      <c r="A45" s="88" t="s">
        <v>170</v>
      </c>
      <c r="B45" s="88" t="s">
        <v>171</v>
      </c>
      <c r="C45" s="88" t="s">
        <v>172</v>
      </c>
      <c r="D45" s="88"/>
      <c r="E45" s="119"/>
      <c r="F45" s="119"/>
      <c r="G45" s="119" t="n">
        <v>1</v>
      </c>
      <c r="H45" s="88"/>
      <c r="I45" s="88"/>
      <c r="J45" s="88"/>
      <c r="K45" s="88"/>
      <c r="L45" s="88"/>
      <c r="M45" s="88"/>
      <c r="N45" s="88"/>
      <c r="O45" s="88"/>
      <c r="P45" s="341"/>
      <c r="Q45" s="339"/>
      <c r="R45" s="340"/>
      <c r="S45" s="344" t="str">
        <f aca="false">INDEX(PT_DIFFERENTIATION_NUM_CS,MATCH(C45,PT_DIFFERENTIATION_CS_ID,0))</f>
        <v>..</v>
      </c>
      <c r="T45" s="344" t="s">
        <v>406</v>
      </c>
      <c r="U45" s="334"/>
      <c r="V45" s="336"/>
      <c r="W45" s="336"/>
      <c r="X45" s="336"/>
      <c r="Y45" s="336"/>
      <c r="Z45" s="336"/>
      <c r="AA45" s="336"/>
      <c r="AB45" s="336"/>
      <c r="AC45" s="336"/>
      <c r="AD45" s="337" t="str">
        <f aca="false">INDEX(PT_DIFFERENTIATION_CS,MATCH(C45,PT_DIFFERENTIATION_CS_ID,0))</f>
        <v/>
      </c>
      <c r="AE45" s="337"/>
      <c r="AF45" s="337"/>
      <c r="AG45" s="337"/>
      <c r="AH45" s="337"/>
      <c r="AI45" s="337"/>
      <c r="AJ45" s="337"/>
      <c r="AK45" s="337"/>
      <c r="AL45" s="337"/>
      <c r="AM45" s="338" t="s">
        <v>407</v>
      </c>
      <c r="AO45" s="85"/>
      <c r="AP45" s="85" t="str">
        <f aca="false">IF(T45="","",T45)</f>
        <v>Наименование системы теплоснабжения</v>
      </c>
      <c r="AQ45" s="85"/>
      <c r="AR45" s="85"/>
      <c r="AS45" s="31" t="n">
        <v>23</v>
      </c>
    </row>
    <row r="46" customFormat="false" ht="22.05" hidden="false" customHeight="true" outlineLevel="0" collapsed="false">
      <c r="A46" s="88" t="s">
        <v>170</v>
      </c>
      <c r="B46" s="88" t="s">
        <v>171</v>
      </c>
      <c r="C46" s="88" t="s">
        <v>172</v>
      </c>
      <c r="D46" s="88" t="s">
        <v>173</v>
      </c>
      <c r="E46" s="119"/>
      <c r="F46" s="119"/>
      <c r="G46" s="119"/>
      <c r="H46" s="119" t="n">
        <v>1</v>
      </c>
      <c r="I46" s="88"/>
      <c r="J46" s="88"/>
      <c r="K46" s="88"/>
      <c r="L46" s="88"/>
      <c r="M46" s="88"/>
      <c r="N46" s="88"/>
      <c r="O46" s="88"/>
      <c r="P46" s="341"/>
      <c r="Q46" s="339"/>
      <c r="R46" s="340"/>
      <c r="S46" s="344" t="str">
        <f aca="false">INDEX(PT_DIFFERENTIATION_NUM_IST_TE,MATCH(D46,PT_DIFFERENTIATION_IST_TE_ID,0))</f>
        <v>...</v>
      </c>
      <c r="T46" s="344" t="s">
        <v>408</v>
      </c>
      <c r="U46" s="334"/>
      <c r="V46" s="336"/>
      <c r="W46" s="336"/>
      <c r="X46" s="336"/>
      <c r="Y46" s="336"/>
      <c r="Z46" s="336"/>
      <c r="AA46" s="336"/>
      <c r="AB46" s="336"/>
      <c r="AC46" s="336"/>
      <c r="AD46" s="337" t="str">
        <f aca="false">INDEX(PT_DIFFERENTIATION_IST_TE,MATCH(D46,PT_DIFFERENTIATION_IST_TE_ID,0))</f>
        <v/>
      </c>
      <c r="AE46" s="337"/>
      <c r="AF46" s="337"/>
      <c r="AG46" s="337"/>
      <c r="AH46" s="337"/>
      <c r="AI46" s="337"/>
      <c r="AJ46" s="337"/>
      <c r="AK46" s="337"/>
      <c r="AL46" s="337"/>
      <c r="AM46" s="338" t="s">
        <v>409</v>
      </c>
      <c r="AO46" s="85"/>
      <c r="AP46" s="85" t="str">
        <f aca="false">IF(T46="","",T46)</f>
        <v>Источник тепловой энергии</v>
      </c>
      <c r="AQ46" s="85"/>
      <c r="AR46" s="85"/>
      <c r="AS46" s="31" t="n">
        <v>21</v>
      </c>
    </row>
    <row r="47" customFormat="false" ht="49.5" hidden="false" customHeight="true" outlineLevel="0" collapsed="false">
      <c r="A47" s="88" t="s">
        <v>170</v>
      </c>
      <c r="B47" s="88" t="s">
        <v>171</v>
      </c>
      <c r="C47" s="88" t="s">
        <v>172</v>
      </c>
      <c r="D47" s="88" t="s">
        <v>173</v>
      </c>
      <c r="E47" s="119"/>
      <c r="F47" s="119"/>
      <c r="G47" s="119"/>
      <c r="H47" s="119"/>
      <c r="I47" s="342" t="str">
        <f aca="false">S46&amp;".1"</f>
        <v>....1</v>
      </c>
      <c r="J47" s="88"/>
      <c r="K47" s="88"/>
      <c r="L47" s="88" t="s">
        <v>410</v>
      </c>
      <c r="P47" s="36" t="n">
        <v>1</v>
      </c>
      <c r="Q47" s="36"/>
      <c r="R47" s="343"/>
      <c r="S47" s="344" t="str">
        <f aca="false">$I47</f>
        <v>....1</v>
      </c>
      <c r="T47" s="344" t="s">
        <v>411</v>
      </c>
      <c r="U47" s="334"/>
      <c r="V47" s="345"/>
      <c r="W47" s="345"/>
      <c r="X47" s="345"/>
      <c r="Y47" s="345"/>
      <c r="Z47" s="345"/>
      <c r="AA47" s="345"/>
      <c r="AB47" s="345"/>
      <c r="AC47" s="345"/>
      <c r="AD47" s="345"/>
      <c r="AE47" s="345"/>
      <c r="AF47" s="345"/>
      <c r="AG47" s="345"/>
      <c r="AH47" s="345"/>
      <c r="AI47" s="345"/>
      <c r="AJ47" s="345"/>
      <c r="AK47" s="345"/>
      <c r="AL47" s="345"/>
      <c r="AM47" s="338" t="s">
        <v>412</v>
      </c>
      <c r="AO47" s="85"/>
      <c r="AP47" s="85" t="str">
        <f aca="false">IF(T47="","",T47)</f>
        <v>Схема подключения теплопотребляющей установки к коллектору источника тепловой энергии</v>
      </c>
      <c r="AQ47" s="85"/>
      <c r="AR47" s="85"/>
      <c r="AS47" s="31" t="n">
        <v>47</v>
      </c>
    </row>
    <row r="48" customFormat="false" ht="22.05" hidden="false" customHeight="true" outlineLevel="0" collapsed="false">
      <c r="A48" s="88" t="s">
        <v>170</v>
      </c>
      <c r="B48" s="88" t="s">
        <v>171</v>
      </c>
      <c r="C48" s="88" t="s">
        <v>172</v>
      </c>
      <c r="D48" s="88" t="s">
        <v>173</v>
      </c>
      <c r="E48" s="119"/>
      <c r="F48" s="119"/>
      <c r="G48" s="119"/>
      <c r="H48" s="119"/>
      <c r="I48" s="119"/>
      <c r="J48" s="342" t="str">
        <f aca="false">I47&amp;".1"</f>
        <v>....1.1</v>
      </c>
      <c r="K48" s="88"/>
      <c r="L48" s="88" t="s">
        <v>413</v>
      </c>
      <c r="P48" s="36"/>
      <c r="Q48" s="36" t="n">
        <v>1</v>
      </c>
      <c r="R48" s="343"/>
      <c r="S48" s="344" t="str">
        <f aca="false">$J48</f>
        <v>....1.1</v>
      </c>
      <c r="T48" s="344" t="s">
        <v>414</v>
      </c>
      <c r="U48" s="334"/>
      <c r="V48" s="345"/>
      <c r="W48" s="345"/>
      <c r="X48" s="345"/>
      <c r="Y48" s="345"/>
      <c r="Z48" s="345"/>
      <c r="AA48" s="345"/>
      <c r="AB48" s="345"/>
      <c r="AC48" s="345"/>
      <c r="AD48" s="345"/>
      <c r="AE48" s="345"/>
      <c r="AF48" s="345"/>
      <c r="AG48" s="345"/>
      <c r="AH48" s="345"/>
      <c r="AI48" s="345"/>
      <c r="AJ48" s="345"/>
      <c r="AK48" s="345"/>
      <c r="AL48" s="345"/>
      <c r="AM48" s="338" t="s">
        <v>415</v>
      </c>
      <c r="AO48" s="85"/>
      <c r="AP48" s="85" t="str">
        <f aca="false">IF(T48="","",T48)</f>
        <v>Группа потребителей</v>
      </c>
      <c r="AQ48" s="85"/>
      <c r="AR48" s="85"/>
      <c r="AS48" s="31" t="n">
        <v>21</v>
      </c>
    </row>
    <row r="49" customFormat="false" ht="22.05" hidden="false" customHeight="true" outlineLevel="0" collapsed="false">
      <c r="A49" s="88" t="s">
        <v>170</v>
      </c>
      <c r="B49" s="88" t="s">
        <v>171</v>
      </c>
      <c r="C49" s="88" t="s">
        <v>172</v>
      </c>
      <c r="D49" s="88" t="s">
        <v>173</v>
      </c>
      <c r="E49" s="119"/>
      <c r="F49" s="119"/>
      <c r="G49" s="119"/>
      <c r="H49" s="119"/>
      <c r="I49" s="119"/>
      <c r="J49" s="119"/>
      <c r="K49" s="342" t="str">
        <f aca="false">J48&amp;".1"</f>
        <v>....1.1.1</v>
      </c>
      <c r="L49" s="88" t="s">
        <v>416</v>
      </c>
      <c r="P49" s="36"/>
      <c r="Q49" s="36"/>
      <c r="R49" s="343" t="n">
        <v>1</v>
      </c>
      <c r="S49" s="344" t="str">
        <f aca="false">$K49</f>
        <v>....1.1.1</v>
      </c>
      <c r="T49" s="348"/>
      <c r="U49" s="334"/>
      <c r="V49" s="349"/>
      <c r="W49" s="350"/>
      <c r="X49" s="349"/>
      <c r="Y49" s="351"/>
      <c r="Z49" s="352"/>
      <c r="AA49" s="166" t="s">
        <v>65</v>
      </c>
      <c r="AB49" s="352"/>
      <c r="AC49" s="166" t="s">
        <v>65</v>
      </c>
      <c r="AD49" s="349"/>
      <c r="AE49" s="350"/>
      <c r="AF49" s="349"/>
      <c r="AG49" s="351"/>
      <c r="AH49" s="352"/>
      <c r="AI49" s="166" t="s">
        <v>65</v>
      </c>
      <c r="AJ49" s="352"/>
      <c r="AK49" s="166" t="s">
        <v>65</v>
      </c>
      <c r="AL49" s="397"/>
      <c r="AM49" s="353" t="s">
        <v>417</v>
      </c>
      <c r="AN49" s="36" t="e">
        <f aca="false">strcheckdate(V50:AL50)</f>
        <v>#NAME?</v>
      </c>
      <c r="AO49" s="85"/>
      <c r="AP49" s="85" t="str">
        <f aca="false">IF(T49="","",T49)</f>
        <v/>
      </c>
      <c r="AQ49" s="85"/>
      <c r="AR49" s="85"/>
      <c r="AS49" s="31" t="n">
        <v>21</v>
      </c>
    </row>
    <row r="50" customFormat="false" ht="1.05" hidden="false" customHeight="true" outlineLevel="0" collapsed="false">
      <c r="A50" s="88" t="s">
        <v>170</v>
      </c>
      <c r="B50" s="88" t="s">
        <v>171</v>
      </c>
      <c r="C50" s="88" t="s">
        <v>172</v>
      </c>
      <c r="D50" s="88" t="s">
        <v>173</v>
      </c>
      <c r="E50" s="119"/>
      <c r="F50" s="119"/>
      <c r="G50" s="119"/>
      <c r="H50" s="119"/>
      <c r="I50" s="119"/>
      <c r="J50" s="119"/>
      <c r="K50" s="342"/>
      <c r="L50" s="88"/>
      <c r="P50" s="36"/>
      <c r="Q50" s="36"/>
      <c r="R50" s="343"/>
      <c r="S50" s="312"/>
      <c r="T50" s="334"/>
      <c r="U50" s="334"/>
      <c r="V50" s="350"/>
      <c r="W50" s="350"/>
      <c r="X50" s="350"/>
      <c r="Y50" s="354" t="str">
        <f aca="false">Z49&amp;"-"&amp;AB49</f>
        <v>-</v>
      </c>
      <c r="Z50" s="352"/>
      <c r="AA50" s="166"/>
      <c r="AB50" s="352"/>
      <c r="AC50" s="166"/>
      <c r="AD50" s="350"/>
      <c r="AE50" s="350"/>
      <c r="AF50" s="350"/>
      <c r="AG50" s="354" t="str">
        <f aca="false">AH49&amp;"-"&amp;AJ49</f>
        <v>-</v>
      </c>
      <c r="AH50" s="352"/>
      <c r="AI50" s="166"/>
      <c r="AJ50" s="352"/>
      <c r="AK50" s="166"/>
      <c r="AL50" s="398"/>
      <c r="AM50" s="353"/>
      <c r="AO50" s="85"/>
      <c r="AP50" s="85" t="str">
        <f aca="false">IF(T50="","",T50)</f>
        <v/>
      </c>
      <c r="AQ50" s="85"/>
      <c r="AR50" s="85"/>
      <c r="AS50" s="31" t="n">
        <v>1</v>
      </c>
    </row>
    <row r="51" customFormat="false" ht="11.55" hidden="false" customHeight="true" outlineLevel="0" collapsed="false">
      <c r="A51" s="88" t="s">
        <v>170</v>
      </c>
      <c r="B51" s="88" t="s">
        <v>171</v>
      </c>
      <c r="C51" s="88" t="s">
        <v>172</v>
      </c>
      <c r="D51" s="88" t="s">
        <v>173</v>
      </c>
      <c r="E51" s="119"/>
      <c r="F51" s="119"/>
      <c r="G51" s="119"/>
      <c r="H51" s="119"/>
      <c r="I51" s="119"/>
      <c r="J51" s="342"/>
      <c r="K51" s="88"/>
      <c r="L51" s="88"/>
      <c r="P51" s="36"/>
      <c r="Q51" s="36"/>
      <c r="R51" s="343"/>
      <c r="S51" s="355"/>
      <c r="T51" s="358" t="s">
        <v>418</v>
      </c>
      <c r="U51" s="157"/>
      <c r="V51" s="157"/>
      <c r="W51" s="157"/>
      <c r="X51" s="157"/>
      <c r="Y51" s="157"/>
      <c r="Z51" s="157"/>
      <c r="AA51" s="157"/>
      <c r="AB51" s="157"/>
      <c r="AC51" s="157"/>
      <c r="AD51" s="157"/>
      <c r="AE51" s="157"/>
      <c r="AF51" s="157"/>
      <c r="AG51" s="157"/>
      <c r="AH51" s="157"/>
      <c r="AI51" s="157"/>
      <c r="AJ51" s="157"/>
      <c r="AK51" s="157"/>
      <c r="AL51" s="357"/>
      <c r="AM51" s="353"/>
      <c r="AO51" s="85"/>
      <c r="AP51" s="85" t="str">
        <f aca="false">IF(T51="","",T51)</f>
        <v>Добавить вид теплоносителя (параметры теплоносителя)</v>
      </c>
      <c r="AQ51" s="85"/>
      <c r="AR51" s="85"/>
      <c r="AS51" s="31" t="n">
        <v>11</v>
      </c>
    </row>
    <row r="52" customFormat="false" ht="11.55" hidden="false" customHeight="true" outlineLevel="0" collapsed="false">
      <c r="A52" s="88" t="s">
        <v>170</v>
      </c>
      <c r="B52" s="88" t="s">
        <v>171</v>
      </c>
      <c r="C52" s="88" t="s">
        <v>172</v>
      </c>
      <c r="D52" s="88" t="s">
        <v>173</v>
      </c>
      <c r="E52" s="119"/>
      <c r="F52" s="119"/>
      <c r="G52" s="119"/>
      <c r="H52" s="119"/>
      <c r="I52" s="342"/>
      <c r="J52" s="88"/>
      <c r="K52" s="88"/>
      <c r="L52" s="88"/>
      <c r="P52" s="36"/>
      <c r="Q52" s="36"/>
      <c r="R52" s="343"/>
      <c r="S52" s="355"/>
      <c r="T52" s="358" t="s">
        <v>419</v>
      </c>
      <c r="U52" s="157"/>
      <c r="V52" s="157"/>
      <c r="W52" s="157"/>
      <c r="X52" s="157"/>
      <c r="Y52" s="157"/>
      <c r="Z52" s="157"/>
      <c r="AA52" s="157"/>
      <c r="AB52" s="157"/>
      <c r="AC52" s="359"/>
      <c r="AD52" s="157"/>
      <c r="AE52" s="157"/>
      <c r="AF52" s="157"/>
      <c r="AG52" s="157"/>
      <c r="AH52" s="157"/>
      <c r="AI52" s="157"/>
      <c r="AJ52" s="157"/>
      <c r="AK52" s="359"/>
      <c r="AL52" s="157"/>
      <c r="AM52" s="360"/>
      <c r="AO52" s="85"/>
      <c r="AP52" s="85" t="str">
        <f aca="false">IF(T52="","",T52)</f>
        <v>Добавить группу потребителей</v>
      </c>
      <c r="AQ52" s="85"/>
      <c r="AR52" s="85"/>
      <c r="AS52" s="31" t="n">
        <v>11</v>
      </c>
    </row>
    <row r="53" customFormat="false" ht="14.7" hidden="false" customHeight="true" outlineLevel="0" collapsed="false">
      <c r="A53" s="88" t="s">
        <v>170</v>
      </c>
      <c r="B53" s="88" t="s">
        <v>171</v>
      </c>
      <c r="C53" s="88" t="s">
        <v>172</v>
      </c>
      <c r="D53" s="88" t="s">
        <v>173</v>
      </c>
      <c r="E53" s="119"/>
      <c r="F53" s="119"/>
      <c r="G53" s="119"/>
      <c r="H53" s="119"/>
      <c r="I53" s="88"/>
      <c r="J53" s="88"/>
      <c r="K53" s="88"/>
      <c r="L53" s="88"/>
      <c r="M53" s="88"/>
      <c r="N53" s="88"/>
      <c r="O53" s="88"/>
      <c r="P53" s="95"/>
      <c r="Q53" s="361"/>
      <c r="R53" s="332"/>
      <c r="S53" s="355"/>
      <c r="T53" s="358" t="s">
        <v>420</v>
      </c>
      <c r="U53" s="157"/>
      <c r="V53" s="157"/>
      <c r="W53" s="157"/>
      <c r="X53" s="157"/>
      <c r="Y53" s="157"/>
      <c r="Z53" s="157"/>
      <c r="AA53" s="157"/>
      <c r="AB53" s="157"/>
      <c r="AC53" s="359"/>
      <c r="AD53" s="157"/>
      <c r="AE53" s="157"/>
      <c r="AF53" s="157"/>
      <c r="AG53" s="157"/>
      <c r="AH53" s="157"/>
      <c r="AI53" s="157"/>
      <c r="AJ53" s="157"/>
      <c r="AK53" s="359"/>
      <c r="AL53" s="157"/>
      <c r="AM53" s="360"/>
      <c r="AO53" s="85"/>
      <c r="AP53" s="85" t="str">
        <f aca="false">IF(T53="","",T53)</f>
        <v>Добавить схему подключения</v>
      </c>
      <c r="AQ53" s="85"/>
      <c r="AR53" s="85"/>
      <c r="AS53" s="31" t="n">
        <v>14</v>
      </c>
    </row>
    <row r="54" s="36" customFormat="true" ht="1.05" hidden="false" customHeight="true" outlineLevel="0" collapsed="false">
      <c r="A54" s="36" t="s">
        <v>170</v>
      </c>
      <c r="B54" s="36" t="s">
        <v>171</v>
      </c>
      <c r="C54" s="36" t="s">
        <v>172</v>
      </c>
      <c r="E54" s="119"/>
      <c r="F54" s="119"/>
      <c r="G54" s="119"/>
      <c r="P54" s="118"/>
      <c r="Q54" s="363"/>
      <c r="R54" s="118"/>
      <c r="S54" s="368"/>
      <c r="T54" s="118" t="s">
        <v>421</v>
      </c>
      <c r="U54" s="118"/>
      <c r="V54" s="118"/>
      <c r="W54" s="118"/>
      <c r="X54" s="118"/>
      <c r="Y54" s="118"/>
      <c r="Z54" s="118"/>
      <c r="AA54" s="118"/>
      <c r="AB54" s="118"/>
      <c r="AC54" s="118"/>
      <c r="AD54" s="118"/>
      <c r="AE54" s="118"/>
      <c r="AF54" s="118"/>
      <c r="AG54" s="118"/>
      <c r="AH54" s="118"/>
      <c r="AI54" s="118"/>
      <c r="AJ54" s="118"/>
      <c r="AK54" s="118"/>
      <c r="AL54" s="118"/>
      <c r="AM54" s="118"/>
      <c r="AP54" s="36" t="str">
        <f aca="false">IF(T54="","",T54)</f>
        <v>Добавить источник для дифференциации</v>
      </c>
      <c r="AS54" s="36" t="n">
        <v>1</v>
      </c>
    </row>
    <row r="55" s="36" customFormat="true" ht="1.05" hidden="false" customHeight="true" outlineLevel="0" collapsed="false">
      <c r="A55" s="36" t="s">
        <v>170</v>
      </c>
      <c r="B55" s="36" t="s">
        <v>171</v>
      </c>
      <c r="E55" s="119"/>
      <c r="F55" s="119"/>
      <c r="M55" s="118"/>
      <c r="N55" s="118"/>
      <c r="P55" s="118"/>
      <c r="Q55" s="363"/>
      <c r="R55" s="118"/>
      <c r="S55" s="368"/>
      <c r="T55" s="118" t="s">
        <v>422</v>
      </c>
      <c r="U55" s="118"/>
      <c r="V55" s="118"/>
      <c r="W55" s="118"/>
      <c r="X55" s="118"/>
      <c r="Y55" s="118"/>
      <c r="Z55" s="118"/>
      <c r="AA55" s="118"/>
      <c r="AB55" s="118"/>
      <c r="AC55" s="118"/>
      <c r="AD55" s="118"/>
      <c r="AE55" s="118"/>
      <c r="AF55" s="118"/>
      <c r="AG55" s="118"/>
      <c r="AH55" s="118"/>
      <c r="AI55" s="118"/>
      <c r="AJ55" s="118"/>
      <c r="AK55" s="118"/>
      <c r="AL55" s="118"/>
      <c r="AM55" s="118"/>
      <c r="AP55" s="36" t="str">
        <f aca="false">IF(T55="","",T55)</f>
        <v>Добавить централизованную систему для дифференциации</v>
      </c>
      <c r="AS55" s="36" t="n">
        <v>1</v>
      </c>
    </row>
    <row r="56" s="36" customFormat="true" ht="1.05" hidden="false" customHeight="true" outlineLevel="0" collapsed="false">
      <c r="A56" s="36" t="s">
        <v>170</v>
      </c>
      <c r="E56" s="119"/>
      <c r="M56" s="118"/>
      <c r="N56" s="118"/>
      <c r="P56" s="118"/>
      <c r="Q56" s="363"/>
      <c r="R56" s="118"/>
      <c r="S56" s="368"/>
      <c r="T56" s="118" t="s">
        <v>423</v>
      </c>
      <c r="U56" s="118"/>
      <c r="V56" s="118"/>
      <c r="W56" s="118"/>
      <c r="X56" s="118"/>
      <c r="Y56" s="118"/>
      <c r="Z56" s="118"/>
      <c r="AA56" s="118"/>
      <c r="AB56" s="118"/>
      <c r="AC56" s="118"/>
      <c r="AD56" s="118"/>
      <c r="AE56" s="118"/>
      <c r="AF56" s="118"/>
      <c r="AG56" s="118"/>
      <c r="AH56" s="118"/>
      <c r="AI56" s="118"/>
      <c r="AJ56" s="118"/>
      <c r="AK56" s="118"/>
      <c r="AL56" s="118"/>
      <c r="AM56" s="118"/>
      <c r="AO56" s="85"/>
      <c r="AP56" s="85" t="str">
        <f aca="false">IF(T56="","",T56)</f>
        <v>Добавить территорию для дифференциации</v>
      </c>
      <c r="AQ56" s="85"/>
      <c r="AR56" s="85"/>
      <c r="AS56" s="36" t="n">
        <v>1</v>
      </c>
    </row>
    <row r="57" s="36" customFormat="true" ht="1.05" hidden="false" customHeight="true" outlineLevel="0" collapsed="false">
      <c r="M57" s="118"/>
      <c r="N57" s="118"/>
      <c r="P57" s="118"/>
      <c r="Q57" s="363"/>
      <c r="R57" s="118"/>
      <c r="S57" s="368"/>
      <c r="T57" s="118" t="s">
        <v>455</v>
      </c>
      <c r="U57" s="118"/>
      <c r="V57" s="118"/>
      <c r="W57" s="118"/>
      <c r="X57" s="118"/>
      <c r="Y57" s="118"/>
      <c r="Z57" s="118"/>
      <c r="AA57" s="118"/>
      <c r="AB57" s="118"/>
      <c r="AC57" s="118"/>
      <c r="AD57" s="118"/>
      <c r="AE57" s="118"/>
      <c r="AF57" s="118"/>
      <c r="AG57" s="118"/>
      <c r="AH57" s="118"/>
      <c r="AI57" s="118"/>
      <c r="AJ57" s="118"/>
      <c r="AK57" s="118"/>
      <c r="AL57" s="118"/>
      <c r="AM57" s="118"/>
      <c r="AP57" s="36" t="str">
        <f aca="false">IF(T57="","",T57)</f>
        <v>Добавить наименование тарифа</v>
      </c>
      <c r="AS57" s="36" t="n">
        <v>1</v>
      </c>
    </row>
    <row r="58" customFormat="false" ht="11.55" hidden="false" customHeight="true" outlineLevel="0" collapsed="false">
      <c r="M58" s="88"/>
      <c r="N58" s="88"/>
      <c r="O58" s="88"/>
      <c r="P58" s="31"/>
      <c r="Q58" s="31"/>
      <c r="R58" s="31"/>
      <c r="S58" s="31"/>
      <c r="AN58" s="31"/>
      <c r="AO58" s="31"/>
      <c r="AP58" s="31"/>
      <c r="AQ58" s="31"/>
      <c r="AR58" s="31"/>
      <c r="AS58" s="31" t="n">
        <v>11</v>
      </c>
    </row>
    <row r="59" customFormat="false" ht="28.5" hidden="false" customHeight="true" outlineLevel="0" collapsed="false">
      <c r="O59" s="88"/>
      <c r="S59" s="31"/>
      <c r="AS59" s="31" t="n">
        <v>27</v>
      </c>
    </row>
    <row r="60" customFormat="false" ht="65.25" hidden="false" customHeight="true" outlineLevel="0" collapsed="false">
      <c r="O60" s="88"/>
      <c r="AS60" s="31" t="n">
        <v>62</v>
      </c>
    </row>
    <row r="61" customFormat="false" ht="14.7" hidden="false" customHeight="true" outlineLevel="0" collapsed="false">
      <c r="O61" s="88"/>
      <c r="AS61" s="31" t="n">
        <v>14</v>
      </c>
    </row>
    <row r="62" customFormat="false" ht="18.75" hidden="false" customHeight="true" outlineLevel="0" collapsed="false">
      <c r="O62" s="88"/>
      <c r="S62" s="31"/>
      <c r="AS62" s="31" t="n">
        <v>18</v>
      </c>
    </row>
    <row r="63" customFormat="false" ht="18.75" hidden="false" customHeight="true" outlineLevel="0" collapsed="false">
      <c r="O63" s="88"/>
      <c r="AS63" s="31" t="n">
        <v>18</v>
      </c>
    </row>
    <row r="64" customFormat="false" ht="29.25" hidden="false" customHeight="true" outlineLevel="0" collapsed="false">
      <c r="O64" s="88"/>
      <c r="S64" s="31"/>
      <c r="AS64" s="31" t="n">
        <v>28</v>
      </c>
    </row>
    <row r="65" customFormat="false" ht="22.5" hidden="true" customHeight="true" outlineLevel="0" collapsed="false">
      <c r="A65" s="88" t="s">
        <v>81</v>
      </c>
      <c r="B65" s="88" t="n">
        <v>0</v>
      </c>
      <c r="C65" s="88" t="n">
        <v>0</v>
      </c>
      <c r="D65" s="88" t="n">
        <v>0</v>
      </c>
      <c r="E65" s="88" t="n">
        <v>0</v>
      </c>
      <c r="F65" s="88" t="n">
        <v>0</v>
      </c>
      <c r="G65" s="88" t="n">
        <v>0</v>
      </c>
      <c r="H65" s="88" t="n">
        <v>0</v>
      </c>
      <c r="I65" s="88" t="n">
        <v>0</v>
      </c>
      <c r="J65" s="88" t="n">
        <v>0</v>
      </c>
      <c r="K65" s="88" t="n">
        <v>0</v>
      </c>
      <c r="L65" s="88" t="n">
        <v>0</v>
      </c>
      <c r="M65" s="39" t="n">
        <v>0</v>
      </c>
      <c r="N65" s="39" t="n">
        <v>0</v>
      </c>
      <c r="O65" s="39" t="n">
        <v>0</v>
      </c>
      <c r="P65" s="95" t="n">
        <v>3</v>
      </c>
      <c r="Q65" s="329" t="n">
        <v>3</v>
      </c>
      <c r="R65" s="329" t="n">
        <v>3</v>
      </c>
      <c r="S65" s="31" t="n">
        <v>12</v>
      </c>
      <c r="T65" s="31" t="n">
        <v>31</v>
      </c>
      <c r="U65" s="31" t="n">
        <v>0</v>
      </c>
      <c r="V65" s="31" t="n">
        <v>0</v>
      </c>
      <c r="W65" s="31" t="n">
        <v>0</v>
      </c>
      <c r="X65" s="31" t="n">
        <v>0</v>
      </c>
      <c r="Y65" s="31" t="n">
        <v>0</v>
      </c>
      <c r="Z65" s="31" t="n">
        <v>0</v>
      </c>
      <c r="AA65" s="31" t="n">
        <v>0</v>
      </c>
      <c r="AB65" s="31" t="n">
        <v>0</v>
      </c>
      <c r="AC65" s="31" t="n">
        <v>0</v>
      </c>
      <c r="AD65" s="31" t="n">
        <v>24</v>
      </c>
      <c r="AE65" s="31" t="n">
        <v>0</v>
      </c>
      <c r="AF65" s="31" t="n">
        <v>24</v>
      </c>
      <c r="AG65" s="31" t="n">
        <v>24</v>
      </c>
      <c r="AH65" s="31" t="n">
        <v>11</v>
      </c>
      <c r="AI65" s="31" t="n">
        <v>3</v>
      </c>
      <c r="AJ65" s="31" t="n">
        <v>11</v>
      </c>
      <c r="AK65" s="31" t="n">
        <v>0</v>
      </c>
      <c r="AL65" s="31" t="n">
        <v>4</v>
      </c>
      <c r="AM65" s="31" t="n">
        <v>115</v>
      </c>
      <c r="AN65" s="36" t="n">
        <v>10</v>
      </c>
      <c r="AO65" s="36" t="n">
        <v>10</v>
      </c>
      <c r="AP65" s="36" t="n">
        <v>10</v>
      </c>
      <c r="AQ65" s="36" t="n">
        <v>10</v>
      </c>
      <c r="AR65" s="36" t="n">
        <v>10</v>
      </c>
      <c r="AS65" s="31"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1" width="10.57"/>
    <col collapsed="false" customWidth="true" hidden="true" outlineLevel="0" max="2" min="2" style="31" width="11.01"/>
    <col collapsed="false" customWidth="false" hidden="true" outlineLevel="0" max="3" min="3" style="31" width="10.57"/>
    <col collapsed="false" customWidth="true" hidden="true" outlineLevel="0" max="4" min="4" style="31" width="11.86"/>
    <col collapsed="false" customWidth="true" hidden="true" outlineLevel="0" max="5" min="5" style="31" width="10"/>
    <col collapsed="false" customWidth="true" hidden="true" outlineLevel="0" max="6" min="6" style="31" width="8.71"/>
    <col collapsed="false" customWidth="true" hidden="true" outlineLevel="0" max="7" min="7" style="31" width="7.58"/>
    <col collapsed="false" customWidth="true" hidden="true" outlineLevel="0" max="8" min="8" style="31" width="11.43"/>
    <col collapsed="false" customWidth="true" hidden="true" outlineLevel="0" max="9" min="9" style="31" width="12.01"/>
    <col collapsed="false" customWidth="true" hidden="true" outlineLevel="0" max="10" min="10" style="31" width="9.85"/>
    <col collapsed="false" customWidth="true" hidden="true" outlineLevel="0" max="11" min="11" style="31" width="11.43"/>
    <col collapsed="false" customWidth="true" hidden="true" outlineLevel="0" max="12" min="12" style="32" width="19.14"/>
    <col collapsed="false" customWidth="true" hidden="true" outlineLevel="0" max="14" min="13" style="175" width="12.29"/>
    <col collapsed="false" customWidth="true" hidden="true" outlineLevel="0" max="15" min="15" style="175"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2" min="22" style="31" width="24.72"/>
    <col collapsed="false" customWidth="true" hidden="true" outlineLevel="0" max="23" min="23" style="31" width="0.14"/>
    <col collapsed="false" customWidth="true" hidden="true" outlineLevel="0" max="25" min="24" style="31" width="24.72"/>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24.72"/>
    <col collapsed="false" customWidth="true" hidden="false" outlineLevel="0" max="31" min="31" style="31" width="0.14"/>
    <col collapsed="false" customWidth="true" hidden="false" outlineLevel="0" max="33" min="32" style="31" width="24.01"/>
    <col collapsed="false" customWidth="true" hidden="false" outlineLevel="0" max="34" min="34" style="31" width="11.01"/>
    <col collapsed="false" customWidth="true" hidden="false" outlineLevel="0" max="35" min="35" style="31" width="3.71"/>
    <col collapsed="false" customWidth="true" hidden="false" outlineLevel="0" max="36" min="36" style="31" width="11.01"/>
    <col collapsed="false" customWidth="true" hidden="true" outlineLevel="0" max="37" min="37" style="31" width="8.57"/>
    <col collapsed="false" customWidth="true" hidden="false" outlineLevel="0" max="38" min="38" style="31" width="4.01"/>
    <col collapsed="false" customWidth="true" hidden="false" outlineLevel="0" max="39" min="39" style="31" width="115.01"/>
    <col collapsed="false" customWidth="true" hidden="false" outlineLevel="0" max="44" min="40" style="36" width="10"/>
    <col collapsed="false" customWidth="false" hidden="true" outlineLevel="0" max="45" min="45" style="31" width="10.57"/>
  </cols>
  <sheetData>
    <row r="1" customFormat="false" ht="22.5" hidden="true" customHeight="true" outlineLevel="0" collapsed="false">
      <c r="AS1" s="330" t="s">
        <v>14</v>
      </c>
    </row>
    <row r="2" customFormat="false" ht="21" hidden="true" customHeight="true" outlineLevel="0" collapsed="false">
      <c r="A2" s="330"/>
      <c r="B2" s="330"/>
      <c r="C2" s="330"/>
      <c r="D2" s="330"/>
      <c r="E2" s="335" t="n">
        <v>1</v>
      </c>
      <c r="F2" s="330"/>
      <c r="G2" s="330"/>
      <c r="H2" s="330"/>
      <c r="I2" s="330"/>
      <c r="J2" s="330"/>
      <c r="K2" s="330"/>
      <c r="L2" s="330"/>
      <c r="M2" s="330"/>
      <c r="N2" s="330"/>
      <c r="O2" s="330"/>
      <c r="Q2" s="95"/>
      <c r="R2" s="332"/>
      <c r="S2" s="347" t="e">
        <f aca="false">INDEX(PT_DIFFERENTIATION_NUM_NTAR,MATCH(A2,PT_DIFFERENTIATION_NTAR_ID,0))</f>
        <v>#N/A</v>
      </c>
      <c r="T2" s="335" t="s">
        <v>132</v>
      </c>
      <c r="U2" s="335"/>
      <c r="V2" s="336"/>
      <c r="W2" s="336"/>
      <c r="X2" s="336"/>
      <c r="Y2" s="336"/>
      <c r="Z2" s="336"/>
      <c r="AA2" s="336"/>
      <c r="AB2" s="336"/>
      <c r="AC2" s="336"/>
      <c r="AD2" s="337" t="e">
        <f aca="false">INDEX(PT_DIFFERENTIATION_NTAR,MATCH(A2,PT_DIFFERENTIATION_NTAR_ID,0))</f>
        <v>#N/A</v>
      </c>
      <c r="AE2" s="337"/>
      <c r="AF2" s="337"/>
      <c r="AG2" s="337"/>
      <c r="AH2" s="337"/>
      <c r="AI2" s="337"/>
      <c r="AJ2" s="337"/>
      <c r="AK2" s="337"/>
      <c r="AL2" s="337"/>
      <c r="AM2" s="338" t="s">
        <v>403</v>
      </c>
      <c r="AO2" s="85"/>
      <c r="AP2" s="85" t="str">
        <f aca="false">IF(T2="","",T2)</f>
        <v>Наименование тарифа</v>
      </c>
      <c r="AQ2" s="85"/>
      <c r="AR2" s="85"/>
      <c r="AS2" s="330" t="n">
        <v>0</v>
      </c>
    </row>
    <row r="3" customFormat="false" ht="21" hidden="true" customHeight="true" outlineLevel="0" collapsed="false">
      <c r="A3" s="330"/>
      <c r="B3" s="330"/>
      <c r="C3" s="330"/>
      <c r="D3" s="330"/>
      <c r="E3" s="335"/>
      <c r="F3" s="335" t="n">
        <v>1</v>
      </c>
      <c r="G3" s="330"/>
      <c r="H3" s="330"/>
      <c r="I3" s="330"/>
      <c r="J3" s="330"/>
      <c r="K3" s="330"/>
      <c r="L3" s="330"/>
      <c r="M3" s="330"/>
      <c r="N3" s="330"/>
      <c r="O3" s="330"/>
      <c r="P3" s="330"/>
      <c r="Q3" s="339"/>
      <c r="R3" s="340"/>
      <c r="S3" s="347" t="e">
        <f aca="false">INDEX(PT_DIFFERENTIATION_NUM_TER,MATCH(B3,PT_DIFFERENTIATION_TER_ID,0))</f>
        <v>#N/A</v>
      </c>
      <c r="T3" s="347" t="s">
        <v>404</v>
      </c>
      <c r="U3" s="335"/>
      <c r="V3" s="336"/>
      <c r="W3" s="336"/>
      <c r="X3" s="336"/>
      <c r="Y3" s="336"/>
      <c r="Z3" s="336"/>
      <c r="AA3" s="336"/>
      <c r="AB3" s="336"/>
      <c r="AC3" s="336"/>
      <c r="AD3" s="337" t="e">
        <f aca="false">INDEX(PT_DIFFERENTIATION_TER,MATCH(B3,PT_DIFFERENTIATION_TER_ID,0))</f>
        <v>#N/A</v>
      </c>
      <c r="AE3" s="337"/>
      <c r="AF3" s="337"/>
      <c r="AG3" s="337"/>
      <c r="AH3" s="337"/>
      <c r="AI3" s="337"/>
      <c r="AJ3" s="337"/>
      <c r="AK3" s="337"/>
      <c r="AL3" s="337"/>
      <c r="AM3" s="338" t="s">
        <v>405</v>
      </c>
      <c r="AO3" s="85"/>
      <c r="AP3" s="85" t="str">
        <f aca="false">IF(T3="","",T3)</f>
        <v>Территория действия тарифа</v>
      </c>
      <c r="AQ3" s="85"/>
      <c r="AR3" s="85"/>
      <c r="AS3" s="330" t="n">
        <v>0</v>
      </c>
    </row>
    <row r="4" customFormat="false" ht="23.25" hidden="true" customHeight="true" outlineLevel="0" collapsed="false">
      <c r="A4" s="330"/>
      <c r="B4" s="330"/>
      <c r="C4" s="330"/>
      <c r="D4" s="330"/>
      <c r="E4" s="335"/>
      <c r="F4" s="335"/>
      <c r="G4" s="335" t="n">
        <v>1</v>
      </c>
      <c r="H4" s="330"/>
      <c r="I4" s="330"/>
      <c r="J4" s="330"/>
      <c r="K4" s="330"/>
      <c r="L4" s="330"/>
      <c r="M4" s="330"/>
      <c r="N4" s="330"/>
      <c r="O4" s="330"/>
      <c r="P4" s="341"/>
      <c r="Q4" s="339"/>
      <c r="R4" s="340"/>
      <c r="S4" s="347" t="e">
        <f aca="false">INDEX(PT_DIFFERENTIATION_NUM_CS,MATCH(C4,PT_DIFFERENTIATION_CS_ID,0))</f>
        <v>#N/A</v>
      </c>
      <c r="T4" s="347" t="s">
        <v>406</v>
      </c>
      <c r="U4" s="335"/>
      <c r="V4" s="336"/>
      <c r="W4" s="336"/>
      <c r="X4" s="336"/>
      <c r="Y4" s="336"/>
      <c r="Z4" s="336"/>
      <c r="AA4" s="336"/>
      <c r="AB4" s="336"/>
      <c r="AC4" s="336"/>
      <c r="AD4" s="337" t="e">
        <f aca="false">INDEX(PT_DIFFERENTIATION_CS,MATCH(C4,PT_DIFFERENTIATION_CS_ID,0))</f>
        <v>#N/A</v>
      </c>
      <c r="AE4" s="337"/>
      <c r="AF4" s="337"/>
      <c r="AG4" s="337"/>
      <c r="AH4" s="337"/>
      <c r="AI4" s="337"/>
      <c r="AJ4" s="337"/>
      <c r="AK4" s="337"/>
      <c r="AL4" s="337"/>
      <c r="AM4" s="338" t="s">
        <v>407</v>
      </c>
      <c r="AO4" s="85"/>
      <c r="AP4" s="85" t="str">
        <f aca="false">IF(T4="","",T4)</f>
        <v>Наименование системы теплоснабжения</v>
      </c>
      <c r="AQ4" s="85"/>
      <c r="AR4" s="85"/>
      <c r="AS4" s="330" t="n">
        <v>0</v>
      </c>
    </row>
    <row r="5" customFormat="false" ht="21" hidden="true" customHeight="true" outlineLevel="0" collapsed="false">
      <c r="A5" s="330"/>
      <c r="B5" s="330"/>
      <c r="C5" s="330"/>
      <c r="D5" s="330"/>
      <c r="E5" s="335"/>
      <c r="F5" s="335"/>
      <c r="G5" s="335"/>
      <c r="H5" s="335" t="n">
        <v>1</v>
      </c>
      <c r="I5" s="330"/>
      <c r="J5" s="330"/>
      <c r="K5" s="330"/>
      <c r="L5" s="330"/>
      <c r="M5" s="330"/>
      <c r="N5" s="330"/>
      <c r="O5" s="330"/>
      <c r="P5" s="341"/>
      <c r="Q5" s="339"/>
      <c r="R5" s="340"/>
      <c r="S5" s="347" t="e">
        <f aca="false">INDEX(PT_DIFFERENTIATION_NUM_IST_TE,MATCH(D5,PT_DIFFERENTIATION_IST_TE_ID,0))</f>
        <v>#N/A</v>
      </c>
      <c r="T5" s="347" t="s">
        <v>408</v>
      </c>
      <c r="U5" s="335"/>
      <c r="V5" s="336"/>
      <c r="W5" s="336"/>
      <c r="X5" s="336"/>
      <c r="Y5" s="336"/>
      <c r="Z5" s="336"/>
      <c r="AA5" s="336"/>
      <c r="AB5" s="336"/>
      <c r="AC5" s="336"/>
      <c r="AD5" s="337" t="e">
        <f aca="false">INDEX(PT_DIFFERENTIATION_IST_TE,MATCH(D5,PT_DIFFERENTIATION_IST_TE_ID,0))</f>
        <v>#N/A</v>
      </c>
      <c r="AE5" s="337"/>
      <c r="AF5" s="337"/>
      <c r="AG5" s="337"/>
      <c r="AH5" s="337"/>
      <c r="AI5" s="337"/>
      <c r="AJ5" s="337"/>
      <c r="AK5" s="337"/>
      <c r="AL5" s="337"/>
      <c r="AM5" s="338" t="s">
        <v>409</v>
      </c>
      <c r="AO5" s="85"/>
      <c r="AP5" s="85" t="str">
        <f aca="false">IF(T5="","",T5)</f>
        <v>Источник тепловой энергии</v>
      </c>
      <c r="AQ5" s="85"/>
      <c r="AR5" s="85"/>
      <c r="AS5" s="330" t="n">
        <v>0</v>
      </c>
    </row>
    <row r="6" customFormat="false" ht="47.25" hidden="true" customHeight="true" outlineLevel="0" collapsed="false">
      <c r="A6" s="330"/>
      <c r="B6" s="330"/>
      <c r="C6" s="330"/>
      <c r="D6" s="330"/>
      <c r="E6" s="335"/>
      <c r="F6" s="335"/>
      <c r="G6" s="335"/>
      <c r="H6" s="335"/>
      <c r="I6" s="97" t="e">
        <f aca="false">S5&amp;".1"</f>
        <v>#N/A</v>
      </c>
      <c r="J6" s="330"/>
      <c r="K6" s="330"/>
      <c r="L6" s="330" t="s">
        <v>410</v>
      </c>
      <c r="M6" s="330"/>
      <c r="P6" s="85" t="n">
        <v>1</v>
      </c>
      <c r="Q6" s="85"/>
      <c r="R6" s="343"/>
      <c r="S6" s="347" t="e">
        <f aca="false">$I6</f>
        <v>#N/A</v>
      </c>
      <c r="T6" s="344" t="s">
        <v>411</v>
      </c>
      <c r="U6" s="335"/>
      <c r="V6" s="345"/>
      <c r="W6" s="345"/>
      <c r="X6" s="345"/>
      <c r="Y6" s="345"/>
      <c r="Z6" s="345"/>
      <c r="AA6" s="345"/>
      <c r="AB6" s="345"/>
      <c r="AC6" s="345"/>
      <c r="AD6" s="345"/>
      <c r="AE6" s="345"/>
      <c r="AF6" s="345"/>
      <c r="AG6" s="345"/>
      <c r="AH6" s="345"/>
      <c r="AI6" s="345"/>
      <c r="AJ6" s="345"/>
      <c r="AK6" s="345"/>
      <c r="AL6" s="345"/>
      <c r="AM6" s="338" t="s">
        <v>412</v>
      </c>
      <c r="AO6" s="85"/>
      <c r="AP6" s="85" t="str">
        <f aca="false">IF(T6="","",T6)</f>
        <v>Схема подключения теплопотребляющей установки к коллектору источника тепловой энергии</v>
      </c>
      <c r="AQ6" s="85"/>
      <c r="AR6" s="85"/>
      <c r="AS6" s="330" t="n">
        <v>0</v>
      </c>
    </row>
    <row r="7" customFormat="false" ht="21" hidden="true" customHeight="true" outlineLevel="0" collapsed="false">
      <c r="A7" s="330"/>
      <c r="B7" s="330"/>
      <c r="C7" s="330"/>
      <c r="D7" s="330"/>
      <c r="E7" s="335"/>
      <c r="F7" s="335"/>
      <c r="G7" s="335"/>
      <c r="H7" s="335"/>
      <c r="I7" s="97"/>
      <c r="J7" s="97" t="e">
        <f aca="false">I6&amp;".1"</f>
        <v>#N/A</v>
      </c>
      <c r="K7" s="330"/>
      <c r="L7" s="330" t="s">
        <v>413</v>
      </c>
      <c r="M7" s="330"/>
      <c r="N7" s="330"/>
      <c r="P7" s="85"/>
      <c r="Q7" s="85" t="n">
        <v>1</v>
      </c>
      <c r="R7" s="346"/>
      <c r="S7" s="347" t="e">
        <f aca="false">$J7</f>
        <v>#N/A</v>
      </c>
      <c r="T7" s="347" t="s">
        <v>414</v>
      </c>
      <c r="U7" s="335"/>
      <c r="V7" s="345"/>
      <c r="W7" s="345"/>
      <c r="X7" s="345"/>
      <c r="Y7" s="345"/>
      <c r="Z7" s="345"/>
      <c r="AA7" s="345"/>
      <c r="AB7" s="345"/>
      <c r="AC7" s="345"/>
      <c r="AD7" s="345"/>
      <c r="AE7" s="345"/>
      <c r="AF7" s="345"/>
      <c r="AG7" s="345"/>
      <c r="AH7" s="345"/>
      <c r="AI7" s="345"/>
      <c r="AJ7" s="345"/>
      <c r="AK7" s="345"/>
      <c r="AL7" s="345"/>
      <c r="AM7" s="338" t="s">
        <v>415</v>
      </c>
      <c r="AO7" s="85"/>
      <c r="AP7" s="85" t="str">
        <f aca="false">IF(T7="","",T7)</f>
        <v>Группа потребителей</v>
      </c>
      <c r="AQ7" s="85"/>
      <c r="AR7" s="85"/>
      <c r="AS7" s="330" t="n">
        <v>0</v>
      </c>
    </row>
    <row r="8" customFormat="false" ht="21" hidden="true" customHeight="true" outlineLevel="0" collapsed="false">
      <c r="A8" s="330"/>
      <c r="B8" s="330"/>
      <c r="C8" s="330"/>
      <c r="D8" s="330"/>
      <c r="E8" s="335"/>
      <c r="F8" s="335"/>
      <c r="G8" s="335"/>
      <c r="H8" s="335"/>
      <c r="I8" s="97"/>
      <c r="J8" s="97"/>
      <c r="K8" s="97" t="e">
        <f aca="false">J7&amp;".1"</f>
        <v>#N/A</v>
      </c>
      <c r="L8" s="330" t="s">
        <v>416</v>
      </c>
      <c r="M8" s="330"/>
      <c r="N8" s="330"/>
      <c r="O8" s="330"/>
      <c r="P8" s="85"/>
      <c r="Q8" s="85"/>
      <c r="R8" s="346" t="n">
        <v>1</v>
      </c>
      <c r="S8" s="347" t="e">
        <f aca="false">$K8</f>
        <v>#N/A</v>
      </c>
      <c r="T8" s="348"/>
      <c r="U8" s="335"/>
      <c r="V8" s="349"/>
      <c r="W8" s="350"/>
      <c r="X8" s="349"/>
      <c r="Y8" s="351"/>
      <c r="Z8" s="352"/>
      <c r="AA8" s="166" t="s">
        <v>65</v>
      </c>
      <c r="AB8" s="352"/>
      <c r="AC8" s="166" t="s">
        <v>65</v>
      </c>
      <c r="AD8" s="349"/>
      <c r="AE8" s="350"/>
      <c r="AF8" s="349"/>
      <c r="AG8" s="351"/>
      <c r="AH8" s="352"/>
      <c r="AI8" s="166" t="s">
        <v>65</v>
      </c>
      <c r="AJ8" s="352"/>
      <c r="AK8" s="166" t="s">
        <v>65</v>
      </c>
      <c r="AL8" s="350"/>
      <c r="AM8" s="353" t="s">
        <v>417</v>
      </c>
      <c r="AN8" s="85" t="e">
        <f aca="false">strcheckdate(V9:AL9)</f>
        <v>#NAME?</v>
      </c>
      <c r="AO8" s="85"/>
      <c r="AP8" s="85" t="str">
        <f aca="false">IF(T8="","",T8)</f>
        <v/>
      </c>
      <c r="AQ8" s="85"/>
      <c r="AR8" s="85"/>
      <c r="AS8" s="330" t="n">
        <v>0</v>
      </c>
    </row>
    <row r="9" customFormat="false" ht="0.75" hidden="true" customHeight="true" outlineLevel="0" collapsed="false">
      <c r="A9" s="330"/>
      <c r="B9" s="330"/>
      <c r="C9" s="330"/>
      <c r="D9" s="330"/>
      <c r="E9" s="335"/>
      <c r="F9" s="335"/>
      <c r="G9" s="335"/>
      <c r="H9" s="335"/>
      <c r="I9" s="97"/>
      <c r="J9" s="97"/>
      <c r="K9" s="97"/>
      <c r="L9" s="330"/>
      <c r="M9" s="330"/>
      <c r="N9" s="330"/>
      <c r="O9" s="330"/>
      <c r="P9" s="85"/>
      <c r="Q9" s="85"/>
      <c r="R9" s="346"/>
      <c r="S9" s="399"/>
      <c r="T9" s="335"/>
      <c r="U9" s="335"/>
      <c r="V9" s="350"/>
      <c r="W9" s="350"/>
      <c r="X9" s="350"/>
      <c r="Y9" s="354" t="str">
        <f aca="false">Z8&amp;"-"&amp;AB8</f>
        <v>-</v>
      </c>
      <c r="Z9" s="352"/>
      <c r="AA9" s="166"/>
      <c r="AB9" s="352"/>
      <c r="AC9" s="166"/>
      <c r="AD9" s="350"/>
      <c r="AE9" s="350"/>
      <c r="AF9" s="350"/>
      <c r="AG9" s="354" t="str">
        <f aca="false">AH8&amp;"-"&amp;AJ8</f>
        <v>-</v>
      </c>
      <c r="AH9" s="352"/>
      <c r="AI9" s="166"/>
      <c r="AJ9" s="352"/>
      <c r="AK9" s="166"/>
      <c r="AL9" s="350"/>
      <c r="AM9" s="353"/>
      <c r="AO9" s="85"/>
      <c r="AP9" s="85" t="str">
        <f aca="false">IF(T9="","",T9)</f>
        <v/>
      </c>
      <c r="AQ9" s="85"/>
      <c r="AR9" s="85"/>
      <c r="AS9" s="330" t="n">
        <v>0</v>
      </c>
    </row>
    <row r="10" customFormat="false" ht="15" hidden="true" customHeight="true" outlineLevel="0" collapsed="false">
      <c r="A10" s="330"/>
      <c r="B10" s="330"/>
      <c r="C10" s="330"/>
      <c r="D10" s="330"/>
      <c r="E10" s="335"/>
      <c r="F10" s="335"/>
      <c r="G10" s="335"/>
      <c r="H10" s="335"/>
      <c r="I10" s="97"/>
      <c r="J10" s="97"/>
      <c r="K10" s="330"/>
      <c r="L10" s="330"/>
      <c r="M10" s="330"/>
      <c r="N10" s="330"/>
      <c r="P10" s="85"/>
      <c r="Q10" s="85"/>
      <c r="R10" s="343"/>
      <c r="S10" s="355"/>
      <c r="T10" s="356" t="s">
        <v>418</v>
      </c>
      <c r="U10" s="157"/>
      <c r="V10" s="157"/>
      <c r="W10" s="157"/>
      <c r="X10" s="157"/>
      <c r="Y10" s="157"/>
      <c r="Z10" s="157"/>
      <c r="AA10" s="157"/>
      <c r="AB10" s="157"/>
      <c r="AC10" s="157"/>
      <c r="AD10" s="157"/>
      <c r="AE10" s="157"/>
      <c r="AF10" s="157"/>
      <c r="AG10" s="157"/>
      <c r="AH10" s="157"/>
      <c r="AI10" s="157"/>
      <c r="AJ10" s="157"/>
      <c r="AK10" s="157"/>
      <c r="AL10" s="357"/>
      <c r="AM10" s="353"/>
      <c r="AO10" s="85"/>
      <c r="AP10" s="85" t="str">
        <f aca="false">IF(T10="","",T10)</f>
        <v>Добавить вид теплоносителя (параметры теплоносителя)</v>
      </c>
      <c r="AQ10" s="85"/>
      <c r="AR10" s="85"/>
      <c r="AS10" s="330" t="n">
        <v>0</v>
      </c>
    </row>
    <row r="11" customFormat="false" ht="15" hidden="true" customHeight="true" outlineLevel="0" collapsed="false">
      <c r="A11" s="330"/>
      <c r="B11" s="330"/>
      <c r="C11" s="330"/>
      <c r="D11" s="330"/>
      <c r="E11" s="335"/>
      <c r="F11" s="335"/>
      <c r="G11" s="335"/>
      <c r="H11" s="335"/>
      <c r="I11" s="97"/>
      <c r="J11" s="330"/>
      <c r="K11" s="330"/>
      <c r="L11" s="330"/>
      <c r="M11" s="330"/>
      <c r="P11" s="85"/>
      <c r="Q11" s="85"/>
      <c r="R11" s="343"/>
      <c r="S11" s="355"/>
      <c r="T11" s="358" t="s">
        <v>419</v>
      </c>
      <c r="U11" s="157"/>
      <c r="V11" s="157"/>
      <c r="W11" s="157"/>
      <c r="X11" s="157"/>
      <c r="Y11" s="157"/>
      <c r="Z11" s="157"/>
      <c r="AA11" s="157"/>
      <c r="AB11" s="157"/>
      <c r="AC11" s="359"/>
      <c r="AD11" s="157"/>
      <c r="AE11" s="157"/>
      <c r="AF11" s="157"/>
      <c r="AG11" s="157"/>
      <c r="AH11" s="157"/>
      <c r="AI11" s="157"/>
      <c r="AJ11" s="157"/>
      <c r="AK11" s="359"/>
      <c r="AL11" s="157"/>
      <c r="AM11" s="360"/>
      <c r="AO11" s="85"/>
      <c r="AP11" s="85" t="str">
        <f aca="false">IF(T11="","",T11)</f>
        <v>Добавить группу потребителей</v>
      </c>
      <c r="AQ11" s="85"/>
      <c r="AR11" s="85"/>
      <c r="AS11" s="330" t="n">
        <v>0</v>
      </c>
    </row>
    <row r="12" customFormat="false" ht="14.25" hidden="true" customHeight="true" outlineLevel="0" collapsed="false">
      <c r="A12" s="330"/>
      <c r="B12" s="330"/>
      <c r="C12" s="330"/>
      <c r="D12" s="330"/>
      <c r="E12" s="335"/>
      <c r="F12" s="335"/>
      <c r="G12" s="335"/>
      <c r="H12" s="335"/>
      <c r="I12" s="330"/>
      <c r="J12" s="330"/>
      <c r="K12" s="330"/>
      <c r="L12" s="330"/>
      <c r="M12" s="330"/>
      <c r="N12" s="330"/>
      <c r="O12" s="330"/>
      <c r="P12" s="95"/>
      <c r="Q12" s="361"/>
      <c r="R12" s="332"/>
      <c r="S12" s="355"/>
      <c r="T12" s="356" t="s">
        <v>420</v>
      </c>
      <c r="U12" s="157"/>
      <c r="V12" s="157"/>
      <c r="W12" s="157"/>
      <c r="X12" s="157"/>
      <c r="Y12" s="157"/>
      <c r="Z12" s="157"/>
      <c r="AA12" s="157"/>
      <c r="AB12" s="157"/>
      <c r="AC12" s="359"/>
      <c r="AD12" s="157"/>
      <c r="AE12" s="157"/>
      <c r="AF12" s="157"/>
      <c r="AG12" s="157"/>
      <c r="AH12" s="157"/>
      <c r="AI12" s="157"/>
      <c r="AJ12" s="157"/>
      <c r="AK12" s="359"/>
      <c r="AL12" s="157"/>
      <c r="AM12" s="360"/>
      <c r="AO12" s="85"/>
      <c r="AP12" s="85" t="str">
        <f aca="false">IF(T12="","",T12)</f>
        <v>Добавить схему подключения</v>
      </c>
      <c r="AQ12" s="85"/>
      <c r="AR12" s="85"/>
      <c r="AS12" s="330" t="n">
        <v>0</v>
      </c>
    </row>
    <row r="13" s="36" customFormat="true" ht="0.75" hidden="true" customHeight="true" outlineLevel="0" collapsed="false">
      <c r="A13" s="87"/>
      <c r="B13" s="87"/>
      <c r="C13" s="87"/>
      <c r="D13" s="87"/>
      <c r="E13" s="335"/>
      <c r="F13" s="335"/>
      <c r="G13" s="335"/>
      <c r="H13" s="87"/>
      <c r="I13" s="87"/>
      <c r="J13" s="87"/>
      <c r="K13" s="87"/>
      <c r="L13" s="87"/>
      <c r="M13" s="87"/>
      <c r="N13" s="87"/>
      <c r="O13" s="87"/>
      <c r="P13" s="118"/>
      <c r="Q13" s="363"/>
      <c r="R13" s="118"/>
      <c r="S13" s="364"/>
      <c r="T13" s="365" t="s">
        <v>421</v>
      </c>
      <c r="U13" s="366"/>
      <c r="V13" s="366"/>
      <c r="W13" s="366"/>
      <c r="X13" s="366"/>
      <c r="Y13" s="366"/>
      <c r="Z13" s="366"/>
      <c r="AA13" s="366"/>
      <c r="AB13" s="366"/>
      <c r="AC13" s="366"/>
      <c r="AD13" s="366"/>
      <c r="AE13" s="366"/>
      <c r="AF13" s="366"/>
      <c r="AG13" s="366"/>
      <c r="AH13" s="366"/>
      <c r="AI13" s="366"/>
      <c r="AJ13" s="366"/>
      <c r="AK13" s="366"/>
      <c r="AL13" s="366"/>
      <c r="AM13" s="366"/>
      <c r="AO13" s="85"/>
      <c r="AP13" s="85" t="str">
        <f aca="false">IF(T13="","",T13)</f>
        <v>Добавить источник для дифференциации</v>
      </c>
      <c r="AQ13" s="85"/>
      <c r="AR13" s="85"/>
      <c r="AS13" s="85" t="n">
        <v>0</v>
      </c>
    </row>
    <row r="14" s="36" customFormat="true" ht="0.75" hidden="true" customHeight="true" outlineLevel="0" collapsed="false">
      <c r="A14" s="87"/>
      <c r="B14" s="87"/>
      <c r="C14" s="87"/>
      <c r="D14" s="87"/>
      <c r="E14" s="335"/>
      <c r="F14" s="335"/>
      <c r="G14" s="87"/>
      <c r="H14" s="87"/>
      <c r="I14" s="87"/>
      <c r="J14" s="87"/>
      <c r="K14" s="87"/>
      <c r="L14" s="87"/>
      <c r="M14" s="400"/>
      <c r="N14" s="400"/>
      <c r="O14" s="87"/>
      <c r="P14" s="118"/>
      <c r="Q14" s="363"/>
      <c r="R14" s="118"/>
      <c r="S14" s="368"/>
      <c r="T14" s="118" t="s">
        <v>422</v>
      </c>
      <c r="U14" s="118"/>
      <c r="V14" s="118"/>
      <c r="W14" s="118"/>
      <c r="X14" s="118"/>
      <c r="Y14" s="118"/>
      <c r="Z14" s="118"/>
      <c r="AA14" s="118"/>
      <c r="AB14" s="118"/>
      <c r="AC14" s="118"/>
      <c r="AD14" s="118"/>
      <c r="AE14" s="118"/>
      <c r="AF14" s="118"/>
      <c r="AG14" s="118"/>
      <c r="AH14" s="118"/>
      <c r="AI14" s="118"/>
      <c r="AJ14" s="118"/>
      <c r="AK14" s="118"/>
      <c r="AL14" s="118"/>
      <c r="AM14" s="118"/>
      <c r="AO14" s="85"/>
      <c r="AP14" s="85" t="str">
        <f aca="false">IF(T14="","",T14)</f>
        <v>Добавить централизованную систему для дифференциации</v>
      </c>
      <c r="AQ14" s="85"/>
      <c r="AR14" s="85"/>
      <c r="AS14" s="85" t="n">
        <v>0</v>
      </c>
    </row>
    <row r="15" s="36" customFormat="true" ht="0.75" hidden="true" customHeight="true" outlineLevel="0" collapsed="false">
      <c r="A15" s="87"/>
      <c r="B15" s="87"/>
      <c r="C15" s="87"/>
      <c r="D15" s="87"/>
      <c r="E15" s="335"/>
      <c r="F15" s="87"/>
      <c r="G15" s="87"/>
      <c r="H15" s="87"/>
      <c r="I15" s="87"/>
      <c r="J15" s="87"/>
      <c r="K15" s="87"/>
      <c r="L15" s="87"/>
      <c r="M15" s="400"/>
      <c r="N15" s="400"/>
      <c r="O15" s="87"/>
      <c r="P15" s="118"/>
      <c r="Q15" s="363"/>
      <c r="R15" s="118"/>
      <c r="S15" s="368"/>
      <c r="T15" s="118" t="s">
        <v>423</v>
      </c>
      <c r="U15" s="118"/>
      <c r="V15" s="118"/>
      <c r="W15" s="118"/>
      <c r="X15" s="118"/>
      <c r="Y15" s="118"/>
      <c r="Z15" s="118"/>
      <c r="AA15" s="118"/>
      <c r="AB15" s="118"/>
      <c r="AC15" s="118"/>
      <c r="AD15" s="118"/>
      <c r="AE15" s="118"/>
      <c r="AF15" s="118"/>
      <c r="AG15" s="118"/>
      <c r="AH15" s="118"/>
      <c r="AI15" s="118"/>
      <c r="AJ15" s="118"/>
      <c r="AK15" s="118"/>
      <c r="AL15" s="118"/>
      <c r="AM15" s="118"/>
      <c r="AO15" s="85"/>
      <c r="AP15" s="85" t="str">
        <f aca="false">IF(T15="","",T15)</f>
        <v>Добавить территорию для дифференциации</v>
      </c>
      <c r="AQ15" s="85"/>
      <c r="AR15" s="85"/>
      <c r="AS15" s="85" t="n">
        <v>0</v>
      </c>
    </row>
    <row r="16" customFormat="false" ht="14.25" hidden="true" customHeight="true" outlineLevel="0" collapsed="false">
      <c r="AS16" s="330" t="n">
        <v>0</v>
      </c>
    </row>
    <row r="17" customFormat="false" ht="14.25" hidden="true" customHeight="true" outlineLevel="0" collapsed="false">
      <c r="AD17" s="369"/>
      <c r="AE17" s="369"/>
      <c r="AF17" s="369"/>
      <c r="AG17" s="370"/>
      <c r="AH17" s="371"/>
      <c r="AI17" s="372" t="s">
        <v>65</v>
      </c>
      <c r="AJ17" s="371"/>
      <c r="AK17" s="372" t="s">
        <v>65</v>
      </c>
      <c r="AS17" s="330" t="n">
        <v>0</v>
      </c>
    </row>
    <row r="18" customFormat="false" ht="14.25" hidden="true" customHeight="true" outlineLevel="0" collapsed="false">
      <c r="AD18" s="369"/>
      <c r="AE18" s="369"/>
      <c r="AF18" s="369"/>
      <c r="AG18" s="354" t="str">
        <f aca="false">AH17&amp;"-"&amp;AJ17</f>
        <v>-</v>
      </c>
      <c r="AH18" s="371"/>
      <c r="AI18" s="371"/>
      <c r="AJ18" s="371"/>
      <c r="AK18" s="371"/>
      <c r="AS18" s="330" t="n">
        <v>0</v>
      </c>
    </row>
    <row r="19" customFormat="false" ht="14.25" hidden="true" customHeight="true" outlineLevel="0" collapsed="false">
      <c r="AS19" s="330" t="n">
        <v>0</v>
      </c>
    </row>
    <row r="20" s="34" customFormat="true" ht="14.25" hidden="true" customHeight="true" outlineLevel="0" collapsed="false">
      <c r="A20" s="330"/>
      <c r="B20" s="330"/>
      <c r="C20" s="330"/>
      <c r="D20" s="330"/>
      <c r="E20" s="330"/>
      <c r="F20" s="330"/>
      <c r="G20" s="330"/>
      <c r="H20" s="330"/>
      <c r="I20" s="330"/>
      <c r="J20" s="330"/>
      <c r="K20" s="330"/>
      <c r="L20" s="330"/>
      <c r="M20" s="175"/>
      <c r="N20" s="175"/>
      <c r="O20" s="399" t="s">
        <v>424</v>
      </c>
      <c r="P20" s="39"/>
      <c r="Q20" s="374"/>
      <c r="R20" s="374"/>
      <c r="S20" s="88"/>
      <c r="Z20" s="373"/>
      <c r="AB20" s="373"/>
      <c r="AH20" s="373"/>
      <c r="AJ20" s="373"/>
      <c r="AN20" s="85"/>
      <c r="AO20" s="85"/>
      <c r="AP20" s="85"/>
      <c r="AQ20" s="85"/>
      <c r="AR20" s="85"/>
      <c r="AS20" s="88" t="n">
        <v>0</v>
      </c>
    </row>
    <row r="21" s="34" customFormat="true" ht="14.25" hidden="true" customHeight="true" outlineLevel="0" collapsed="false">
      <c r="A21" s="330"/>
      <c r="B21" s="330"/>
      <c r="C21" s="330"/>
      <c r="D21" s="330"/>
      <c r="E21" s="330"/>
      <c r="F21" s="330"/>
      <c r="G21" s="330"/>
      <c r="H21" s="330"/>
      <c r="I21" s="330"/>
      <c r="J21" s="330"/>
      <c r="K21" s="330"/>
      <c r="L21" s="330"/>
      <c r="M21" s="175"/>
      <c r="N21" s="175"/>
      <c r="O21" s="175"/>
      <c r="P21" s="39"/>
      <c r="Q21" s="374"/>
      <c r="R21" s="374"/>
      <c r="S21" s="88"/>
      <c r="AN21" s="85"/>
      <c r="AO21" s="85"/>
      <c r="AP21" s="85"/>
      <c r="AQ21" s="85"/>
      <c r="AR21" s="85"/>
      <c r="AS21" s="88" t="n">
        <v>0</v>
      </c>
    </row>
    <row r="22" s="34" customFormat="true" ht="14.25" hidden="true" customHeight="true" outlineLevel="0" collapsed="false">
      <c r="A22" s="330"/>
      <c r="B22" s="330"/>
      <c r="C22" s="330"/>
      <c r="D22" s="330"/>
      <c r="E22" s="330"/>
      <c r="F22" s="330"/>
      <c r="G22" s="330"/>
      <c r="H22" s="330"/>
      <c r="I22" s="330"/>
      <c r="J22" s="330"/>
      <c r="K22" s="330"/>
      <c r="L22" s="330"/>
      <c r="M22" s="175"/>
      <c r="N22" s="175"/>
      <c r="O22" s="330" t="s">
        <v>425</v>
      </c>
      <c r="P22" s="39"/>
      <c r="Q22" s="374"/>
      <c r="R22" s="374"/>
      <c r="S22" s="88"/>
      <c r="T22" s="88" t="s">
        <v>426</v>
      </c>
      <c r="AA22" s="88" t="s">
        <v>427</v>
      </c>
      <c r="AC22" s="88" t="s">
        <v>428</v>
      </c>
      <c r="AD22" s="88" t="s">
        <v>426</v>
      </c>
      <c r="AI22" s="88" t="s">
        <v>429</v>
      </c>
      <c r="AK22" s="88" t="s">
        <v>428</v>
      </c>
      <c r="AN22" s="85"/>
      <c r="AO22" s="85"/>
      <c r="AP22" s="85"/>
      <c r="AQ22" s="85"/>
      <c r="AR22" s="85"/>
      <c r="AS22" s="88" t="n">
        <v>0</v>
      </c>
    </row>
    <row r="23" customFormat="false" ht="14.25" hidden="true" customHeight="true" outlineLevel="0" collapsed="false">
      <c r="O23" s="330"/>
      <c r="AS23" s="330" t="n">
        <v>0</v>
      </c>
    </row>
    <row r="24" customFormat="false" ht="14.25" hidden="true" customHeight="true" outlineLevel="0" collapsed="false">
      <c r="O24" s="330"/>
      <c r="AS24" s="330" t="n">
        <v>0</v>
      </c>
    </row>
    <row r="25" customFormat="false" ht="14.7" hidden="false" customHeight="true" outlineLevel="0" collapsed="false">
      <c r="Q25" s="375"/>
      <c r="R25" s="375"/>
      <c r="S25" s="376"/>
      <c r="T25" s="56"/>
      <c r="U25" s="56"/>
      <c r="V25" s="330"/>
      <c r="W25" s="330"/>
      <c r="X25" s="330"/>
      <c r="Y25" s="330"/>
      <c r="Z25" s="330"/>
      <c r="AA25" s="330"/>
      <c r="AB25" s="330"/>
      <c r="AC25" s="330"/>
      <c r="AD25" s="330"/>
      <c r="AE25" s="330"/>
      <c r="AF25" s="330"/>
      <c r="AG25" s="330"/>
      <c r="AH25" s="330"/>
      <c r="AI25" s="330"/>
      <c r="AJ25" s="330"/>
      <c r="AK25" s="330"/>
      <c r="AS25" s="330" t="n">
        <v>14</v>
      </c>
    </row>
    <row r="26" customFormat="false" ht="14.7" hidden="false" customHeight="true" outlineLevel="0" collapsed="false">
      <c r="Q26" s="375"/>
      <c r="R26" s="375"/>
      <c r="S26" s="176"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76"/>
      <c r="U26" s="176"/>
      <c r="V26" s="176"/>
      <c r="W26" s="176"/>
      <c r="X26" s="176"/>
      <c r="Y26" s="176"/>
      <c r="Z26" s="176"/>
      <c r="AA26" s="176"/>
      <c r="AB26" s="176"/>
      <c r="AC26" s="176"/>
      <c r="AD26" s="176"/>
      <c r="AE26" s="176"/>
      <c r="AF26" s="176"/>
      <c r="AG26" s="176"/>
      <c r="AH26" s="176"/>
      <c r="AI26" s="176"/>
      <c r="AJ26" s="176"/>
      <c r="AK26" s="178"/>
      <c r="AS26" s="330" t="n">
        <v>14</v>
      </c>
    </row>
    <row r="27" customFormat="false" ht="14.7" hidden="false" customHeight="true" outlineLevel="0" collapsed="false">
      <c r="Q27" s="375"/>
      <c r="R27" s="375"/>
      <c r="S27" s="209" t="str">
        <f aca="false">IF(org=0,"Не определено",org)</f>
        <v>ООО "Газпром теплоэнерго Ярославль"</v>
      </c>
      <c r="T27" s="209"/>
      <c r="U27" s="209"/>
      <c r="V27" s="209"/>
      <c r="W27" s="209"/>
      <c r="X27" s="209"/>
      <c r="Y27" s="209"/>
      <c r="Z27" s="209"/>
      <c r="AA27" s="209"/>
      <c r="AB27" s="209"/>
      <c r="AC27" s="209"/>
      <c r="AD27" s="209"/>
      <c r="AE27" s="209"/>
      <c r="AF27" s="209"/>
      <c r="AG27" s="209"/>
      <c r="AH27" s="209"/>
      <c r="AI27" s="209"/>
      <c r="AJ27" s="209"/>
      <c r="AK27" s="178"/>
      <c r="AS27" s="330" t="n">
        <v>14</v>
      </c>
    </row>
    <row r="28" customFormat="false" ht="14.25" hidden="true" customHeight="true" outlineLevel="0" collapsed="false">
      <c r="Q28" s="375"/>
      <c r="R28" s="375"/>
      <c r="S28" s="376"/>
      <c r="T28" s="56"/>
      <c r="U28" s="56"/>
      <c r="V28" s="377"/>
      <c r="W28" s="377"/>
      <c r="X28" s="377"/>
      <c r="Y28" s="377"/>
      <c r="Z28" s="377"/>
      <c r="AA28" s="377"/>
      <c r="AB28" s="377"/>
      <c r="AC28" s="377"/>
      <c r="AD28" s="377"/>
      <c r="AE28" s="377"/>
      <c r="AF28" s="377"/>
      <c r="AG28" s="377"/>
      <c r="AH28" s="377"/>
      <c r="AI28" s="377"/>
      <c r="AJ28" s="377"/>
      <c r="AK28" s="377"/>
      <c r="AL28" s="330"/>
      <c r="AS28" s="330" t="n">
        <v>0</v>
      </c>
    </row>
    <row r="29" s="136" customFormat="true" ht="25.5" hidden="true" customHeight="true" outlineLevel="0" collapsed="false">
      <c r="A29" s="330"/>
      <c r="B29" s="330"/>
      <c r="C29" s="330"/>
      <c r="D29" s="330"/>
      <c r="E29" s="330"/>
      <c r="F29" s="330"/>
      <c r="G29" s="330"/>
      <c r="H29" s="330"/>
      <c r="I29" s="330"/>
      <c r="J29" s="330"/>
      <c r="K29" s="330"/>
      <c r="L29" s="330"/>
      <c r="M29" s="330"/>
      <c r="N29" s="330"/>
      <c r="O29" s="330"/>
      <c r="S29" s="378" t="s">
        <v>41</v>
      </c>
      <c r="T29" s="378"/>
      <c r="U29" s="379"/>
      <c r="V29" s="380" t="str">
        <f aca="false">IF(TITLE_NAME_OR_PR_CHANGE="",IF(TITLE_NAME_OR_PR="","",TITLE_NAME_OR_PR),TITLE_NAME_OR_PR_CHANGE)</f>
        <v/>
      </c>
      <c r="W29" s="380"/>
      <c r="X29" s="380"/>
      <c r="Y29" s="380"/>
      <c r="Z29" s="380"/>
      <c r="AA29" s="380"/>
      <c r="AB29" s="380"/>
      <c r="AC29" s="330"/>
      <c r="AD29" s="380" t="str">
        <f aca="false">IF(TITLE_NAME_OR_PR_CHANGE="",IF(TITLE_NAME_OR_PR="","",TITLE_NAME_OR_PR),TITLE_NAME_OR_PR_CHANGE)</f>
        <v/>
      </c>
      <c r="AE29" s="380"/>
      <c r="AF29" s="380"/>
      <c r="AG29" s="380"/>
      <c r="AH29" s="380"/>
      <c r="AI29" s="380"/>
      <c r="AJ29" s="380"/>
      <c r="AK29" s="330"/>
      <c r="AL29" s="330"/>
      <c r="AM29" s="381"/>
      <c r="AN29" s="85"/>
      <c r="AO29" s="85"/>
      <c r="AP29" s="85"/>
      <c r="AQ29" s="85"/>
      <c r="AR29" s="85"/>
      <c r="AS29" s="136" t="n">
        <v>0</v>
      </c>
    </row>
    <row r="30" s="136" customFormat="true" ht="18.75" hidden="true" customHeight="true" outlineLevel="0" collapsed="false">
      <c r="A30" s="330"/>
      <c r="B30" s="330"/>
      <c r="C30" s="330"/>
      <c r="D30" s="330"/>
      <c r="E30" s="330"/>
      <c r="F30" s="330"/>
      <c r="G30" s="330"/>
      <c r="H30" s="330"/>
      <c r="I30" s="330"/>
      <c r="J30" s="330"/>
      <c r="K30" s="330"/>
      <c r="L30" s="330"/>
      <c r="M30" s="330"/>
      <c r="N30" s="330"/>
      <c r="O30" s="330"/>
      <c r="S30" s="378" t="s">
        <v>430</v>
      </c>
      <c r="T30" s="378"/>
      <c r="U30" s="379"/>
      <c r="V30" s="382" t="str">
        <f aca="false">IF(TITLE_DATE_PR_CHANGE="",IF(TITLE_DATE_PR="","",TITLE_DATE_PR),TITLE_DATE_PR_CHANGE)</f>
        <v/>
      </c>
      <c r="W30" s="382"/>
      <c r="X30" s="382"/>
      <c r="Y30" s="382"/>
      <c r="Z30" s="382"/>
      <c r="AA30" s="382"/>
      <c r="AB30" s="382"/>
      <c r="AC30" s="330"/>
      <c r="AD30" s="382" t="str">
        <f aca="false">IF(TITLE_DATE_PR_CHANGE="",IF(TITLE_DATE_PR="","",TITLE_DATE_PR),TITLE_DATE_PR_CHANGE)</f>
        <v/>
      </c>
      <c r="AE30" s="382"/>
      <c r="AF30" s="382"/>
      <c r="AG30" s="382"/>
      <c r="AH30" s="382"/>
      <c r="AI30" s="382"/>
      <c r="AJ30" s="382"/>
      <c r="AK30" s="330"/>
      <c r="AL30" s="330"/>
      <c r="AM30" s="381"/>
      <c r="AN30" s="85"/>
      <c r="AO30" s="85"/>
      <c r="AP30" s="85"/>
      <c r="AQ30" s="85"/>
      <c r="AR30" s="85"/>
      <c r="AS30" s="136" t="n">
        <v>0</v>
      </c>
    </row>
    <row r="31" s="136" customFormat="true" ht="18.75" hidden="true" customHeight="true" outlineLevel="0" collapsed="false">
      <c r="A31" s="330"/>
      <c r="B31" s="330"/>
      <c r="C31" s="330"/>
      <c r="D31" s="330"/>
      <c r="E31" s="330"/>
      <c r="F31" s="330"/>
      <c r="G31" s="330"/>
      <c r="H31" s="330"/>
      <c r="I31" s="330"/>
      <c r="J31" s="330"/>
      <c r="K31" s="330"/>
      <c r="L31" s="330"/>
      <c r="M31" s="330"/>
      <c r="N31" s="330"/>
      <c r="O31" s="330"/>
      <c r="S31" s="378" t="s">
        <v>431</v>
      </c>
      <c r="T31" s="378"/>
      <c r="U31" s="379"/>
      <c r="V31" s="380" t="str">
        <f aca="false">IF(TITLE_NUMBER_PR_CHANGE="",IF(TITLE_NUMBER_PR="","",TITLE_NUMBER_PR),TITLE_NUMBER_PR_CHANGE)</f>
        <v/>
      </c>
      <c r="W31" s="380"/>
      <c r="X31" s="380"/>
      <c r="Y31" s="380"/>
      <c r="Z31" s="380"/>
      <c r="AA31" s="380"/>
      <c r="AB31" s="380"/>
      <c r="AC31" s="330"/>
      <c r="AD31" s="380" t="str">
        <f aca="false">IF(TITLE_NUMBER_PR_CHANGE="",IF(TITLE_NUMBER_PR="","",TITLE_NUMBER_PR),TITLE_NUMBER_PR_CHANGE)</f>
        <v/>
      </c>
      <c r="AE31" s="380"/>
      <c r="AF31" s="380"/>
      <c r="AG31" s="380"/>
      <c r="AH31" s="380"/>
      <c r="AI31" s="380"/>
      <c r="AJ31" s="380"/>
      <c r="AK31" s="330"/>
      <c r="AL31" s="330"/>
      <c r="AM31" s="381"/>
      <c r="AN31" s="85"/>
      <c r="AO31" s="85"/>
      <c r="AP31" s="85"/>
      <c r="AQ31" s="85"/>
      <c r="AR31" s="85"/>
      <c r="AS31" s="136" t="n">
        <v>0</v>
      </c>
    </row>
    <row r="32" s="136" customFormat="true" ht="18.75" hidden="true" customHeight="true" outlineLevel="0" collapsed="false">
      <c r="A32" s="330"/>
      <c r="B32" s="330"/>
      <c r="C32" s="330"/>
      <c r="D32" s="330"/>
      <c r="E32" s="330"/>
      <c r="F32" s="330"/>
      <c r="G32" s="330"/>
      <c r="H32" s="330"/>
      <c r="I32" s="330"/>
      <c r="J32" s="330"/>
      <c r="K32" s="330"/>
      <c r="L32" s="330"/>
      <c r="M32" s="330"/>
      <c r="N32" s="330"/>
      <c r="O32" s="330"/>
      <c r="S32" s="378" t="s">
        <v>42</v>
      </c>
      <c r="T32" s="378"/>
      <c r="U32" s="379"/>
      <c r="V32" s="380" t="str">
        <f aca="false">IF(TITLE_IST_PUB_CHANGE="",IF(TITLE_IST_PUB="","",TITLE_IST_PUB),TITLE_IST_PUB_CHANGE)</f>
        <v/>
      </c>
      <c r="W32" s="380"/>
      <c r="X32" s="380"/>
      <c r="Y32" s="380"/>
      <c r="Z32" s="380"/>
      <c r="AA32" s="380"/>
      <c r="AB32" s="380"/>
      <c r="AC32" s="330"/>
      <c r="AD32" s="380" t="str">
        <f aca="false">IF(TITLE_IST_PUB_CHANGE="",IF(TITLE_IST_PUB="","",TITLE_IST_PUB),TITLE_IST_PUB_CHANGE)</f>
        <v/>
      </c>
      <c r="AE32" s="380"/>
      <c r="AF32" s="380"/>
      <c r="AG32" s="380"/>
      <c r="AH32" s="380"/>
      <c r="AI32" s="380"/>
      <c r="AJ32" s="380"/>
      <c r="AK32" s="330"/>
      <c r="AL32" s="330"/>
      <c r="AM32" s="381"/>
      <c r="AN32" s="85"/>
      <c r="AO32" s="85"/>
      <c r="AP32" s="85"/>
      <c r="AQ32" s="85"/>
      <c r="AR32" s="85"/>
      <c r="AS32" s="136" t="n">
        <v>0</v>
      </c>
    </row>
    <row r="33" customFormat="false" ht="14.25" hidden="true" customHeight="true" outlineLevel="0" collapsed="false">
      <c r="Q33" s="375"/>
      <c r="R33" s="375"/>
      <c r="S33" s="376"/>
      <c r="T33" s="56"/>
      <c r="U33" s="56"/>
      <c r="V33" s="377"/>
      <c r="W33" s="377"/>
      <c r="X33" s="377"/>
      <c r="Y33" s="377"/>
      <c r="Z33" s="377"/>
      <c r="AA33" s="377"/>
      <c r="AB33" s="377"/>
      <c r="AC33" s="377"/>
      <c r="AD33" s="377"/>
      <c r="AE33" s="377"/>
      <c r="AF33" s="377"/>
      <c r="AG33" s="377"/>
      <c r="AH33" s="377"/>
      <c r="AI33" s="377"/>
      <c r="AJ33" s="377"/>
      <c r="AK33" s="377"/>
      <c r="AL33" s="330"/>
      <c r="AS33" s="330" t="n">
        <v>0</v>
      </c>
    </row>
    <row r="34" s="136" customFormat="true" ht="18.75" hidden="true" customHeight="true" outlineLevel="0" collapsed="false">
      <c r="A34" s="330"/>
      <c r="B34" s="330"/>
      <c r="C34" s="330"/>
      <c r="D34" s="330"/>
      <c r="E34" s="330"/>
      <c r="F34" s="330"/>
      <c r="G34" s="330"/>
      <c r="H34" s="330"/>
      <c r="I34" s="330"/>
      <c r="J34" s="330"/>
      <c r="K34" s="330"/>
      <c r="L34" s="330"/>
      <c r="M34" s="330"/>
      <c r="N34" s="330"/>
      <c r="O34" s="330"/>
      <c r="S34" s="378" t="s">
        <v>432</v>
      </c>
      <c r="T34" s="378"/>
      <c r="U34" s="379"/>
      <c r="V34" s="382" t="str">
        <f aca="false">IF(TITLE_DATE_PR_CHANGE="",IF(TITLE_DATE_PR="","",TITLE_DATE_PR),TITLE_DATE_PR_CHANGE)</f>
        <v/>
      </c>
      <c r="W34" s="382"/>
      <c r="X34" s="382"/>
      <c r="Y34" s="382"/>
      <c r="Z34" s="382"/>
      <c r="AA34" s="382"/>
      <c r="AB34" s="382"/>
      <c r="AC34" s="330"/>
      <c r="AD34" s="382" t="str">
        <f aca="false">IF(TITLE_DATE_PR_CHANGE="",IF(TITLE_DATE_PR="","",TITLE_DATE_PR),TITLE_DATE_PR_CHANGE)</f>
        <v/>
      </c>
      <c r="AE34" s="382"/>
      <c r="AF34" s="382"/>
      <c r="AG34" s="382"/>
      <c r="AH34" s="382"/>
      <c r="AI34" s="382"/>
      <c r="AJ34" s="382"/>
      <c r="AK34" s="330"/>
      <c r="AL34" s="330"/>
      <c r="AM34" s="381"/>
      <c r="AN34" s="85"/>
      <c r="AO34" s="85"/>
      <c r="AP34" s="85"/>
      <c r="AQ34" s="85"/>
      <c r="AR34" s="85"/>
      <c r="AS34" s="136" t="n">
        <v>0</v>
      </c>
    </row>
    <row r="35" s="136" customFormat="true" ht="18.75" hidden="true" customHeight="true" outlineLevel="0" collapsed="false">
      <c r="A35" s="330"/>
      <c r="B35" s="330"/>
      <c r="C35" s="330"/>
      <c r="D35" s="330"/>
      <c r="E35" s="330"/>
      <c r="F35" s="330"/>
      <c r="G35" s="330"/>
      <c r="H35" s="330"/>
      <c r="I35" s="330"/>
      <c r="J35" s="330"/>
      <c r="K35" s="330"/>
      <c r="L35" s="330"/>
      <c r="M35" s="330"/>
      <c r="N35" s="330"/>
      <c r="O35" s="330"/>
      <c r="S35" s="378" t="s">
        <v>433</v>
      </c>
      <c r="T35" s="378"/>
      <c r="U35" s="379"/>
      <c r="V35" s="380" t="str">
        <f aca="false">IF(TITLE_NUMBER_PR_CHANGE="",IF(TITLE_NUMBER_PR="","",TITLE_NUMBER_PR),TITLE_NUMBER_PR_CHANGE)</f>
        <v/>
      </c>
      <c r="W35" s="380"/>
      <c r="X35" s="380"/>
      <c r="Y35" s="380"/>
      <c r="Z35" s="380"/>
      <c r="AA35" s="380"/>
      <c r="AB35" s="380"/>
      <c r="AC35" s="330"/>
      <c r="AD35" s="380" t="str">
        <f aca="false">IF(TITLE_NUMBER_PR_CHANGE="",IF(TITLE_NUMBER_PR="","",TITLE_NUMBER_PR),TITLE_NUMBER_PR_CHANGE)</f>
        <v/>
      </c>
      <c r="AE35" s="380"/>
      <c r="AF35" s="380"/>
      <c r="AG35" s="380"/>
      <c r="AH35" s="380"/>
      <c r="AI35" s="380"/>
      <c r="AJ35" s="380"/>
      <c r="AK35" s="330"/>
      <c r="AL35" s="330"/>
      <c r="AM35" s="381"/>
      <c r="AN35" s="85"/>
      <c r="AO35" s="85"/>
      <c r="AP35" s="85"/>
      <c r="AQ35" s="85"/>
      <c r="AR35" s="85"/>
      <c r="AS35" s="136" t="n">
        <v>0</v>
      </c>
    </row>
    <row r="36" s="136" customFormat="true" ht="12.8" hidden="false" customHeight="false" outlineLevel="0" collapsed="false">
      <c r="A36" s="330"/>
      <c r="B36" s="330"/>
      <c r="C36" s="330"/>
      <c r="D36" s="330"/>
      <c r="E36" s="330"/>
      <c r="F36" s="330"/>
      <c r="G36" s="330"/>
      <c r="H36" s="330"/>
      <c r="I36" s="330"/>
      <c r="J36" s="330"/>
      <c r="K36" s="330"/>
      <c r="L36" s="330"/>
      <c r="M36" s="330"/>
      <c r="N36" s="330"/>
      <c r="O36" s="330"/>
      <c r="S36" s="330"/>
      <c r="T36" s="330"/>
      <c r="U36" s="330"/>
      <c r="V36" s="330"/>
      <c r="W36" s="330"/>
      <c r="X36" s="330"/>
      <c r="Y36" s="330"/>
      <c r="Z36" s="330"/>
      <c r="AA36" s="330"/>
      <c r="AB36" s="330"/>
      <c r="AC36" s="85" t="s">
        <v>434</v>
      </c>
      <c r="AD36" s="330"/>
      <c r="AE36" s="330"/>
      <c r="AF36" s="330"/>
      <c r="AG36" s="330"/>
      <c r="AH36" s="330"/>
      <c r="AI36" s="330"/>
      <c r="AJ36" s="330"/>
      <c r="AK36" s="85" t="s">
        <v>434</v>
      </c>
      <c r="AN36" s="85"/>
      <c r="AO36" s="85"/>
      <c r="AP36" s="85"/>
      <c r="AQ36" s="85"/>
      <c r="AR36" s="85"/>
      <c r="AS36" s="136" t="n">
        <v>0</v>
      </c>
    </row>
    <row r="37" customFormat="false" ht="14.7" hidden="false" customHeight="true" outlineLevel="0" collapsed="false">
      <c r="Q37" s="375"/>
      <c r="R37" s="375"/>
      <c r="S37" s="376"/>
      <c r="T37" s="56"/>
      <c r="U37" s="383"/>
      <c r="V37" s="384"/>
      <c r="W37" s="384"/>
      <c r="X37" s="384"/>
      <c r="Y37" s="384"/>
      <c r="Z37" s="384"/>
      <c r="AA37" s="384"/>
      <c r="AB37" s="384"/>
      <c r="AC37" s="384"/>
      <c r="AD37" s="384"/>
      <c r="AE37" s="384"/>
      <c r="AF37" s="384"/>
      <c r="AG37" s="384"/>
      <c r="AH37" s="384"/>
      <c r="AI37" s="384"/>
      <c r="AJ37" s="384"/>
      <c r="AK37" s="384"/>
      <c r="AS37" s="330" t="n">
        <v>14</v>
      </c>
    </row>
    <row r="38" customFormat="false" ht="14.7" hidden="false" customHeight="true" outlineLevel="0" collapsed="false">
      <c r="Q38" s="375"/>
      <c r="R38" s="375"/>
      <c r="S38" s="97" t="s">
        <v>307</v>
      </c>
      <c r="T38" s="97"/>
      <c r="U38" s="97"/>
      <c r="V38" s="97"/>
      <c r="W38" s="97"/>
      <c r="X38" s="97"/>
      <c r="Y38" s="97"/>
      <c r="Z38" s="97"/>
      <c r="AA38" s="97"/>
      <c r="AB38" s="97"/>
      <c r="AC38" s="97"/>
      <c r="AD38" s="97"/>
      <c r="AE38" s="97"/>
      <c r="AF38" s="97"/>
      <c r="AG38" s="97"/>
      <c r="AH38" s="97"/>
      <c r="AI38" s="97"/>
      <c r="AJ38" s="97"/>
      <c r="AK38" s="97"/>
      <c r="AL38" s="97"/>
      <c r="AM38" s="97" t="s">
        <v>308</v>
      </c>
      <c r="AS38" s="330" t="n">
        <v>14</v>
      </c>
    </row>
    <row r="39" customFormat="false" ht="14.7" hidden="false" customHeight="true" outlineLevel="0" collapsed="false">
      <c r="Q39" s="375"/>
      <c r="R39" s="375"/>
      <c r="S39" s="347" t="s">
        <v>87</v>
      </c>
      <c r="T39" s="347" t="s">
        <v>435</v>
      </c>
      <c r="U39" s="386"/>
      <c r="V39" s="309" t="s">
        <v>436</v>
      </c>
      <c r="W39" s="309"/>
      <c r="X39" s="309"/>
      <c r="Y39" s="309"/>
      <c r="Z39" s="309"/>
      <c r="AA39" s="309"/>
      <c r="AB39" s="309"/>
      <c r="AC39" s="310" t="s">
        <v>437</v>
      </c>
      <c r="AD39" s="309" t="s">
        <v>436</v>
      </c>
      <c r="AE39" s="309"/>
      <c r="AF39" s="309"/>
      <c r="AG39" s="309"/>
      <c r="AH39" s="309"/>
      <c r="AI39" s="309"/>
      <c r="AJ39" s="309"/>
      <c r="AK39" s="310" t="s">
        <v>438</v>
      </c>
      <c r="AL39" s="387" t="s">
        <v>439</v>
      </c>
      <c r="AM39" s="97"/>
      <c r="AS39" s="330" t="n">
        <v>14</v>
      </c>
    </row>
    <row r="40" customFormat="false" ht="35.7" hidden="false" customHeight="true" outlineLevel="0" collapsed="false">
      <c r="Q40" s="375"/>
      <c r="R40" s="375"/>
      <c r="S40" s="347"/>
      <c r="T40" s="347"/>
      <c r="U40" s="388"/>
      <c r="V40" s="334" t="s">
        <v>440</v>
      </c>
      <c r="W40" s="342" t="s">
        <v>441</v>
      </c>
      <c r="X40" s="97" t="s">
        <v>442</v>
      </c>
      <c r="Y40" s="97"/>
      <c r="Z40" s="97" t="s">
        <v>456</v>
      </c>
      <c r="AA40" s="97"/>
      <c r="AB40" s="97"/>
      <c r="AC40" s="310"/>
      <c r="AD40" s="334" t="s">
        <v>440</v>
      </c>
      <c r="AE40" s="342" t="s">
        <v>441</v>
      </c>
      <c r="AF40" s="97" t="s">
        <v>442</v>
      </c>
      <c r="AG40" s="97"/>
      <c r="AH40" s="97" t="s">
        <v>443</v>
      </c>
      <c r="AI40" s="97"/>
      <c r="AJ40" s="97"/>
      <c r="AK40" s="310"/>
      <c r="AL40" s="387"/>
      <c r="AM40" s="97"/>
      <c r="AS40" s="330" t="n">
        <v>34</v>
      </c>
    </row>
    <row r="41" customFormat="false" ht="35.7" hidden="false" customHeight="true" outlineLevel="0" collapsed="false">
      <c r="A41" s="330"/>
      <c r="B41" s="330" t="s">
        <v>144</v>
      </c>
      <c r="C41" s="330" t="s">
        <v>145</v>
      </c>
      <c r="D41" s="330" t="s">
        <v>146</v>
      </c>
      <c r="E41" s="330" t="s">
        <v>444</v>
      </c>
      <c r="F41" s="330" t="s">
        <v>445</v>
      </c>
      <c r="G41" s="330" t="s">
        <v>446</v>
      </c>
      <c r="H41" s="330" t="s">
        <v>447</v>
      </c>
      <c r="I41" s="330" t="s">
        <v>448</v>
      </c>
      <c r="J41" s="330" t="s">
        <v>449</v>
      </c>
      <c r="K41" s="330" t="s">
        <v>450</v>
      </c>
      <c r="L41" s="330" t="s">
        <v>425</v>
      </c>
      <c r="Q41" s="375"/>
      <c r="R41" s="375"/>
      <c r="S41" s="347"/>
      <c r="T41" s="347"/>
      <c r="U41" s="389"/>
      <c r="V41" s="334"/>
      <c r="W41" s="342"/>
      <c r="X41" s="148" t="s">
        <v>451</v>
      </c>
      <c r="Y41" s="148" t="s">
        <v>452</v>
      </c>
      <c r="Z41" s="148" t="s">
        <v>453</v>
      </c>
      <c r="AA41" s="148" t="s">
        <v>454</v>
      </c>
      <c r="AB41" s="148"/>
      <c r="AC41" s="310"/>
      <c r="AD41" s="334"/>
      <c r="AE41" s="342"/>
      <c r="AF41" s="148" t="s">
        <v>451</v>
      </c>
      <c r="AG41" s="148" t="s">
        <v>452</v>
      </c>
      <c r="AH41" s="148" t="s">
        <v>453</v>
      </c>
      <c r="AI41" s="148" t="s">
        <v>454</v>
      </c>
      <c r="AJ41" s="148"/>
      <c r="AK41" s="310"/>
      <c r="AL41" s="387"/>
      <c r="AM41" s="97"/>
      <c r="AS41" s="330" t="n">
        <v>34</v>
      </c>
    </row>
    <row r="42" s="87" customFormat="true" ht="11.25" hidden="true" customHeight="true" outlineLevel="0" collapsed="false">
      <c r="A42" s="330"/>
      <c r="B42" s="330"/>
      <c r="C42" s="330"/>
      <c r="D42" s="330"/>
      <c r="E42" s="330"/>
      <c r="F42" s="330"/>
      <c r="G42" s="330"/>
      <c r="H42" s="330"/>
      <c r="I42" s="330"/>
      <c r="J42" s="330"/>
      <c r="K42" s="330"/>
      <c r="L42" s="330"/>
      <c r="M42" s="175"/>
      <c r="N42" s="175"/>
      <c r="O42" s="175"/>
      <c r="P42" s="390"/>
      <c r="Q42" s="391"/>
      <c r="R42" s="392" t="n">
        <v>1</v>
      </c>
      <c r="S42" s="393" t="s">
        <v>118</v>
      </c>
      <c r="T42" s="394" t="s">
        <v>101</v>
      </c>
      <c r="U42" s="395" t="str">
        <f aca="true">OFFSET(U42,0,-1)</f>
        <v>2</v>
      </c>
      <c r="V42" s="396" t="n">
        <f aca="true">OFFSET(V42,0,-1)+1</f>
        <v>3</v>
      </c>
      <c r="W42" s="396"/>
      <c r="X42" s="396" t="n">
        <f aca="true">OFFSET(X42,0,-1)+1</f>
        <v>1</v>
      </c>
      <c r="Y42" s="396" t="n">
        <f aca="true">OFFSET(Y42,0,-1)+1</f>
        <v>2</v>
      </c>
      <c r="Z42" s="396" t="n">
        <f aca="true">OFFSET(Z42,0,-1)+1</f>
        <v>3</v>
      </c>
      <c r="AA42" s="396" t="n">
        <f aca="true">OFFSET(AA42,0,-1)+1</f>
        <v>4</v>
      </c>
      <c r="AB42" s="396"/>
      <c r="AC42" s="396" t="n">
        <f aca="true">OFFSET(AC42,0,-2)+1</f>
        <v>5</v>
      </c>
      <c r="AD42" s="396" t="n">
        <f aca="true">OFFSET(AD42,0,-1)+1</f>
        <v>6</v>
      </c>
      <c r="AE42" s="396"/>
      <c r="AF42" s="396" t="n">
        <f aca="true">OFFSET(AF42,0,-1)+1</f>
        <v>1</v>
      </c>
      <c r="AG42" s="396" t="n">
        <f aca="true">OFFSET(AG42,0,-1)+1</f>
        <v>2</v>
      </c>
      <c r="AH42" s="396" t="n">
        <f aca="true">OFFSET(AH42,0,-1)+1</f>
        <v>3</v>
      </c>
      <c r="AI42" s="396" t="n">
        <f aca="true">OFFSET(AI42,0,-1)+1</f>
        <v>4</v>
      </c>
      <c r="AJ42" s="396"/>
      <c r="AK42" s="396" t="n">
        <f aca="true">OFFSET(AK42,0,-2)+1</f>
        <v>5</v>
      </c>
      <c r="AL42" s="395" t="n">
        <f aca="true">OFFSET(AL42,0,-1)</f>
        <v>5</v>
      </c>
      <c r="AM42" s="396" t="n">
        <f aca="true">OFFSET(AM42,0,-1)+1</f>
        <v>6</v>
      </c>
      <c r="AN42" s="85"/>
      <c r="AO42" s="85"/>
      <c r="AP42" s="85"/>
      <c r="AQ42" s="85"/>
      <c r="AR42" s="85"/>
      <c r="AS42" s="87" t="n">
        <v>0</v>
      </c>
    </row>
    <row r="43" customFormat="false" ht="22.05" hidden="false" customHeight="true" outlineLevel="0" collapsed="false">
      <c r="A43" s="330" t="s">
        <v>219</v>
      </c>
      <c r="B43" s="330"/>
      <c r="C43" s="330"/>
      <c r="D43" s="330"/>
      <c r="E43" s="335" t="n">
        <v>1</v>
      </c>
      <c r="F43" s="330"/>
      <c r="G43" s="330"/>
      <c r="H43" s="330"/>
      <c r="I43" s="330"/>
      <c r="J43" s="330"/>
      <c r="K43" s="330"/>
      <c r="L43" s="330"/>
      <c r="M43" s="330"/>
      <c r="N43" s="330"/>
      <c r="O43" s="330"/>
      <c r="Q43" s="95"/>
      <c r="R43" s="332"/>
      <c r="S43" s="347" t="n">
        <f aca="false">INDEX(PT_DIFFERENTIATION_NUM_NTAR,MATCH(A43,PT_DIFFERENTIATION_NTAR_ID,0))</f>
        <v>0</v>
      </c>
      <c r="T43" s="335" t="s">
        <v>132</v>
      </c>
      <c r="U43" s="335"/>
      <c r="V43" s="336"/>
      <c r="W43" s="336"/>
      <c r="X43" s="336"/>
      <c r="Y43" s="336"/>
      <c r="Z43" s="336"/>
      <c r="AA43" s="336"/>
      <c r="AB43" s="336"/>
      <c r="AC43" s="336"/>
      <c r="AD43" s="337" t="str">
        <f aca="false">INDEX(PT_DIFFERENTIATION_NTAR,MATCH(A43,PT_DIFFERENTIATION_NTAR_ID,0))</f>
        <v/>
      </c>
      <c r="AE43" s="337"/>
      <c r="AF43" s="337"/>
      <c r="AG43" s="337"/>
      <c r="AH43" s="337"/>
      <c r="AI43" s="337"/>
      <c r="AJ43" s="337"/>
      <c r="AK43" s="337"/>
      <c r="AL43" s="337"/>
      <c r="AM43" s="338"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5"/>
      <c r="AP43" s="85" t="str">
        <f aca="false">IF(T43="","",T43)</f>
        <v>Наименование тарифа</v>
      </c>
      <c r="AQ43" s="85"/>
      <c r="AR43" s="85"/>
      <c r="AS43" s="330" t="n">
        <v>21</v>
      </c>
    </row>
    <row r="44" customFormat="false" ht="22.05" hidden="false" customHeight="true" outlineLevel="0" collapsed="false">
      <c r="A44" s="330" t="s">
        <v>219</v>
      </c>
      <c r="B44" s="330" t="s">
        <v>220</v>
      </c>
      <c r="C44" s="330"/>
      <c r="D44" s="330"/>
      <c r="E44" s="335"/>
      <c r="F44" s="335" t="n">
        <v>1</v>
      </c>
      <c r="G44" s="330"/>
      <c r="H44" s="330"/>
      <c r="I44" s="330"/>
      <c r="J44" s="330"/>
      <c r="K44" s="330"/>
      <c r="L44" s="330"/>
      <c r="M44" s="330"/>
      <c r="N44" s="330"/>
      <c r="O44" s="330"/>
      <c r="P44" s="330"/>
      <c r="Q44" s="339"/>
      <c r="R44" s="340"/>
      <c r="S44" s="347" t="str">
        <f aca="false">INDEX(PT_DIFFERENTIATION_NUM_TER,MATCH(B44,PT_DIFFERENTIATION_TER_ID,0))</f>
        <v>.</v>
      </c>
      <c r="T44" s="347" t="s">
        <v>404</v>
      </c>
      <c r="U44" s="335"/>
      <c r="V44" s="336"/>
      <c r="W44" s="336"/>
      <c r="X44" s="336"/>
      <c r="Y44" s="336"/>
      <c r="Z44" s="336"/>
      <c r="AA44" s="336"/>
      <c r="AB44" s="336"/>
      <c r="AC44" s="336"/>
      <c r="AD44" s="337" t="str">
        <f aca="false">INDEX(PT_DIFFERENTIATION_TER,MATCH(B44,PT_DIFFERENTIATION_TER_ID,0))</f>
        <v/>
      </c>
      <c r="AE44" s="337"/>
      <c r="AF44" s="337"/>
      <c r="AG44" s="337"/>
      <c r="AH44" s="337"/>
      <c r="AI44" s="337"/>
      <c r="AJ44" s="337"/>
      <c r="AK44" s="337"/>
      <c r="AL44" s="337"/>
      <c r="AM44" s="338" t="s">
        <v>405</v>
      </c>
      <c r="AO44" s="85"/>
      <c r="AP44" s="85" t="str">
        <f aca="false">IF(T44="","",T44)</f>
        <v>Территория действия тарифа</v>
      </c>
      <c r="AQ44" s="85"/>
      <c r="AR44" s="85"/>
      <c r="AS44" s="330" t="n">
        <v>21</v>
      </c>
    </row>
    <row r="45" customFormat="false" ht="24" hidden="false" customHeight="true" outlineLevel="0" collapsed="false">
      <c r="A45" s="330" t="s">
        <v>219</v>
      </c>
      <c r="B45" s="330" t="s">
        <v>220</v>
      </c>
      <c r="C45" s="330" t="s">
        <v>221</v>
      </c>
      <c r="D45" s="330"/>
      <c r="E45" s="335"/>
      <c r="F45" s="335"/>
      <c r="G45" s="335" t="n">
        <v>1</v>
      </c>
      <c r="H45" s="330"/>
      <c r="I45" s="330"/>
      <c r="J45" s="330"/>
      <c r="K45" s="330"/>
      <c r="L45" s="330"/>
      <c r="M45" s="330"/>
      <c r="N45" s="330"/>
      <c r="O45" s="330"/>
      <c r="P45" s="341"/>
      <c r="Q45" s="339"/>
      <c r="R45" s="340"/>
      <c r="S45" s="347" t="str">
        <f aca="false">INDEX(PT_DIFFERENTIATION_NUM_CS,MATCH(C45,PT_DIFFERENTIATION_CS_ID,0))</f>
        <v>..</v>
      </c>
      <c r="T45" s="347" t="s">
        <v>406</v>
      </c>
      <c r="U45" s="335"/>
      <c r="V45" s="336"/>
      <c r="W45" s="336"/>
      <c r="X45" s="336"/>
      <c r="Y45" s="336"/>
      <c r="Z45" s="336"/>
      <c r="AA45" s="336"/>
      <c r="AB45" s="336"/>
      <c r="AC45" s="336"/>
      <c r="AD45" s="337" t="str">
        <f aca="false">INDEX(PT_DIFFERENTIATION_CS,MATCH(C45,PT_DIFFERENTIATION_CS_ID,0))</f>
        <v/>
      </c>
      <c r="AE45" s="337"/>
      <c r="AF45" s="337"/>
      <c r="AG45" s="337"/>
      <c r="AH45" s="337"/>
      <c r="AI45" s="337"/>
      <c r="AJ45" s="337"/>
      <c r="AK45" s="337"/>
      <c r="AL45" s="337"/>
      <c r="AM45" s="338" t="s">
        <v>407</v>
      </c>
      <c r="AO45" s="85"/>
      <c r="AP45" s="85" t="str">
        <f aca="false">IF(T45="","",T45)</f>
        <v>Наименование системы теплоснабжения</v>
      </c>
      <c r="AQ45" s="85"/>
      <c r="AR45" s="85"/>
      <c r="AS45" s="330" t="n">
        <v>23</v>
      </c>
    </row>
    <row r="46" customFormat="false" ht="22.05" hidden="false" customHeight="true" outlineLevel="0" collapsed="false">
      <c r="A46" s="330" t="s">
        <v>219</v>
      </c>
      <c r="B46" s="330" t="s">
        <v>220</v>
      </c>
      <c r="C46" s="330" t="s">
        <v>221</v>
      </c>
      <c r="D46" s="330" t="s">
        <v>222</v>
      </c>
      <c r="E46" s="335"/>
      <c r="F46" s="335"/>
      <c r="G46" s="335"/>
      <c r="H46" s="335" t="n">
        <v>1</v>
      </c>
      <c r="I46" s="330"/>
      <c r="J46" s="330"/>
      <c r="K46" s="330"/>
      <c r="L46" s="330"/>
      <c r="M46" s="330"/>
      <c r="N46" s="330"/>
      <c r="O46" s="330"/>
      <c r="P46" s="341"/>
      <c r="Q46" s="339"/>
      <c r="R46" s="340"/>
      <c r="S46" s="347" t="str">
        <f aca="false">INDEX(PT_DIFFERENTIATION_NUM_IST_TE,MATCH(D46,PT_DIFFERENTIATION_IST_TE_ID,0))</f>
        <v>...</v>
      </c>
      <c r="T46" s="347" t="s">
        <v>408</v>
      </c>
      <c r="U46" s="335"/>
      <c r="V46" s="336"/>
      <c r="W46" s="336"/>
      <c r="X46" s="336"/>
      <c r="Y46" s="336"/>
      <c r="Z46" s="336"/>
      <c r="AA46" s="336"/>
      <c r="AB46" s="336"/>
      <c r="AC46" s="336"/>
      <c r="AD46" s="337" t="str">
        <f aca="false">INDEX(PT_DIFFERENTIATION_IST_TE,MATCH(D46,PT_DIFFERENTIATION_IST_TE_ID,0))</f>
        <v/>
      </c>
      <c r="AE46" s="337"/>
      <c r="AF46" s="337"/>
      <c r="AG46" s="337"/>
      <c r="AH46" s="337"/>
      <c r="AI46" s="337"/>
      <c r="AJ46" s="337"/>
      <c r="AK46" s="337"/>
      <c r="AL46" s="337"/>
      <c r="AM46" s="338" t="s">
        <v>409</v>
      </c>
      <c r="AO46" s="85"/>
      <c r="AP46" s="85" t="str">
        <f aca="false">IF(T46="","",T46)</f>
        <v>Источник тепловой энергии</v>
      </c>
      <c r="AQ46" s="85"/>
      <c r="AR46" s="85"/>
      <c r="AS46" s="330" t="n">
        <v>21</v>
      </c>
    </row>
    <row r="47" customFormat="false" ht="49.5" hidden="false" customHeight="true" outlineLevel="0" collapsed="false">
      <c r="A47" s="330" t="s">
        <v>219</v>
      </c>
      <c r="B47" s="330" t="s">
        <v>220</v>
      </c>
      <c r="C47" s="330" t="s">
        <v>221</v>
      </c>
      <c r="D47" s="330" t="s">
        <v>222</v>
      </c>
      <c r="E47" s="335"/>
      <c r="F47" s="335"/>
      <c r="G47" s="335"/>
      <c r="H47" s="335"/>
      <c r="I47" s="97" t="str">
        <f aca="false">S46&amp;".1"</f>
        <v>....1</v>
      </c>
      <c r="J47" s="330"/>
      <c r="K47" s="330"/>
      <c r="L47" s="330" t="s">
        <v>410</v>
      </c>
      <c r="P47" s="85" t="n">
        <v>1</v>
      </c>
      <c r="Q47" s="85"/>
      <c r="R47" s="343"/>
      <c r="S47" s="347" t="str">
        <f aca="false">$I47</f>
        <v>....1</v>
      </c>
      <c r="T47" s="344" t="s">
        <v>411</v>
      </c>
      <c r="U47" s="335"/>
      <c r="V47" s="345"/>
      <c r="W47" s="345"/>
      <c r="X47" s="345"/>
      <c r="Y47" s="345"/>
      <c r="Z47" s="345"/>
      <c r="AA47" s="345"/>
      <c r="AB47" s="345"/>
      <c r="AC47" s="345"/>
      <c r="AD47" s="345"/>
      <c r="AE47" s="345"/>
      <c r="AF47" s="345"/>
      <c r="AG47" s="345"/>
      <c r="AH47" s="345"/>
      <c r="AI47" s="345"/>
      <c r="AJ47" s="345"/>
      <c r="AK47" s="345"/>
      <c r="AL47" s="345"/>
      <c r="AM47" s="338" t="s">
        <v>412</v>
      </c>
      <c r="AO47" s="85"/>
      <c r="AP47" s="85" t="str">
        <f aca="false">IF(T47="","",T47)</f>
        <v>Схема подключения теплопотребляющей установки к коллектору источника тепловой энергии</v>
      </c>
      <c r="AQ47" s="85"/>
      <c r="AR47" s="85"/>
      <c r="AS47" s="330" t="n">
        <v>47</v>
      </c>
    </row>
    <row r="48" customFormat="false" ht="22.05" hidden="false" customHeight="true" outlineLevel="0" collapsed="false">
      <c r="A48" s="330" t="s">
        <v>219</v>
      </c>
      <c r="B48" s="330" t="s">
        <v>220</v>
      </c>
      <c r="C48" s="330" t="s">
        <v>221</v>
      </c>
      <c r="D48" s="330" t="s">
        <v>222</v>
      </c>
      <c r="E48" s="335"/>
      <c r="F48" s="335"/>
      <c r="G48" s="335"/>
      <c r="H48" s="335"/>
      <c r="I48" s="97"/>
      <c r="J48" s="97" t="str">
        <f aca="false">I47&amp;".1"</f>
        <v>....1.1</v>
      </c>
      <c r="K48" s="330"/>
      <c r="L48" s="330" t="s">
        <v>413</v>
      </c>
      <c r="P48" s="85"/>
      <c r="Q48" s="85" t="n">
        <v>1</v>
      </c>
      <c r="R48" s="346"/>
      <c r="S48" s="347" t="str">
        <f aca="false">$J48</f>
        <v>....1.1</v>
      </c>
      <c r="T48" s="347" t="s">
        <v>414</v>
      </c>
      <c r="U48" s="335"/>
      <c r="V48" s="345"/>
      <c r="W48" s="345"/>
      <c r="X48" s="345"/>
      <c r="Y48" s="345"/>
      <c r="Z48" s="345"/>
      <c r="AA48" s="345"/>
      <c r="AB48" s="345"/>
      <c r="AC48" s="345"/>
      <c r="AD48" s="345"/>
      <c r="AE48" s="345"/>
      <c r="AF48" s="345"/>
      <c r="AG48" s="345"/>
      <c r="AH48" s="345"/>
      <c r="AI48" s="345"/>
      <c r="AJ48" s="345"/>
      <c r="AK48" s="345"/>
      <c r="AL48" s="345"/>
      <c r="AM48" s="338" t="s">
        <v>415</v>
      </c>
      <c r="AO48" s="85"/>
      <c r="AP48" s="85" t="str">
        <f aca="false">IF(T48="","",T48)</f>
        <v>Группа потребителей</v>
      </c>
      <c r="AQ48" s="85"/>
      <c r="AR48" s="85"/>
      <c r="AS48" s="330" t="n">
        <v>21</v>
      </c>
    </row>
    <row r="49" customFormat="false" ht="22.05" hidden="false" customHeight="true" outlineLevel="0" collapsed="false">
      <c r="A49" s="330" t="s">
        <v>219</v>
      </c>
      <c r="B49" s="330" t="s">
        <v>220</v>
      </c>
      <c r="C49" s="330" t="s">
        <v>221</v>
      </c>
      <c r="D49" s="330" t="s">
        <v>222</v>
      </c>
      <c r="E49" s="335"/>
      <c r="F49" s="335"/>
      <c r="G49" s="335"/>
      <c r="H49" s="335"/>
      <c r="I49" s="97"/>
      <c r="J49" s="97"/>
      <c r="K49" s="97" t="str">
        <f aca="false">J48&amp;".1"</f>
        <v>....1.1.1</v>
      </c>
      <c r="L49" s="330" t="s">
        <v>416</v>
      </c>
      <c r="P49" s="85"/>
      <c r="Q49" s="85"/>
      <c r="R49" s="346" t="n">
        <v>1</v>
      </c>
      <c r="S49" s="347" t="str">
        <f aca="false">$K49</f>
        <v>....1.1.1</v>
      </c>
      <c r="T49" s="348"/>
      <c r="U49" s="335"/>
      <c r="V49" s="349"/>
      <c r="W49" s="350"/>
      <c r="X49" s="349"/>
      <c r="Y49" s="351"/>
      <c r="Z49" s="352"/>
      <c r="AA49" s="166" t="s">
        <v>65</v>
      </c>
      <c r="AB49" s="352"/>
      <c r="AC49" s="166" t="s">
        <v>65</v>
      </c>
      <c r="AD49" s="349"/>
      <c r="AE49" s="350"/>
      <c r="AF49" s="349"/>
      <c r="AG49" s="351"/>
      <c r="AH49" s="352"/>
      <c r="AI49" s="166" t="s">
        <v>65</v>
      </c>
      <c r="AJ49" s="352"/>
      <c r="AK49" s="166" t="s">
        <v>65</v>
      </c>
      <c r="AL49" s="397"/>
      <c r="AM49" s="353" t="s">
        <v>417</v>
      </c>
      <c r="AN49" s="85" t="e">
        <f aca="false">strcheckdate(V50:AL50)</f>
        <v>#NAME?</v>
      </c>
      <c r="AO49" s="85"/>
      <c r="AP49" s="85" t="str">
        <f aca="false">IF(T49="","",T49)</f>
        <v/>
      </c>
      <c r="AQ49" s="85"/>
      <c r="AR49" s="85"/>
      <c r="AS49" s="330" t="n">
        <v>21</v>
      </c>
    </row>
    <row r="50" customFormat="false" ht="1.05" hidden="false" customHeight="true" outlineLevel="0" collapsed="false">
      <c r="A50" s="330" t="s">
        <v>219</v>
      </c>
      <c r="B50" s="330" t="s">
        <v>220</v>
      </c>
      <c r="C50" s="330" t="s">
        <v>221</v>
      </c>
      <c r="D50" s="330" t="s">
        <v>222</v>
      </c>
      <c r="E50" s="335"/>
      <c r="F50" s="335"/>
      <c r="G50" s="335"/>
      <c r="H50" s="335"/>
      <c r="I50" s="97"/>
      <c r="J50" s="97"/>
      <c r="K50" s="97"/>
      <c r="L50" s="330"/>
      <c r="P50" s="85"/>
      <c r="Q50" s="85"/>
      <c r="R50" s="346"/>
      <c r="S50" s="399"/>
      <c r="T50" s="335"/>
      <c r="U50" s="335"/>
      <c r="V50" s="350"/>
      <c r="W50" s="350"/>
      <c r="X50" s="350"/>
      <c r="Y50" s="354" t="str">
        <f aca="false">Z49&amp;"-"&amp;AB49</f>
        <v>-</v>
      </c>
      <c r="Z50" s="352"/>
      <c r="AA50" s="166"/>
      <c r="AB50" s="352"/>
      <c r="AC50" s="166"/>
      <c r="AD50" s="350"/>
      <c r="AE50" s="350"/>
      <c r="AF50" s="350"/>
      <c r="AG50" s="354" t="str">
        <f aca="false">AH49&amp;"-"&amp;AJ49</f>
        <v>-</v>
      </c>
      <c r="AH50" s="352"/>
      <c r="AI50" s="166"/>
      <c r="AJ50" s="352"/>
      <c r="AK50" s="166"/>
      <c r="AL50" s="398"/>
      <c r="AM50" s="353"/>
      <c r="AO50" s="85"/>
      <c r="AP50" s="85" t="str">
        <f aca="false">IF(T50="","",T50)</f>
        <v/>
      </c>
      <c r="AQ50" s="85"/>
      <c r="AR50" s="85"/>
      <c r="AS50" s="330" t="n">
        <v>1</v>
      </c>
    </row>
    <row r="51" customFormat="false" ht="11.55" hidden="false" customHeight="true" outlineLevel="0" collapsed="false">
      <c r="A51" s="330" t="s">
        <v>219</v>
      </c>
      <c r="B51" s="330" t="s">
        <v>220</v>
      </c>
      <c r="C51" s="330" t="s">
        <v>221</v>
      </c>
      <c r="D51" s="330" t="s">
        <v>222</v>
      </c>
      <c r="E51" s="335"/>
      <c r="F51" s="335"/>
      <c r="G51" s="335"/>
      <c r="H51" s="335"/>
      <c r="I51" s="97"/>
      <c r="J51" s="97"/>
      <c r="K51" s="330"/>
      <c r="L51" s="330"/>
      <c r="P51" s="85"/>
      <c r="Q51" s="85"/>
      <c r="R51" s="343"/>
      <c r="S51" s="355"/>
      <c r="T51" s="356" t="s">
        <v>418</v>
      </c>
      <c r="U51" s="157"/>
      <c r="V51" s="157"/>
      <c r="W51" s="157"/>
      <c r="X51" s="157"/>
      <c r="Y51" s="157"/>
      <c r="Z51" s="157"/>
      <c r="AA51" s="157"/>
      <c r="AB51" s="157"/>
      <c r="AC51" s="157"/>
      <c r="AD51" s="157"/>
      <c r="AE51" s="157"/>
      <c r="AF51" s="157"/>
      <c r="AG51" s="157"/>
      <c r="AH51" s="157"/>
      <c r="AI51" s="157"/>
      <c r="AJ51" s="157"/>
      <c r="AK51" s="157"/>
      <c r="AL51" s="357"/>
      <c r="AM51" s="353"/>
      <c r="AO51" s="85"/>
      <c r="AP51" s="85" t="str">
        <f aca="false">IF(T51="","",T51)</f>
        <v>Добавить вид теплоносителя (параметры теплоносителя)</v>
      </c>
      <c r="AQ51" s="85"/>
      <c r="AR51" s="85"/>
      <c r="AS51" s="330" t="n">
        <v>11</v>
      </c>
    </row>
    <row r="52" customFormat="false" ht="11.55" hidden="false" customHeight="true" outlineLevel="0" collapsed="false">
      <c r="A52" s="330" t="s">
        <v>219</v>
      </c>
      <c r="B52" s="330" t="s">
        <v>220</v>
      </c>
      <c r="C52" s="330" t="s">
        <v>221</v>
      </c>
      <c r="D52" s="330" t="s">
        <v>222</v>
      </c>
      <c r="E52" s="335"/>
      <c r="F52" s="335"/>
      <c r="G52" s="335"/>
      <c r="H52" s="335"/>
      <c r="I52" s="97"/>
      <c r="J52" s="330"/>
      <c r="K52" s="330"/>
      <c r="L52" s="330"/>
      <c r="P52" s="85"/>
      <c r="Q52" s="85"/>
      <c r="R52" s="343"/>
      <c r="S52" s="355"/>
      <c r="T52" s="358" t="s">
        <v>419</v>
      </c>
      <c r="U52" s="157"/>
      <c r="V52" s="157"/>
      <c r="W52" s="157"/>
      <c r="X52" s="157"/>
      <c r="Y52" s="157"/>
      <c r="Z52" s="157"/>
      <c r="AA52" s="157"/>
      <c r="AB52" s="157"/>
      <c r="AC52" s="359"/>
      <c r="AD52" s="157"/>
      <c r="AE52" s="157"/>
      <c r="AF52" s="157"/>
      <c r="AG52" s="157"/>
      <c r="AH52" s="157"/>
      <c r="AI52" s="157"/>
      <c r="AJ52" s="157"/>
      <c r="AK52" s="359"/>
      <c r="AL52" s="157"/>
      <c r="AM52" s="360"/>
      <c r="AO52" s="85"/>
      <c r="AP52" s="85" t="str">
        <f aca="false">IF(T52="","",T52)</f>
        <v>Добавить группу потребителей</v>
      </c>
      <c r="AQ52" s="85"/>
      <c r="AR52" s="85"/>
      <c r="AS52" s="330" t="n">
        <v>11</v>
      </c>
    </row>
    <row r="53" customFormat="false" ht="14.7" hidden="false" customHeight="true" outlineLevel="0" collapsed="false">
      <c r="A53" s="330" t="s">
        <v>219</v>
      </c>
      <c r="B53" s="330" t="s">
        <v>220</v>
      </c>
      <c r="C53" s="330" t="s">
        <v>221</v>
      </c>
      <c r="D53" s="330" t="s">
        <v>222</v>
      </c>
      <c r="E53" s="335"/>
      <c r="F53" s="335"/>
      <c r="G53" s="335"/>
      <c r="H53" s="335"/>
      <c r="I53" s="330"/>
      <c r="J53" s="330"/>
      <c r="K53" s="330"/>
      <c r="L53" s="330"/>
      <c r="M53" s="330"/>
      <c r="N53" s="330"/>
      <c r="O53" s="330"/>
      <c r="P53" s="95"/>
      <c r="Q53" s="361"/>
      <c r="R53" s="332"/>
      <c r="S53" s="355"/>
      <c r="T53" s="356" t="s">
        <v>420</v>
      </c>
      <c r="U53" s="157"/>
      <c r="V53" s="157"/>
      <c r="W53" s="157"/>
      <c r="X53" s="157"/>
      <c r="Y53" s="157"/>
      <c r="Z53" s="157"/>
      <c r="AA53" s="157"/>
      <c r="AB53" s="157"/>
      <c r="AC53" s="359"/>
      <c r="AD53" s="157"/>
      <c r="AE53" s="157"/>
      <c r="AF53" s="157"/>
      <c r="AG53" s="157"/>
      <c r="AH53" s="157"/>
      <c r="AI53" s="157"/>
      <c r="AJ53" s="157"/>
      <c r="AK53" s="359"/>
      <c r="AL53" s="157"/>
      <c r="AM53" s="360"/>
      <c r="AO53" s="85"/>
      <c r="AP53" s="85" t="str">
        <f aca="false">IF(T53="","",T53)</f>
        <v>Добавить схему подключения</v>
      </c>
      <c r="AQ53" s="85"/>
      <c r="AR53" s="85"/>
      <c r="AS53" s="330" t="n">
        <v>14</v>
      </c>
    </row>
    <row r="54" s="36" customFormat="true" ht="4.2" hidden="false" customHeight="true" outlineLevel="0" collapsed="false">
      <c r="A54" s="87" t="s">
        <v>219</v>
      </c>
      <c r="B54" s="87" t="s">
        <v>220</v>
      </c>
      <c r="C54" s="87" t="s">
        <v>221</v>
      </c>
      <c r="D54" s="87"/>
      <c r="E54" s="335"/>
      <c r="F54" s="335"/>
      <c r="G54" s="335"/>
      <c r="H54" s="87"/>
      <c r="I54" s="87"/>
      <c r="J54" s="87"/>
      <c r="K54" s="87"/>
      <c r="L54" s="87"/>
      <c r="M54" s="87"/>
      <c r="N54" s="87"/>
      <c r="O54" s="87"/>
      <c r="P54" s="118"/>
      <c r="Q54" s="363"/>
      <c r="R54" s="118"/>
      <c r="S54" s="368"/>
      <c r="T54" s="118" t="s">
        <v>421</v>
      </c>
      <c r="U54" s="118"/>
      <c r="V54" s="118"/>
      <c r="W54" s="118"/>
      <c r="X54" s="118"/>
      <c r="Y54" s="118"/>
      <c r="Z54" s="118"/>
      <c r="AA54" s="118"/>
      <c r="AB54" s="118"/>
      <c r="AC54" s="118"/>
      <c r="AD54" s="118"/>
      <c r="AE54" s="118"/>
      <c r="AF54" s="118"/>
      <c r="AG54" s="118"/>
      <c r="AH54" s="118"/>
      <c r="AI54" s="118"/>
      <c r="AJ54" s="118"/>
      <c r="AK54" s="118"/>
      <c r="AL54" s="118"/>
      <c r="AM54" s="118"/>
      <c r="AO54" s="85"/>
      <c r="AP54" s="85" t="str">
        <f aca="false">IF(T54="","",T54)</f>
        <v>Добавить источник для дифференциации</v>
      </c>
      <c r="AQ54" s="85"/>
      <c r="AR54" s="85"/>
      <c r="AS54" s="85" t="n">
        <v>4</v>
      </c>
    </row>
    <row r="55" s="36" customFormat="true" ht="4.2" hidden="false" customHeight="true" outlineLevel="0" collapsed="false">
      <c r="A55" s="87" t="s">
        <v>219</v>
      </c>
      <c r="B55" s="87" t="s">
        <v>220</v>
      </c>
      <c r="C55" s="87"/>
      <c r="D55" s="87"/>
      <c r="E55" s="335"/>
      <c r="F55" s="335"/>
      <c r="G55" s="87"/>
      <c r="H55" s="87"/>
      <c r="I55" s="87"/>
      <c r="J55" s="87"/>
      <c r="K55" s="87"/>
      <c r="L55" s="87"/>
      <c r="M55" s="400"/>
      <c r="N55" s="400"/>
      <c r="O55" s="87"/>
      <c r="P55" s="118"/>
      <c r="Q55" s="363"/>
      <c r="R55" s="118"/>
      <c r="S55" s="368"/>
      <c r="T55" s="118" t="s">
        <v>422</v>
      </c>
      <c r="U55" s="118"/>
      <c r="V55" s="118"/>
      <c r="W55" s="118"/>
      <c r="X55" s="118"/>
      <c r="Y55" s="118"/>
      <c r="Z55" s="118"/>
      <c r="AA55" s="118"/>
      <c r="AB55" s="118"/>
      <c r="AC55" s="118"/>
      <c r="AD55" s="118"/>
      <c r="AE55" s="118"/>
      <c r="AF55" s="118"/>
      <c r="AG55" s="118"/>
      <c r="AH55" s="118"/>
      <c r="AI55" s="118"/>
      <c r="AJ55" s="118"/>
      <c r="AK55" s="118"/>
      <c r="AL55" s="118"/>
      <c r="AM55" s="118"/>
      <c r="AO55" s="85"/>
      <c r="AP55" s="85" t="str">
        <f aca="false">IF(T55="","",T55)</f>
        <v>Добавить централизованную систему для дифференциации</v>
      </c>
      <c r="AQ55" s="85"/>
      <c r="AR55" s="85"/>
      <c r="AS55" s="85" t="n">
        <v>4</v>
      </c>
    </row>
    <row r="56" s="36" customFormat="true" ht="4.2" hidden="false" customHeight="true" outlineLevel="0" collapsed="false">
      <c r="A56" s="87" t="s">
        <v>219</v>
      </c>
      <c r="B56" s="87"/>
      <c r="C56" s="87"/>
      <c r="D56" s="87"/>
      <c r="E56" s="335"/>
      <c r="F56" s="87"/>
      <c r="G56" s="87"/>
      <c r="H56" s="87"/>
      <c r="I56" s="87"/>
      <c r="J56" s="87"/>
      <c r="K56" s="87"/>
      <c r="L56" s="87"/>
      <c r="M56" s="400"/>
      <c r="N56" s="400"/>
      <c r="O56" s="87"/>
      <c r="P56" s="118"/>
      <c r="Q56" s="363"/>
      <c r="R56" s="118"/>
      <c r="S56" s="368"/>
      <c r="T56" s="118" t="s">
        <v>423</v>
      </c>
      <c r="U56" s="118"/>
      <c r="V56" s="118"/>
      <c r="W56" s="118"/>
      <c r="X56" s="118"/>
      <c r="Y56" s="118"/>
      <c r="Z56" s="118"/>
      <c r="AA56" s="118"/>
      <c r="AB56" s="118"/>
      <c r="AC56" s="118"/>
      <c r="AD56" s="118"/>
      <c r="AE56" s="118"/>
      <c r="AF56" s="118"/>
      <c r="AG56" s="118"/>
      <c r="AH56" s="118"/>
      <c r="AI56" s="118"/>
      <c r="AJ56" s="118"/>
      <c r="AK56" s="118"/>
      <c r="AL56" s="118"/>
      <c r="AM56" s="118"/>
      <c r="AO56" s="85"/>
      <c r="AP56" s="85" t="str">
        <f aca="false">IF(T56="","",T56)</f>
        <v>Добавить территорию для дифференциации</v>
      </c>
      <c r="AQ56" s="85"/>
      <c r="AR56" s="85"/>
      <c r="AS56" s="85" t="n">
        <v>4</v>
      </c>
    </row>
    <row r="57" s="36" customFormat="true" ht="4.2" hidden="false" customHeight="true" outlineLevel="0" collapsed="false">
      <c r="A57" s="87"/>
      <c r="B57" s="87"/>
      <c r="C57" s="87"/>
      <c r="D57" s="87"/>
      <c r="E57" s="87"/>
      <c r="F57" s="87"/>
      <c r="G57" s="87"/>
      <c r="H57" s="87"/>
      <c r="I57" s="87"/>
      <c r="J57" s="87"/>
      <c r="K57" s="87"/>
      <c r="L57" s="87"/>
      <c r="M57" s="400"/>
      <c r="N57" s="400"/>
      <c r="O57" s="87"/>
      <c r="P57" s="118"/>
      <c r="Q57" s="363"/>
      <c r="R57" s="118"/>
      <c r="S57" s="368"/>
      <c r="T57" s="118" t="s">
        <v>455</v>
      </c>
      <c r="U57" s="118"/>
      <c r="V57" s="118"/>
      <c r="W57" s="118"/>
      <c r="X57" s="118"/>
      <c r="Y57" s="118"/>
      <c r="Z57" s="118"/>
      <c r="AA57" s="118"/>
      <c r="AB57" s="118"/>
      <c r="AC57" s="118"/>
      <c r="AD57" s="118"/>
      <c r="AE57" s="118"/>
      <c r="AF57" s="118"/>
      <c r="AG57" s="118"/>
      <c r="AH57" s="118"/>
      <c r="AI57" s="118"/>
      <c r="AJ57" s="118"/>
      <c r="AK57" s="118"/>
      <c r="AL57" s="118"/>
      <c r="AM57" s="118"/>
      <c r="AO57" s="85"/>
      <c r="AP57" s="85" t="str">
        <f aca="false">IF(T57="","",T57)</f>
        <v>Добавить наименование тарифа</v>
      </c>
      <c r="AQ57" s="85"/>
      <c r="AR57" s="85"/>
      <c r="AS57" s="85" t="n">
        <v>4</v>
      </c>
    </row>
    <row r="58" customFormat="false" ht="11.55" hidden="false" customHeight="true" outlineLevel="0" collapsed="false">
      <c r="M58" s="330"/>
      <c r="N58" s="330"/>
      <c r="O58" s="330"/>
      <c r="P58" s="330"/>
      <c r="Q58" s="330"/>
      <c r="R58" s="330"/>
      <c r="AN58" s="330"/>
      <c r="AO58" s="330"/>
      <c r="AP58" s="330"/>
      <c r="AQ58" s="330"/>
      <c r="AR58" s="330"/>
      <c r="AS58" s="330" t="n">
        <v>11</v>
      </c>
    </row>
    <row r="59" customFormat="false" ht="28.5" hidden="false" customHeight="true" outlineLevel="0" collapsed="false">
      <c r="O59" s="330"/>
      <c r="T59" s="330"/>
      <c r="U59" s="330"/>
      <c r="V59" s="330"/>
      <c r="W59" s="330"/>
      <c r="X59" s="330"/>
      <c r="Y59" s="330"/>
      <c r="Z59" s="330"/>
      <c r="AA59" s="330"/>
      <c r="AB59" s="330"/>
      <c r="AC59" s="330"/>
      <c r="AD59" s="330"/>
      <c r="AE59" s="330"/>
      <c r="AF59" s="330"/>
      <c r="AG59" s="330"/>
      <c r="AH59" s="330"/>
      <c r="AI59" s="330"/>
      <c r="AJ59" s="330"/>
      <c r="AK59" s="330"/>
      <c r="AL59" s="330"/>
      <c r="AM59" s="330"/>
      <c r="AS59" s="330" t="n">
        <v>27</v>
      </c>
    </row>
    <row r="60" customFormat="false" ht="65.25" hidden="false" customHeight="true" outlineLevel="0" collapsed="false">
      <c r="O60" s="330"/>
      <c r="T60" s="330"/>
      <c r="U60" s="330"/>
      <c r="V60" s="330"/>
      <c r="W60" s="330"/>
      <c r="X60" s="330"/>
      <c r="Y60" s="330"/>
      <c r="Z60" s="330"/>
      <c r="AA60" s="330"/>
      <c r="AB60" s="330"/>
      <c r="AC60" s="330"/>
      <c r="AD60" s="330"/>
      <c r="AE60" s="330"/>
      <c r="AF60" s="330"/>
      <c r="AG60" s="330"/>
      <c r="AH60" s="330"/>
      <c r="AI60" s="330"/>
      <c r="AJ60" s="330"/>
      <c r="AK60" s="330"/>
      <c r="AL60" s="330"/>
      <c r="AM60" s="330"/>
      <c r="AS60" s="330" t="n">
        <v>62</v>
      </c>
    </row>
    <row r="61" customFormat="false" ht="14.7" hidden="false" customHeight="true" outlineLevel="0" collapsed="false">
      <c r="O61" s="330"/>
      <c r="AS61" s="330" t="n">
        <v>14</v>
      </c>
    </row>
    <row r="62" customFormat="false" ht="18.75" hidden="false" customHeight="true" outlineLevel="0" collapsed="false">
      <c r="O62" s="330"/>
      <c r="T62" s="330"/>
      <c r="U62" s="330"/>
      <c r="V62" s="330"/>
      <c r="W62" s="330"/>
      <c r="X62" s="330"/>
      <c r="Y62" s="330"/>
      <c r="Z62" s="330"/>
      <c r="AA62" s="330"/>
      <c r="AB62" s="330"/>
      <c r="AC62" s="330"/>
      <c r="AD62" s="330"/>
      <c r="AE62" s="330"/>
      <c r="AF62" s="330"/>
      <c r="AG62" s="330"/>
      <c r="AH62" s="330"/>
      <c r="AI62" s="330"/>
      <c r="AJ62" s="330"/>
      <c r="AK62" s="330"/>
      <c r="AL62" s="330"/>
      <c r="AM62" s="330"/>
      <c r="AS62" s="330" t="n">
        <v>18</v>
      </c>
    </row>
    <row r="63" customFormat="false" ht="18.75" hidden="false" customHeight="true" outlineLevel="0" collapsed="false">
      <c r="O63" s="330"/>
      <c r="T63" s="330"/>
      <c r="U63" s="330"/>
      <c r="V63" s="330"/>
      <c r="W63" s="330"/>
      <c r="X63" s="330"/>
      <c r="Y63" s="330"/>
      <c r="Z63" s="330"/>
      <c r="AA63" s="330"/>
      <c r="AB63" s="330"/>
      <c r="AC63" s="330"/>
      <c r="AD63" s="330"/>
      <c r="AE63" s="330"/>
      <c r="AF63" s="330"/>
      <c r="AG63" s="330"/>
      <c r="AH63" s="330"/>
      <c r="AI63" s="330"/>
      <c r="AJ63" s="330"/>
      <c r="AK63" s="330"/>
      <c r="AL63" s="330"/>
      <c r="AM63" s="330"/>
      <c r="AS63" s="330" t="n">
        <v>18</v>
      </c>
    </row>
    <row r="64" customFormat="false" ht="29.25" hidden="false" customHeight="true" outlineLevel="0" collapsed="false">
      <c r="O64" s="330"/>
      <c r="T64" s="330"/>
      <c r="U64" s="330"/>
      <c r="V64" s="330"/>
      <c r="W64" s="330"/>
      <c r="X64" s="330"/>
      <c r="Y64" s="330"/>
      <c r="Z64" s="330"/>
      <c r="AA64" s="330"/>
      <c r="AB64" s="330"/>
      <c r="AC64" s="330"/>
      <c r="AD64" s="330"/>
      <c r="AE64" s="330"/>
      <c r="AF64" s="330"/>
      <c r="AG64" s="330"/>
      <c r="AH64" s="330"/>
      <c r="AI64" s="330"/>
      <c r="AJ64" s="330"/>
      <c r="AK64" s="330"/>
      <c r="AL64" s="330"/>
      <c r="AM64" s="330"/>
      <c r="AS64" s="330" t="n">
        <v>28</v>
      </c>
    </row>
    <row r="65" customFormat="false" ht="22.5" hidden="true" customHeight="true" outlineLevel="0" collapsed="false">
      <c r="A65" s="330" t="s">
        <v>81</v>
      </c>
      <c r="B65" s="330" t="n">
        <v>0</v>
      </c>
      <c r="C65" s="330" t="n">
        <v>0</v>
      </c>
      <c r="D65" s="330" t="n">
        <v>0</v>
      </c>
      <c r="E65" s="330" t="n">
        <v>0</v>
      </c>
      <c r="F65" s="330" t="n">
        <v>0</v>
      </c>
      <c r="G65" s="330" t="n">
        <v>0</v>
      </c>
      <c r="H65" s="330" t="n">
        <v>0</v>
      </c>
      <c r="I65" s="330" t="n">
        <v>0</v>
      </c>
      <c r="J65" s="330" t="n">
        <v>0</v>
      </c>
      <c r="K65" s="330" t="n">
        <v>0</v>
      </c>
      <c r="L65" s="330" t="n">
        <v>0</v>
      </c>
      <c r="M65" s="175" t="n">
        <v>0</v>
      </c>
      <c r="N65" s="175" t="n">
        <v>0</v>
      </c>
      <c r="O65" s="175" t="n">
        <v>0</v>
      </c>
      <c r="P65" s="175" t="n">
        <v>3</v>
      </c>
      <c r="Q65" s="329" t="n">
        <v>3</v>
      </c>
      <c r="R65" s="329" t="n">
        <v>3</v>
      </c>
      <c r="S65" s="330" t="n">
        <v>12</v>
      </c>
      <c r="T65" s="330" t="n">
        <v>31</v>
      </c>
      <c r="U65" s="330" t="n">
        <v>0</v>
      </c>
      <c r="V65" s="330" t="n">
        <v>0</v>
      </c>
      <c r="W65" s="330" t="n">
        <v>0</v>
      </c>
      <c r="X65" s="330" t="n">
        <v>0</v>
      </c>
      <c r="Y65" s="330" t="n">
        <v>0</v>
      </c>
      <c r="Z65" s="330" t="n">
        <v>0</v>
      </c>
      <c r="AA65" s="330" t="n">
        <v>0</v>
      </c>
      <c r="AB65" s="330" t="n">
        <v>0</v>
      </c>
      <c r="AC65" s="330" t="n">
        <v>0</v>
      </c>
      <c r="AD65" s="330" t="n">
        <v>24</v>
      </c>
      <c r="AE65" s="330" t="n">
        <v>0</v>
      </c>
      <c r="AF65" s="330" t="n">
        <v>24</v>
      </c>
      <c r="AG65" s="330" t="n">
        <v>24</v>
      </c>
      <c r="AH65" s="330" t="n">
        <v>11</v>
      </c>
      <c r="AI65" s="330" t="n">
        <v>3</v>
      </c>
      <c r="AJ65" s="330" t="n">
        <v>11</v>
      </c>
      <c r="AK65" s="330" t="n">
        <v>0</v>
      </c>
      <c r="AL65" s="330" t="n">
        <v>4</v>
      </c>
      <c r="AM65" s="330" t="n">
        <v>115</v>
      </c>
      <c r="AN65" s="85" t="n">
        <v>10</v>
      </c>
      <c r="AO65" s="85" t="n">
        <v>10</v>
      </c>
      <c r="AP65" s="85" t="n">
        <v>10</v>
      </c>
      <c r="AQ65" s="85" t="n">
        <v>10</v>
      </c>
      <c r="AR65" s="85" t="n">
        <v>10</v>
      </c>
      <c r="AS65" s="330"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1" width="10.57"/>
    <col collapsed="false" customWidth="true" hidden="true" outlineLevel="0" max="2" min="2" style="31" width="11.01"/>
    <col collapsed="false" customWidth="false" hidden="true" outlineLevel="0" max="3" min="3" style="31" width="10.57"/>
    <col collapsed="false" customWidth="true" hidden="true" outlineLevel="0" max="4" min="4" style="31" width="11.86"/>
    <col collapsed="false" customWidth="true" hidden="true" outlineLevel="0" max="5" min="5" style="31" width="10"/>
    <col collapsed="false" customWidth="true" hidden="true" outlineLevel="0" max="6" min="6" style="31" width="8.71"/>
    <col collapsed="false" customWidth="true" hidden="true" outlineLevel="0" max="7" min="7" style="31" width="7.58"/>
    <col collapsed="false" customWidth="true" hidden="true" outlineLevel="0" max="8" min="8" style="31" width="11.43"/>
    <col collapsed="false" customWidth="true" hidden="true" outlineLevel="0" max="9" min="9" style="31" width="12.01"/>
    <col collapsed="false" customWidth="true" hidden="true" outlineLevel="0" max="10" min="10" style="31" width="9.85"/>
    <col collapsed="false" customWidth="true" hidden="true" outlineLevel="0" max="11" min="11" style="31" width="11.43"/>
    <col collapsed="false" customWidth="true" hidden="true" outlineLevel="0" max="12" min="12" style="32" width="19.14"/>
    <col collapsed="false" customWidth="true" hidden="true" outlineLevel="0" max="14" min="13" style="175" width="12.29"/>
    <col collapsed="false" customWidth="true" hidden="true" outlineLevel="0" max="15" min="15" style="175"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2" min="22" style="31" width="24.72"/>
    <col collapsed="false" customWidth="true" hidden="true" outlineLevel="0" max="23" min="23" style="31" width="0.14"/>
    <col collapsed="false" customWidth="true" hidden="true" outlineLevel="0" max="25" min="24" style="31" width="24.72"/>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24.72"/>
    <col collapsed="false" customWidth="true" hidden="false" outlineLevel="0" max="31" min="31" style="31" width="0.14"/>
    <col collapsed="false" customWidth="true" hidden="false" outlineLevel="0" max="33" min="32" style="31" width="24.01"/>
    <col collapsed="false" customWidth="true" hidden="false" outlineLevel="0" max="34" min="34" style="31" width="11.01"/>
    <col collapsed="false" customWidth="true" hidden="false" outlineLevel="0" max="35" min="35" style="31" width="3.71"/>
    <col collapsed="false" customWidth="true" hidden="false" outlineLevel="0" max="36" min="36" style="31" width="11.01"/>
    <col collapsed="false" customWidth="true" hidden="true" outlineLevel="0" max="37" min="37" style="31" width="8.57"/>
    <col collapsed="false" customWidth="true" hidden="false" outlineLevel="0" max="38" min="38" style="31" width="4.01"/>
    <col collapsed="false" customWidth="true" hidden="false" outlineLevel="0" max="39" min="39" style="31" width="115.01"/>
    <col collapsed="false" customWidth="true" hidden="false" outlineLevel="0" max="44" min="40" style="36" width="10"/>
    <col collapsed="false" customWidth="false" hidden="true" outlineLevel="0" max="45" min="45" style="31" width="10.57"/>
  </cols>
  <sheetData>
    <row r="1" customFormat="false" ht="22.5" hidden="true" customHeight="true" outlineLevel="0" collapsed="false">
      <c r="AS1" s="137" t="s">
        <v>14</v>
      </c>
    </row>
    <row r="2" customFormat="false" ht="21" hidden="true" customHeight="true" outlineLevel="0" collapsed="false">
      <c r="A2" s="137"/>
      <c r="B2" s="137"/>
      <c r="C2" s="137"/>
      <c r="D2" s="137"/>
      <c r="E2" s="334" t="n">
        <v>1</v>
      </c>
      <c r="F2" s="137"/>
      <c r="G2" s="137"/>
      <c r="H2" s="137"/>
      <c r="I2" s="137"/>
      <c r="J2" s="137"/>
      <c r="K2" s="137"/>
      <c r="L2" s="137"/>
      <c r="M2" s="137"/>
      <c r="N2" s="137"/>
      <c r="O2" s="137"/>
      <c r="Q2" s="95"/>
      <c r="R2" s="332"/>
      <c r="S2" s="401" t="e">
        <f aca="false">INDEX(PT_DIFFERENTIATION_NUM_NTAR,MATCH(A2,PT_DIFFERENTIATION_NTAR_ID,0))</f>
        <v>#N/A</v>
      </c>
      <c r="T2" s="334" t="s">
        <v>132</v>
      </c>
      <c r="U2" s="335"/>
      <c r="V2" s="336"/>
      <c r="W2" s="336"/>
      <c r="X2" s="336"/>
      <c r="Y2" s="336"/>
      <c r="Z2" s="336"/>
      <c r="AA2" s="336"/>
      <c r="AB2" s="336"/>
      <c r="AC2" s="336"/>
      <c r="AD2" s="337" t="e">
        <f aca="false">INDEX(PT_DIFFERENTIATION_NTAR,MATCH(A2,PT_DIFFERENTIATION_NTAR_ID,0))</f>
        <v>#N/A</v>
      </c>
      <c r="AE2" s="337"/>
      <c r="AF2" s="337"/>
      <c r="AG2" s="337"/>
      <c r="AH2" s="337"/>
      <c r="AI2" s="337"/>
      <c r="AJ2" s="337"/>
      <c r="AK2" s="337"/>
      <c r="AL2" s="337"/>
      <c r="AM2" s="338" t="s">
        <v>403</v>
      </c>
      <c r="AO2" s="85"/>
      <c r="AP2" s="85" t="str">
        <f aca="false">IF(T2="","",T2)</f>
        <v>Наименование тарифа</v>
      </c>
      <c r="AQ2" s="85"/>
      <c r="AR2" s="85"/>
      <c r="AS2" s="137" t="n">
        <v>0</v>
      </c>
    </row>
    <row r="3" customFormat="false" ht="21" hidden="true" customHeight="true" outlineLevel="0" collapsed="false">
      <c r="A3" s="137"/>
      <c r="B3" s="137"/>
      <c r="C3" s="137"/>
      <c r="D3" s="137"/>
      <c r="E3" s="334"/>
      <c r="F3" s="334" t="n">
        <v>1</v>
      </c>
      <c r="G3" s="137"/>
      <c r="H3" s="137"/>
      <c r="I3" s="137"/>
      <c r="J3" s="137"/>
      <c r="K3" s="137"/>
      <c r="L3" s="137"/>
      <c r="M3" s="137"/>
      <c r="N3" s="137"/>
      <c r="O3" s="137"/>
      <c r="P3" s="137"/>
      <c r="Q3" s="339"/>
      <c r="R3" s="340"/>
      <c r="S3" s="401" t="e">
        <f aca="false">INDEX(PT_DIFFERENTIATION_NUM_TER,MATCH(B3,PT_DIFFERENTIATION_TER_ID,0))</f>
        <v>#N/A</v>
      </c>
      <c r="T3" s="401" t="s">
        <v>404</v>
      </c>
      <c r="U3" s="335"/>
      <c r="V3" s="336"/>
      <c r="W3" s="336"/>
      <c r="X3" s="336"/>
      <c r="Y3" s="336"/>
      <c r="Z3" s="336"/>
      <c r="AA3" s="336"/>
      <c r="AB3" s="336"/>
      <c r="AC3" s="336"/>
      <c r="AD3" s="337" t="e">
        <f aca="false">INDEX(PT_DIFFERENTIATION_TER,MATCH(B3,PT_DIFFERENTIATION_TER_ID,0))</f>
        <v>#N/A</v>
      </c>
      <c r="AE3" s="337"/>
      <c r="AF3" s="337"/>
      <c r="AG3" s="337"/>
      <c r="AH3" s="337"/>
      <c r="AI3" s="337"/>
      <c r="AJ3" s="337"/>
      <c r="AK3" s="337"/>
      <c r="AL3" s="337"/>
      <c r="AM3" s="338" t="s">
        <v>405</v>
      </c>
      <c r="AO3" s="85"/>
      <c r="AP3" s="85" t="str">
        <f aca="false">IF(T3="","",T3)</f>
        <v>Территория действия тарифа</v>
      </c>
      <c r="AQ3" s="85"/>
      <c r="AR3" s="85"/>
      <c r="AS3" s="137" t="n">
        <v>0</v>
      </c>
    </row>
    <row r="4" customFormat="false" ht="23.25" hidden="true" customHeight="true" outlineLevel="0" collapsed="false">
      <c r="A4" s="137"/>
      <c r="B4" s="137"/>
      <c r="C4" s="137"/>
      <c r="D4" s="137"/>
      <c r="E4" s="334"/>
      <c r="F4" s="334"/>
      <c r="G4" s="334" t="n">
        <v>1</v>
      </c>
      <c r="H4" s="137"/>
      <c r="I4" s="137"/>
      <c r="J4" s="137"/>
      <c r="K4" s="137"/>
      <c r="L4" s="137"/>
      <c r="M4" s="137"/>
      <c r="N4" s="137"/>
      <c r="O4" s="137"/>
      <c r="P4" s="341"/>
      <c r="Q4" s="339"/>
      <c r="R4" s="340"/>
      <c r="S4" s="401" t="e">
        <f aca="false">INDEX(PT_DIFFERENTIATION_NUM_CS,MATCH(C4,PT_DIFFERENTIATION_CS_ID,0))</f>
        <v>#N/A</v>
      </c>
      <c r="T4" s="401" t="s">
        <v>406</v>
      </c>
      <c r="U4" s="335"/>
      <c r="V4" s="336"/>
      <c r="W4" s="336"/>
      <c r="X4" s="336"/>
      <c r="Y4" s="336"/>
      <c r="Z4" s="336"/>
      <c r="AA4" s="336"/>
      <c r="AB4" s="336"/>
      <c r="AC4" s="336"/>
      <c r="AD4" s="337" t="e">
        <f aca="false">INDEX(PT_DIFFERENTIATION_CS,MATCH(C4,PT_DIFFERENTIATION_CS_ID,0))</f>
        <v>#N/A</v>
      </c>
      <c r="AE4" s="337"/>
      <c r="AF4" s="337"/>
      <c r="AG4" s="337"/>
      <c r="AH4" s="337"/>
      <c r="AI4" s="337"/>
      <c r="AJ4" s="337"/>
      <c r="AK4" s="337"/>
      <c r="AL4" s="337"/>
      <c r="AM4" s="338" t="s">
        <v>407</v>
      </c>
      <c r="AO4" s="85"/>
      <c r="AP4" s="85" t="str">
        <f aca="false">IF(T4="","",T4)</f>
        <v>Наименование системы теплоснабжения</v>
      </c>
      <c r="AQ4" s="85"/>
      <c r="AR4" s="85"/>
      <c r="AS4" s="137" t="n">
        <v>0</v>
      </c>
    </row>
    <row r="5" customFormat="false" ht="21" hidden="true" customHeight="true" outlineLevel="0" collapsed="false">
      <c r="A5" s="137"/>
      <c r="B5" s="137"/>
      <c r="C5" s="137"/>
      <c r="D5" s="137"/>
      <c r="E5" s="334"/>
      <c r="F5" s="334"/>
      <c r="G5" s="334"/>
      <c r="H5" s="334" t="n">
        <v>1</v>
      </c>
      <c r="I5" s="137"/>
      <c r="J5" s="137"/>
      <c r="K5" s="137"/>
      <c r="L5" s="137"/>
      <c r="M5" s="137"/>
      <c r="N5" s="137"/>
      <c r="O5" s="137"/>
      <c r="P5" s="341"/>
      <c r="Q5" s="339"/>
      <c r="R5" s="340"/>
      <c r="S5" s="401" t="e">
        <f aca="false">INDEX(PT_DIFFERENTIATION_NUM_IST_TE,MATCH(D5,PT_DIFFERENTIATION_IST_TE_ID,0))</f>
        <v>#N/A</v>
      </c>
      <c r="T5" s="401" t="s">
        <v>408</v>
      </c>
      <c r="U5" s="335"/>
      <c r="V5" s="336"/>
      <c r="W5" s="336"/>
      <c r="X5" s="336"/>
      <c r="Y5" s="336"/>
      <c r="Z5" s="336"/>
      <c r="AA5" s="336"/>
      <c r="AB5" s="336"/>
      <c r="AC5" s="336"/>
      <c r="AD5" s="337" t="e">
        <f aca="false">INDEX(PT_DIFFERENTIATION_IST_TE,MATCH(D5,PT_DIFFERENTIATION_IST_TE_ID,0))</f>
        <v>#N/A</v>
      </c>
      <c r="AE5" s="337"/>
      <c r="AF5" s="337"/>
      <c r="AG5" s="337"/>
      <c r="AH5" s="337"/>
      <c r="AI5" s="337"/>
      <c r="AJ5" s="337"/>
      <c r="AK5" s="337"/>
      <c r="AL5" s="337"/>
      <c r="AM5" s="338" t="s">
        <v>409</v>
      </c>
      <c r="AO5" s="85"/>
      <c r="AP5" s="85" t="str">
        <f aca="false">IF(T5="","",T5)</f>
        <v>Источник тепловой энергии</v>
      </c>
      <c r="AQ5" s="85"/>
      <c r="AR5" s="85"/>
      <c r="AS5" s="137" t="n">
        <v>0</v>
      </c>
    </row>
    <row r="6" customFormat="false" ht="47.25" hidden="true" customHeight="true" outlineLevel="0" collapsed="false">
      <c r="A6" s="137"/>
      <c r="B6" s="137"/>
      <c r="C6" s="137"/>
      <c r="D6" s="137"/>
      <c r="E6" s="334"/>
      <c r="F6" s="334"/>
      <c r="G6" s="334"/>
      <c r="H6" s="334"/>
      <c r="I6" s="97" t="e">
        <f aca="false">S5&amp;".1"</f>
        <v>#N/A</v>
      </c>
      <c r="J6" s="137"/>
      <c r="K6" s="137"/>
      <c r="L6" s="137" t="s">
        <v>410</v>
      </c>
      <c r="M6" s="137"/>
      <c r="P6" s="85" t="n">
        <v>1</v>
      </c>
      <c r="Q6" s="85"/>
      <c r="R6" s="343"/>
      <c r="S6" s="401" t="e">
        <f aca="false">$I6</f>
        <v>#N/A</v>
      </c>
      <c r="T6" s="344" t="s">
        <v>411</v>
      </c>
      <c r="U6" s="335"/>
      <c r="V6" s="345"/>
      <c r="W6" s="345"/>
      <c r="X6" s="345"/>
      <c r="Y6" s="345"/>
      <c r="Z6" s="345"/>
      <c r="AA6" s="345"/>
      <c r="AB6" s="345"/>
      <c r="AC6" s="345"/>
      <c r="AD6" s="345"/>
      <c r="AE6" s="345"/>
      <c r="AF6" s="345"/>
      <c r="AG6" s="345"/>
      <c r="AH6" s="345"/>
      <c r="AI6" s="345"/>
      <c r="AJ6" s="345"/>
      <c r="AK6" s="345"/>
      <c r="AL6" s="345"/>
      <c r="AM6" s="338" t="s">
        <v>412</v>
      </c>
      <c r="AO6" s="85"/>
      <c r="AP6" s="85" t="str">
        <f aca="false">IF(T6="","",T6)</f>
        <v>Схема подключения теплопотребляющей установки к коллектору источника тепловой энергии</v>
      </c>
      <c r="AQ6" s="85"/>
      <c r="AR6" s="85"/>
      <c r="AS6" s="137" t="n">
        <v>0</v>
      </c>
    </row>
    <row r="7" customFormat="false" ht="21" hidden="true" customHeight="true" outlineLevel="0" collapsed="false">
      <c r="A7" s="137"/>
      <c r="B7" s="137"/>
      <c r="C7" s="137"/>
      <c r="D7" s="137"/>
      <c r="E7" s="334"/>
      <c r="F7" s="334"/>
      <c r="G7" s="334"/>
      <c r="H7" s="334"/>
      <c r="I7" s="97"/>
      <c r="J7" s="97" t="e">
        <f aca="false">I6&amp;".1"</f>
        <v>#N/A</v>
      </c>
      <c r="K7" s="137"/>
      <c r="L7" s="137" t="s">
        <v>413</v>
      </c>
      <c r="M7" s="137"/>
      <c r="N7" s="137"/>
      <c r="P7" s="85"/>
      <c r="Q7" s="85" t="n">
        <v>1</v>
      </c>
      <c r="R7" s="346"/>
      <c r="S7" s="401" t="e">
        <f aca="false">$J7</f>
        <v>#N/A</v>
      </c>
      <c r="T7" s="347" t="s">
        <v>414</v>
      </c>
      <c r="U7" s="335"/>
      <c r="V7" s="345"/>
      <c r="W7" s="345"/>
      <c r="X7" s="345"/>
      <c r="Y7" s="345"/>
      <c r="Z7" s="345"/>
      <c r="AA7" s="345"/>
      <c r="AB7" s="345"/>
      <c r="AC7" s="345"/>
      <c r="AD7" s="345"/>
      <c r="AE7" s="345"/>
      <c r="AF7" s="345"/>
      <c r="AG7" s="345"/>
      <c r="AH7" s="345"/>
      <c r="AI7" s="345"/>
      <c r="AJ7" s="345"/>
      <c r="AK7" s="345"/>
      <c r="AL7" s="345"/>
      <c r="AM7" s="338" t="s">
        <v>415</v>
      </c>
      <c r="AO7" s="85"/>
      <c r="AP7" s="85" t="str">
        <f aca="false">IF(T7="","",T7)</f>
        <v>Группа потребителей</v>
      </c>
      <c r="AQ7" s="85"/>
      <c r="AR7" s="85"/>
      <c r="AS7" s="137" t="n">
        <v>0</v>
      </c>
    </row>
    <row r="8" customFormat="false" ht="21" hidden="true" customHeight="true" outlineLevel="0" collapsed="false">
      <c r="A8" s="137"/>
      <c r="B8" s="137"/>
      <c r="C8" s="137"/>
      <c r="D8" s="137"/>
      <c r="E8" s="334"/>
      <c r="F8" s="334"/>
      <c r="G8" s="334"/>
      <c r="H8" s="334"/>
      <c r="I8" s="97"/>
      <c r="J8" s="97"/>
      <c r="K8" s="97" t="e">
        <f aca="false">J7&amp;".1"</f>
        <v>#N/A</v>
      </c>
      <c r="L8" s="137" t="s">
        <v>416</v>
      </c>
      <c r="M8" s="137"/>
      <c r="N8" s="137"/>
      <c r="O8" s="137"/>
      <c r="P8" s="85"/>
      <c r="Q8" s="85"/>
      <c r="R8" s="346" t="n">
        <v>1</v>
      </c>
      <c r="S8" s="401" t="e">
        <f aca="false">$K8</f>
        <v>#N/A</v>
      </c>
      <c r="T8" s="348"/>
      <c r="U8" s="335"/>
      <c r="V8" s="349"/>
      <c r="W8" s="350"/>
      <c r="X8" s="349"/>
      <c r="Y8" s="351"/>
      <c r="Z8" s="352"/>
      <c r="AA8" s="166" t="s">
        <v>65</v>
      </c>
      <c r="AB8" s="352"/>
      <c r="AC8" s="166" t="s">
        <v>65</v>
      </c>
      <c r="AD8" s="349"/>
      <c r="AE8" s="350"/>
      <c r="AF8" s="349"/>
      <c r="AG8" s="351"/>
      <c r="AH8" s="352"/>
      <c r="AI8" s="166" t="s">
        <v>65</v>
      </c>
      <c r="AJ8" s="352"/>
      <c r="AK8" s="166" t="s">
        <v>65</v>
      </c>
      <c r="AL8" s="350"/>
      <c r="AM8" s="353" t="s">
        <v>417</v>
      </c>
      <c r="AN8" s="85" t="e">
        <f aca="false">strcheckdate(V9:AL9)</f>
        <v>#NAME?</v>
      </c>
      <c r="AO8" s="85"/>
      <c r="AP8" s="85" t="str">
        <f aca="false">IF(T8="","",T8)</f>
        <v/>
      </c>
      <c r="AQ8" s="85"/>
      <c r="AR8" s="85"/>
      <c r="AS8" s="137" t="n">
        <v>0</v>
      </c>
    </row>
    <row r="9" customFormat="false" ht="0.75" hidden="true" customHeight="true" outlineLevel="0" collapsed="false">
      <c r="A9" s="137"/>
      <c r="B9" s="137"/>
      <c r="C9" s="137"/>
      <c r="D9" s="137"/>
      <c r="E9" s="334"/>
      <c r="F9" s="334"/>
      <c r="G9" s="334"/>
      <c r="H9" s="334"/>
      <c r="I9" s="97"/>
      <c r="J9" s="97"/>
      <c r="K9" s="97"/>
      <c r="L9" s="137"/>
      <c r="M9" s="137"/>
      <c r="N9" s="137"/>
      <c r="O9" s="137"/>
      <c r="P9" s="85"/>
      <c r="Q9" s="85"/>
      <c r="R9" s="346"/>
      <c r="S9" s="312"/>
      <c r="T9" s="335"/>
      <c r="U9" s="335"/>
      <c r="V9" s="350"/>
      <c r="W9" s="350"/>
      <c r="X9" s="350"/>
      <c r="Y9" s="354" t="str">
        <f aca="false">Z8&amp;"-"&amp;AB8</f>
        <v>-</v>
      </c>
      <c r="Z9" s="352"/>
      <c r="AA9" s="166"/>
      <c r="AB9" s="352"/>
      <c r="AC9" s="166"/>
      <c r="AD9" s="350"/>
      <c r="AE9" s="350"/>
      <c r="AF9" s="350"/>
      <c r="AG9" s="354" t="str">
        <f aca="false">AH8&amp;"-"&amp;AJ8</f>
        <v>-</v>
      </c>
      <c r="AH9" s="352"/>
      <c r="AI9" s="166"/>
      <c r="AJ9" s="352"/>
      <c r="AK9" s="166"/>
      <c r="AL9" s="350"/>
      <c r="AM9" s="353"/>
      <c r="AO9" s="85"/>
      <c r="AP9" s="85" t="str">
        <f aca="false">IF(T9="","",T9)</f>
        <v/>
      </c>
      <c r="AQ9" s="85"/>
      <c r="AR9" s="85"/>
      <c r="AS9" s="137" t="n">
        <v>0</v>
      </c>
    </row>
    <row r="10" customFormat="false" ht="15" hidden="true" customHeight="true" outlineLevel="0" collapsed="false">
      <c r="A10" s="137"/>
      <c r="B10" s="137"/>
      <c r="C10" s="137"/>
      <c r="D10" s="137"/>
      <c r="E10" s="334"/>
      <c r="F10" s="334"/>
      <c r="G10" s="334"/>
      <c r="H10" s="334"/>
      <c r="I10" s="97"/>
      <c r="J10" s="97"/>
      <c r="K10" s="137"/>
      <c r="L10" s="137"/>
      <c r="M10" s="137"/>
      <c r="N10" s="137"/>
      <c r="P10" s="85"/>
      <c r="Q10" s="85"/>
      <c r="R10" s="343"/>
      <c r="S10" s="355"/>
      <c r="T10" s="356" t="s">
        <v>418</v>
      </c>
      <c r="U10" s="157"/>
      <c r="V10" s="157"/>
      <c r="W10" s="157"/>
      <c r="X10" s="157"/>
      <c r="Y10" s="157"/>
      <c r="Z10" s="157"/>
      <c r="AA10" s="157"/>
      <c r="AB10" s="157"/>
      <c r="AC10" s="157"/>
      <c r="AD10" s="157"/>
      <c r="AE10" s="157"/>
      <c r="AF10" s="157"/>
      <c r="AG10" s="157"/>
      <c r="AH10" s="157"/>
      <c r="AI10" s="157"/>
      <c r="AJ10" s="157"/>
      <c r="AK10" s="157"/>
      <c r="AL10" s="357"/>
      <c r="AM10" s="353"/>
      <c r="AO10" s="85"/>
      <c r="AP10" s="85" t="str">
        <f aca="false">IF(T10="","",T10)</f>
        <v>Добавить вид теплоносителя (параметры теплоносителя)</v>
      </c>
      <c r="AQ10" s="85"/>
      <c r="AR10" s="85"/>
      <c r="AS10" s="137" t="n">
        <v>0</v>
      </c>
    </row>
    <row r="11" customFormat="false" ht="15" hidden="true" customHeight="true" outlineLevel="0" collapsed="false">
      <c r="A11" s="137"/>
      <c r="B11" s="137"/>
      <c r="C11" s="137"/>
      <c r="D11" s="137"/>
      <c r="E11" s="334"/>
      <c r="F11" s="334"/>
      <c r="G11" s="334"/>
      <c r="H11" s="334"/>
      <c r="I11" s="97"/>
      <c r="J11" s="137"/>
      <c r="K11" s="137"/>
      <c r="L11" s="137"/>
      <c r="M11" s="137"/>
      <c r="P11" s="85"/>
      <c r="Q11" s="85"/>
      <c r="R11" s="343"/>
      <c r="S11" s="355"/>
      <c r="T11" s="358" t="s">
        <v>419</v>
      </c>
      <c r="U11" s="157"/>
      <c r="V11" s="157"/>
      <c r="W11" s="157"/>
      <c r="X11" s="157"/>
      <c r="Y11" s="157"/>
      <c r="Z11" s="157"/>
      <c r="AA11" s="157"/>
      <c r="AB11" s="157"/>
      <c r="AC11" s="359"/>
      <c r="AD11" s="157"/>
      <c r="AE11" s="157"/>
      <c r="AF11" s="157"/>
      <c r="AG11" s="157"/>
      <c r="AH11" s="157"/>
      <c r="AI11" s="157"/>
      <c r="AJ11" s="157"/>
      <c r="AK11" s="359"/>
      <c r="AL11" s="157"/>
      <c r="AM11" s="360"/>
      <c r="AO11" s="85"/>
      <c r="AP11" s="85" t="str">
        <f aca="false">IF(T11="","",T11)</f>
        <v>Добавить группу потребителей</v>
      </c>
      <c r="AQ11" s="85"/>
      <c r="AR11" s="85"/>
      <c r="AS11" s="137" t="n">
        <v>0</v>
      </c>
    </row>
    <row r="12" customFormat="false" ht="14.25" hidden="true" customHeight="true" outlineLevel="0" collapsed="false">
      <c r="A12" s="137"/>
      <c r="B12" s="137"/>
      <c r="C12" s="137"/>
      <c r="D12" s="137"/>
      <c r="E12" s="334"/>
      <c r="F12" s="334"/>
      <c r="G12" s="334"/>
      <c r="H12" s="334"/>
      <c r="I12" s="137"/>
      <c r="J12" s="137"/>
      <c r="K12" s="137"/>
      <c r="L12" s="137"/>
      <c r="M12" s="137"/>
      <c r="N12" s="137"/>
      <c r="O12" s="137"/>
      <c r="P12" s="95"/>
      <c r="Q12" s="361"/>
      <c r="R12" s="332"/>
      <c r="S12" s="355"/>
      <c r="T12" s="362" t="s">
        <v>420</v>
      </c>
      <c r="U12" s="157"/>
      <c r="V12" s="157"/>
      <c r="W12" s="157"/>
      <c r="X12" s="157"/>
      <c r="Y12" s="157"/>
      <c r="Z12" s="157"/>
      <c r="AA12" s="157"/>
      <c r="AB12" s="157"/>
      <c r="AC12" s="359"/>
      <c r="AD12" s="157"/>
      <c r="AE12" s="157"/>
      <c r="AF12" s="157"/>
      <c r="AG12" s="157"/>
      <c r="AH12" s="157"/>
      <c r="AI12" s="157"/>
      <c r="AJ12" s="157"/>
      <c r="AK12" s="359"/>
      <c r="AL12" s="157"/>
      <c r="AM12" s="360"/>
      <c r="AO12" s="85"/>
      <c r="AP12" s="85" t="str">
        <f aca="false">IF(T12="","",T12)</f>
        <v>Добавить схему подключения</v>
      </c>
      <c r="AQ12" s="85"/>
      <c r="AR12" s="85"/>
      <c r="AS12" s="137" t="n">
        <v>0</v>
      </c>
    </row>
    <row r="13" s="36" customFormat="true" ht="0.75" hidden="true" customHeight="true" outlineLevel="0" collapsed="false">
      <c r="A13" s="137"/>
      <c r="B13" s="137"/>
      <c r="C13" s="137"/>
      <c r="D13" s="137"/>
      <c r="E13" s="334"/>
      <c r="F13" s="334"/>
      <c r="G13" s="334"/>
      <c r="H13" s="137"/>
      <c r="I13" s="137"/>
      <c r="J13" s="137"/>
      <c r="K13" s="137"/>
      <c r="L13" s="137"/>
      <c r="M13" s="137"/>
      <c r="N13" s="137"/>
      <c r="O13" s="137"/>
      <c r="P13" s="118"/>
      <c r="Q13" s="363"/>
      <c r="R13" s="118"/>
      <c r="S13" s="364"/>
      <c r="T13" s="365" t="s">
        <v>421</v>
      </c>
      <c r="U13" s="366"/>
      <c r="V13" s="366"/>
      <c r="W13" s="366"/>
      <c r="X13" s="366"/>
      <c r="Y13" s="366"/>
      <c r="Z13" s="366"/>
      <c r="AA13" s="366"/>
      <c r="AB13" s="366"/>
      <c r="AC13" s="366"/>
      <c r="AD13" s="366"/>
      <c r="AE13" s="366"/>
      <c r="AF13" s="366"/>
      <c r="AG13" s="366"/>
      <c r="AH13" s="366"/>
      <c r="AI13" s="366"/>
      <c r="AJ13" s="366"/>
      <c r="AK13" s="366"/>
      <c r="AL13" s="366"/>
      <c r="AM13" s="366"/>
      <c r="AO13" s="85"/>
      <c r="AP13" s="85" t="str">
        <f aca="false">IF(T13="","",T13)</f>
        <v>Добавить источник для дифференциации</v>
      </c>
      <c r="AQ13" s="85"/>
      <c r="AR13" s="85"/>
      <c r="AS13" s="85" t="n">
        <v>0</v>
      </c>
    </row>
    <row r="14" s="36" customFormat="true" ht="0.75" hidden="true" customHeight="true" outlineLevel="0" collapsed="false">
      <c r="A14" s="137"/>
      <c r="B14" s="137"/>
      <c r="C14" s="137"/>
      <c r="D14" s="137"/>
      <c r="E14" s="334"/>
      <c r="F14" s="334"/>
      <c r="G14" s="137"/>
      <c r="H14" s="137"/>
      <c r="I14" s="137"/>
      <c r="J14" s="137"/>
      <c r="K14" s="137"/>
      <c r="L14" s="137"/>
      <c r="M14" s="175"/>
      <c r="N14" s="175"/>
      <c r="O14" s="137"/>
      <c r="P14" s="118"/>
      <c r="Q14" s="363"/>
      <c r="R14" s="118"/>
      <c r="S14" s="368"/>
      <c r="T14" s="402" t="s">
        <v>422</v>
      </c>
      <c r="U14" s="402"/>
      <c r="V14" s="402"/>
      <c r="W14" s="402"/>
      <c r="X14" s="402"/>
      <c r="Y14" s="402"/>
      <c r="Z14" s="402"/>
      <c r="AA14" s="402"/>
      <c r="AB14" s="402"/>
      <c r="AC14" s="402"/>
      <c r="AD14" s="402"/>
      <c r="AE14" s="402"/>
      <c r="AF14" s="402"/>
      <c r="AG14" s="402"/>
      <c r="AH14" s="402"/>
      <c r="AI14" s="402"/>
      <c r="AJ14" s="402"/>
      <c r="AK14" s="402"/>
      <c r="AL14" s="402"/>
      <c r="AM14" s="402"/>
      <c r="AO14" s="85"/>
      <c r="AP14" s="85" t="str">
        <f aca="false">IF(T14="","",T14)</f>
        <v>Добавить централизованную систему для дифференциации</v>
      </c>
      <c r="AQ14" s="85"/>
      <c r="AR14" s="85"/>
      <c r="AS14" s="85" t="n">
        <v>0</v>
      </c>
    </row>
    <row r="15" s="36" customFormat="true" ht="0.75" hidden="true" customHeight="true" outlineLevel="0" collapsed="false">
      <c r="A15" s="137"/>
      <c r="B15" s="137"/>
      <c r="C15" s="137"/>
      <c r="D15" s="137"/>
      <c r="E15" s="334"/>
      <c r="F15" s="137"/>
      <c r="G15" s="137"/>
      <c r="H15" s="137"/>
      <c r="I15" s="137"/>
      <c r="J15" s="137"/>
      <c r="K15" s="137"/>
      <c r="L15" s="137"/>
      <c r="M15" s="175"/>
      <c r="N15" s="175"/>
      <c r="O15" s="137"/>
      <c r="P15" s="118"/>
      <c r="Q15" s="363"/>
      <c r="R15" s="118"/>
      <c r="S15" s="368"/>
      <c r="T15" s="402" t="s">
        <v>423</v>
      </c>
      <c r="U15" s="402"/>
      <c r="V15" s="402"/>
      <c r="W15" s="402"/>
      <c r="X15" s="402"/>
      <c r="Y15" s="402"/>
      <c r="Z15" s="402"/>
      <c r="AA15" s="402"/>
      <c r="AB15" s="402"/>
      <c r="AC15" s="402"/>
      <c r="AD15" s="402"/>
      <c r="AE15" s="402"/>
      <c r="AF15" s="402"/>
      <c r="AG15" s="402"/>
      <c r="AH15" s="402"/>
      <c r="AI15" s="402"/>
      <c r="AJ15" s="402"/>
      <c r="AK15" s="402"/>
      <c r="AL15" s="402"/>
      <c r="AM15" s="402"/>
      <c r="AO15" s="85"/>
      <c r="AP15" s="85" t="str">
        <f aca="false">IF(T15="","",T15)</f>
        <v>Добавить территорию для дифференциации</v>
      </c>
      <c r="AQ15" s="85"/>
      <c r="AR15" s="85"/>
      <c r="AS15" s="85" t="n">
        <v>0</v>
      </c>
    </row>
    <row r="16" customFormat="false" ht="14.25" hidden="true" customHeight="true" outlineLevel="0" collapsed="false">
      <c r="AS16" s="137" t="n">
        <v>0</v>
      </c>
    </row>
    <row r="17" customFormat="false" ht="14.25" hidden="true" customHeight="true" outlineLevel="0" collapsed="false">
      <c r="AD17" s="369"/>
      <c r="AE17" s="369"/>
      <c r="AF17" s="369"/>
      <c r="AG17" s="370"/>
      <c r="AH17" s="371"/>
      <c r="AI17" s="372" t="s">
        <v>65</v>
      </c>
      <c r="AJ17" s="371"/>
      <c r="AK17" s="372" t="s">
        <v>65</v>
      </c>
      <c r="AS17" s="137" t="n">
        <v>0</v>
      </c>
    </row>
    <row r="18" customFormat="false" ht="14.25" hidden="true" customHeight="true" outlineLevel="0" collapsed="false">
      <c r="AD18" s="369"/>
      <c r="AE18" s="369"/>
      <c r="AF18" s="369"/>
      <c r="AG18" s="354" t="str">
        <f aca="false">AH17&amp;"-"&amp;AJ17</f>
        <v>-</v>
      </c>
      <c r="AH18" s="371"/>
      <c r="AI18" s="371"/>
      <c r="AJ18" s="371"/>
      <c r="AK18" s="371"/>
      <c r="AS18" s="137" t="n">
        <v>0</v>
      </c>
    </row>
    <row r="19" customFormat="false" ht="14.25" hidden="true" customHeight="true" outlineLevel="0" collapsed="false">
      <c r="AS19" s="137" t="n">
        <v>0</v>
      </c>
    </row>
    <row r="20" s="34" customFormat="true" ht="14.25" hidden="true" customHeight="true" outlineLevel="0" collapsed="false">
      <c r="A20" s="137"/>
      <c r="B20" s="137"/>
      <c r="C20" s="137"/>
      <c r="D20" s="137"/>
      <c r="E20" s="137"/>
      <c r="F20" s="137"/>
      <c r="G20" s="137"/>
      <c r="H20" s="137"/>
      <c r="I20" s="137"/>
      <c r="J20" s="137"/>
      <c r="K20" s="137"/>
      <c r="L20" s="137"/>
      <c r="M20" s="175"/>
      <c r="N20" s="175"/>
      <c r="O20" s="399" t="s">
        <v>424</v>
      </c>
      <c r="P20" s="39"/>
      <c r="Q20" s="374"/>
      <c r="R20" s="374"/>
      <c r="S20" s="29"/>
      <c r="Z20" s="373"/>
      <c r="AB20" s="373"/>
      <c r="AH20" s="373"/>
      <c r="AJ20" s="373"/>
      <c r="AN20" s="85"/>
      <c r="AO20" s="85"/>
      <c r="AP20" s="85"/>
      <c r="AQ20" s="85"/>
      <c r="AR20" s="85"/>
      <c r="AS20" s="29" t="n">
        <v>0</v>
      </c>
    </row>
    <row r="21" s="34" customFormat="true" ht="14.25" hidden="true" customHeight="true" outlineLevel="0" collapsed="false">
      <c r="A21" s="137"/>
      <c r="B21" s="137"/>
      <c r="C21" s="137"/>
      <c r="D21" s="137"/>
      <c r="E21" s="137"/>
      <c r="F21" s="137"/>
      <c r="G21" s="137"/>
      <c r="H21" s="137"/>
      <c r="I21" s="137"/>
      <c r="J21" s="137"/>
      <c r="K21" s="137"/>
      <c r="L21" s="137"/>
      <c r="M21" s="175"/>
      <c r="N21" s="175"/>
      <c r="O21" s="175"/>
      <c r="P21" s="39"/>
      <c r="Q21" s="374"/>
      <c r="R21" s="374"/>
      <c r="S21" s="29"/>
      <c r="AN21" s="85"/>
      <c r="AO21" s="85"/>
      <c r="AP21" s="85"/>
      <c r="AQ21" s="85"/>
      <c r="AR21" s="85"/>
      <c r="AS21" s="29" t="n">
        <v>0</v>
      </c>
    </row>
    <row r="22" s="34" customFormat="true" ht="14.25" hidden="true" customHeight="true" outlineLevel="0" collapsed="false">
      <c r="A22" s="137"/>
      <c r="B22" s="137"/>
      <c r="C22" s="137"/>
      <c r="D22" s="137"/>
      <c r="E22" s="137"/>
      <c r="F22" s="137"/>
      <c r="G22" s="137"/>
      <c r="H22" s="137"/>
      <c r="I22" s="137"/>
      <c r="J22" s="137"/>
      <c r="K22" s="137"/>
      <c r="L22" s="137"/>
      <c r="M22" s="175"/>
      <c r="N22" s="175"/>
      <c r="O22" s="137" t="s">
        <v>425</v>
      </c>
      <c r="P22" s="39"/>
      <c r="Q22" s="374"/>
      <c r="R22" s="374"/>
      <c r="S22" s="29"/>
      <c r="T22" s="29" t="s">
        <v>426</v>
      </c>
      <c r="AA22" s="88" t="s">
        <v>427</v>
      </c>
      <c r="AC22" s="88" t="s">
        <v>428</v>
      </c>
      <c r="AD22" s="29" t="s">
        <v>426</v>
      </c>
      <c r="AI22" s="88" t="s">
        <v>429</v>
      </c>
      <c r="AK22" s="88" t="s">
        <v>428</v>
      </c>
      <c r="AN22" s="85"/>
      <c r="AO22" s="85"/>
      <c r="AP22" s="85"/>
      <c r="AQ22" s="85"/>
      <c r="AR22" s="85"/>
      <c r="AS22" s="29" t="n">
        <v>0</v>
      </c>
    </row>
    <row r="23" customFormat="false" ht="14.25" hidden="true" customHeight="true" outlineLevel="0" collapsed="false">
      <c r="O23" s="137"/>
      <c r="AS23" s="137" t="n">
        <v>0</v>
      </c>
    </row>
    <row r="24" customFormat="false" ht="14.25" hidden="true" customHeight="true" outlineLevel="0" collapsed="false">
      <c r="O24" s="137"/>
      <c r="AS24" s="137" t="n">
        <v>0</v>
      </c>
    </row>
    <row r="25" customFormat="false" ht="14.7" hidden="false" customHeight="true" outlineLevel="0" collapsed="false">
      <c r="Q25" s="375"/>
      <c r="R25" s="375"/>
      <c r="S25" s="376"/>
      <c r="T25" s="56"/>
      <c r="U25" s="56"/>
      <c r="V25" s="137"/>
      <c r="W25" s="137"/>
      <c r="X25" s="137"/>
      <c r="Y25" s="137"/>
      <c r="Z25" s="137"/>
      <c r="AA25" s="137"/>
      <c r="AB25" s="137"/>
      <c r="AC25" s="137"/>
      <c r="AD25" s="137"/>
      <c r="AE25" s="137"/>
      <c r="AF25" s="137"/>
      <c r="AG25" s="137"/>
      <c r="AH25" s="137"/>
      <c r="AI25" s="137"/>
      <c r="AJ25" s="137"/>
      <c r="AK25" s="137"/>
      <c r="AS25" s="137" t="n">
        <v>14</v>
      </c>
    </row>
    <row r="26" customFormat="false" ht="14.7" hidden="false" customHeight="true" outlineLevel="0" collapsed="false">
      <c r="Q26" s="375"/>
      <c r="R26" s="375"/>
      <c r="S26" s="176"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76"/>
      <c r="U26" s="176"/>
      <c r="V26" s="176"/>
      <c r="W26" s="176"/>
      <c r="X26" s="176"/>
      <c r="Y26" s="176"/>
      <c r="Z26" s="176"/>
      <c r="AA26" s="176"/>
      <c r="AB26" s="176"/>
      <c r="AC26" s="176"/>
      <c r="AD26" s="176"/>
      <c r="AE26" s="176"/>
      <c r="AF26" s="176"/>
      <c r="AG26" s="176"/>
      <c r="AH26" s="176"/>
      <c r="AI26" s="176"/>
      <c r="AJ26" s="176"/>
      <c r="AK26" s="178"/>
      <c r="AS26" s="137" t="n">
        <v>14</v>
      </c>
    </row>
    <row r="27" customFormat="false" ht="14.7" hidden="false" customHeight="true" outlineLevel="0" collapsed="false">
      <c r="Q27" s="375"/>
      <c r="R27" s="375"/>
      <c r="S27" s="209" t="str">
        <f aca="false">IF(org=0,"Не определено",org)</f>
        <v>ООО "Газпром теплоэнерго Ярославль"</v>
      </c>
      <c r="T27" s="209"/>
      <c r="U27" s="209"/>
      <c r="V27" s="209"/>
      <c r="W27" s="209"/>
      <c r="X27" s="209"/>
      <c r="Y27" s="209"/>
      <c r="Z27" s="209"/>
      <c r="AA27" s="209"/>
      <c r="AB27" s="209"/>
      <c r="AC27" s="209"/>
      <c r="AD27" s="209"/>
      <c r="AE27" s="209"/>
      <c r="AF27" s="209"/>
      <c r="AG27" s="209"/>
      <c r="AH27" s="209"/>
      <c r="AI27" s="209"/>
      <c r="AJ27" s="209"/>
      <c r="AK27" s="178"/>
      <c r="AS27" s="137" t="n">
        <v>14</v>
      </c>
    </row>
    <row r="28" customFormat="false" ht="14.25" hidden="true" customHeight="true" outlineLevel="0" collapsed="false">
      <c r="Q28" s="375"/>
      <c r="R28" s="375"/>
      <c r="S28" s="376"/>
      <c r="T28" s="56"/>
      <c r="U28" s="56"/>
      <c r="V28" s="377"/>
      <c r="W28" s="377"/>
      <c r="X28" s="377"/>
      <c r="Y28" s="377"/>
      <c r="Z28" s="377"/>
      <c r="AA28" s="377"/>
      <c r="AB28" s="377"/>
      <c r="AC28" s="377"/>
      <c r="AD28" s="377"/>
      <c r="AE28" s="377"/>
      <c r="AF28" s="377"/>
      <c r="AG28" s="377"/>
      <c r="AH28" s="377"/>
      <c r="AI28" s="377"/>
      <c r="AJ28" s="377"/>
      <c r="AK28" s="377"/>
      <c r="AL28" s="137"/>
      <c r="AS28" s="137" t="n">
        <v>0</v>
      </c>
    </row>
    <row r="29" s="136" customFormat="true" ht="25.5" hidden="true" customHeight="true" outlineLevel="0" collapsed="false">
      <c r="A29" s="137"/>
      <c r="B29" s="137"/>
      <c r="C29" s="137"/>
      <c r="D29" s="137"/>
      <c r="E29" s="137"/>
      <c r="F29" s="137"/>
      <c r="G29" s="137"/>
      <c r="H29" s="137"/>
      <c r="I29" s="137"/>
      <c r="J29" s="137"/>
      <c r="K29" s="137"/>
      <c r="L29" s="137"/>
      <c r="M29" s="137"/>
      <c r="N29" s="137"/>
      <c r="O29" s="137"/>
      <c r="S29" s="378" t="s">
        <v>41</v>
      </c>
      <c r="T29" s="378"/>
      <c r="U29" s="379"/>
      <c r="V29" s="380" t="str">
        <f aca="false">IF(TITLE_NAME_OR_PR_CHANGE="",IF(TITLE_NAME_OR_PR="","",TITLE_NAME_OR_PR),TITLE_NAME_OR_PR_CHANGE)</f>
        <v/>
      </c>
      <c r="W29" s="380"/>
      <c r="X29" s="380"/>
      <c r="Y29" s="380"/>
      <c r="Z29" s="380"/>
      <c r="AA29" s="380"/>
      <c r="AB29" s="380"/>
      <c r="AC29" s="137"/>
      <c r="AD29" s="380" t="str">
        <f aca="false">IF(TITLE_NAME_OR_PR_CHANGE="",IF(TITLE_NAME_OR_PR="","",TITLE_NAME_OR_PR),TITLE_NAME_OR_PR_CHANGE)</f>
        <v/>
      </c>
      <c r="AE29" s="380"/>
      <c r="AF29" s="380"/>
      <c r="AG29" s="380"/>
      <c r="AH29" s="380"/>
      <c r="AI29" s="380"/>
      <c r="AJ29" s="380"/>
      <c r="AK29" s="137"/>
      <c r="AL29" s="137"/>
      <c r="AM29" s="381"/>
      <c r="AN29" s="85"/>
      <c r="AO29" s="85"/>
      <c r="AP29" s="85"/>
      <c r="AQ29" s="85"/>
      <c r="AR29" s="85"/>
      <c r="AS29" s="136" t="n">
        <v>0</v>
      </c>
    </row>
    <row r="30" s="136" customFormat="true" ht="18.75" hidden="true" customHeight="true" outlineLevel="0" collapsed="false">
      <c r="A30" s="137"/>
      <c r="B30" s="137"/>
      <c r="C30" s="137"/>
      <c r="D30" s="137"/>
      <c r="E30" s="137"/>
      <c r="F30" s="137"/>
      <c r="G30" s="137"/>
      <c r="H30" s="137"/>
      <c r="I30" s="137"/>
      <c r="J30" s="137"/>
      <c r="K30" s="137"/>
      <c r="L30" s="137"/>
      <c r="M30" s="137"/>
      <c r="N30" s="137"/>
      <c r="O30" s="137"/>
      <c r="S30" s="378" t="s">
        <v>430</v>
      </c>
      <c r="T30" s="378"/>
      <c r="U30" s="379"/>
      <c r="V30" s="382" t="str">
        <f aca="false">IF(TITLE_DATE_PR_CHANGE="",IF(TITLE_DATE_PR="","",TITLE_DATE_PR),TITLE_DATE_PR_CHANGE)</f>
        <v/>
      </c>
      <c r="W30" s="382"/>
      <c r="X30" s="382"/>
      <c r="Y30" s="382"/>
      <c r="Z30" s="382"/>
      <c r="AA30" s="382"/>
      <c r="AB30" s="382"/>
      <c r="AC30" s="137"/>
      <c r="AD30" s="382" t="str">
        <f aca="false">IF(TITLE_DATE_PR_CHANGE="",IF(TITLE_DATE_PR="","",TITLE_DATE_PR),TITLE_DATE_PR_CHANGE)</f>
        <v/>
      </c>
      <c r="AE30" s="382"/>
      <c r="AF30" s="382"/>
      <c r="AG30" s="382"/>
      <c r="AH30" s="382"/>
      <c r="AI30" s="382"/>
      <c r="AJ30" s="382"/>
      <c r="AK30" s="137"/>
      <c r="AL30" s="137"/>
      <c r="AM30" s="381"/>
      <c r="AN30" s="85"/>
      <c r="AO30" s="85"/>
      <c r="AP30" s="85"/>
      <c r="AQ30" s="85"/>
      <c r="AR30" s="85"/>
      <c r="AS30" s="136" t="n">
        <v>0</v>
      </c>
    </row>
    <row r="31" s="136" customFormat="true" ht="18.75" hidden="true" customHeight="true" outlineLevel="0" collapsed="false">
      <c r="A31" s="137"/>
      <c r="B31" s="137"/>
      <c r="C31" s="137"/>
      <c r="D31" s="137"/>
      <c r="E31" s="137"/>
      <c r="F31" s="137"/>
      <c r="G31" s="137"/>
      <c r="H31" s="137"/>
      <c r="I31" s="137"/>
      <c r="J31" s="137"/>
      <c r="K31" s="137"/>
      <c r="L31" s="137"/>
      <c r="M31" s="137"/>
      <c r="N31" s="137"/>
      <c r="O31" s="137"/>
      <c r="S31" s="378" t="s">
        <v>431</v>
      </c>
      <c r="T31" s="378"/>
      <c r="U31" s="379"/>
      <c r="V31" s="380" t="str">
        <f aca="false">IF(TITLE_NUMBER_PR_CHANGE="",IF(TITLE_NUMBER_PR="","",TITLE_NUMBER_PR),TITLE_NUMBER_PR_CHANGE)</f>
        <v/>
      </c>
      <c r="W31" s="380"/>
      <c r="X31" s="380"/>
      <c r="Y31" s="380"/>
      <c r="Z31" s="380"/>
      <c r="AA31" s="380"/>
      <c r="AB31" s="380"/>
      <c r="AC31" s="137"/>
      <c r="AD31" s="380" t="str">
        <f aca="false">IF(TITLE_NUMBER_PR_CHANGE="",IF(TITLE_NUMBER_PR="","",TITLE_NUMBER_PR),TITLE_NUMBER_PR_CHANGE)</f>
        <v/>
      </c>
      <c r="AE31" s="380"/>
      <c r="AF31" s="380"/>
      <c r="AG31" s="380"/>
      <c r="AH31" s="380"/>
      <c r="AI31" s="380"/>
      <c r="AJ31" s="380"/>
      <c r="AK31" s="137"/>
      <c r="AL31" s="137"/>
      <c r="AM31" s="381"/>
      <c r="AN31" s="85"/>
      <c r="AO31" s="85"/>
      <c r="AP31" s="85"/>
      <c r="AQ31" s="85"/>
      <c r="AR31" s="85"/>
      <c r="AS31" s="136" t="n">
        <v>0</v>
      </c>
    </row>
    <row r="32" s="136" customFormat="true" ht="18.75" hidden="true" customHeight="true" outlineLevel="0" collapsed="false">
      <c r="A32" s="137"/>
      <c r="B32" s="137"/>
      <c r="C32" s="137"/>
      <c r="D32" s="137"/>
      <c r="E32" s="137"/>
      <c r="F32" s="137"/>
      <c r="G32" s="137"/>
      <c r="H32" s="137"/>
      <c r="I32" s="137"/>
      <c r="J32" s="137"/>
      <c r="K32" s="137"/>
      <c r="L32" s="137"/>
      <c r="M32" s="137"/>
      <c r="N32" s="137"/>
      <c r="O32" s="137"/>
      <c r="S32" s="378" t="s">
        <v>42</v>
      </c>
      <c r="T32" s="378"/>
      <c r="U32" s="379"/>
      <c r="V32" s="380" t="str">
        <f aca="false">IF(TITLE_IST_PUB_CHANGE="",IF(TITLE_IST_PUB="","",TITLE_IST_PUB),TITLE_IST_PUB_CHANGE)</f>
        <v/>
      </c>
      <c r="W32" s="380"/>
      <c r="X32" s="380"/>
      <c r="Y32" s="380"/>
      <c r="Z32" s="380"/>
      <c r="AA32" s="380"/>
      <c r="AB32" s="380"/>
      <c r="AC32" s="137"/>
      <c r="AD32" s="380" t="str">
        <f aca="false">IF(TITLE_IST_PUB_CHANGE="",IF(TITLE_IST_PUB="","",TITLE_IST_PUB),TITLE_IST_PUB_CHANGE)</f>
        <v/>
      </c>
      <c r="AE32" s="380"/>
      <c r="AF32" s="380"/>
      <c r="AG32" s="380"/>
      <c r="AH32" s="380"/>
      <c r="AI32" s="380"/>
      <c r="AJ32" s="380"/>
      <c r="AK32" s="137"/>
      <c r="AL32" s="137"/>
      <c r="AM32" s="381"/>
      <c r="AN32" s="85"/>
      <c r="AO32" s="85"/>
      <c r="AP32" s="85"/>
      <c r="AQ32" s="85"/>
      <c r="AR32" s="85"/>
      <c r="AS32" s="136" t="n">
        <v>0</v>
      </c>
    </row>
    <row r="33" customFormat="false" ht="14.25" hidden="true" customHeight="true" outlineLevel="0" collapsed="false">
      <c r="Q33" s="375"/>
      <c r="R33" s="375"/>
      <c r="S33" s="376"/>
      <c r="T33" s="56"/>
      <c r="U33" s="56"/>
      <c r="V33" s="377"/>
      <c r="W33" s="377"/>
      <c r="X33" s="377"/>
      <c r="Y33" s="377"/>
      <c r="Z33" s="377"/>
      <c r="AA33" s="377"/>
      <c r="AB33" s="377"/>
      <c r="AC33" s="377"/>
      <c r="AD33" s="377"/>
      <c r="AE33" s="377"/>
      <c r="AF33" s="377"/>
      <c r="AG33" s="377"/>
      <c r="AH33" s="377"/>
      <c r="AI33" s="377"/>
      <c r="AJ33" s="377"/>
      <c r="AK33" s="377"/>
      <c r="AL33" s="137"/>
      <c r="AS33" s="137" t="n">
        <v>0</v>
      </c>
    </row>
    <row r="34" s="136" customFormat="true" ht="18.75" hidden="true" customHeight="true" outlineLevel="0" collapsed="false">
      <c r="A34" s="137"/>
      <c r="B34" s="137"/>
      <c r="C34" s="137"/>
      <c r="D34" s="137"/>
      <c r="E34" s="137"/>
      <c r="F34" s="137"/>
      <c r="G34" s="137"/>
      <c r="H34" s="137"/>
      <c r="I34" s="137"/>
      <c r="J34" s="137"/>
      <c r="K34" s="137"/>
      <c r="L34" s="137"/>
      <c r="M34" s="137"/>
      <c r="N34" s="137"/>
      <c r="O34" s="137"/>
      <c r="S34" s="378" t="s">
        <v>432</v>
      </c>
      <c r="T34" s="378"/>
      <c r="U34" s="379"/>
      <c r="V34" s="382" t="str">
        <f aca="false">IF(TITLE_DATE_PR_CHANGE="",IF(TITLE_DATE_PR="","",TITLE_DATE_PR),TITLE_DATE_PR_CHANGE)</f>
        <v/>
      </c>
      <c r="W34" s="382"/>
      <c r="X34" s="382"/>
      <c r="Y34" s="382"/>
      <c r="Z34" s="382"/>
      <c r="AA34" s="382"/>
      <c r="AB34" s="382"/>
      <c r="AC34" s="137"/>
      <c r="AD34" s="382" t="str">
        <f aca="false">IF(TITLE_DATE_PR_CHANGE="",IF(TITLE_DATE_PR="","",TITLE_DATE_PR),TITLE_DATE_PR_CHANGE)</f>
        <v/>
      </c>
      <c r="AE34" s="382"/>
      <c r="AF34" s="382"/>
      <c r="AG34" s="382"/>
      <c r="AH34" s="382"/>
      <c r="AI34" s="382"/>
      <c r="AJ34" s="382"/>
      <c r="AK34" s="137"/>
      <c r="AL34" s="137"/>
      <c r="AM34" s="381"/>
      <c r="AN34" s="85"/>
      <c r="AO34" s="85"/>
      <c r="AP34" s="85"/>
      <c r="AQ34" s="85"/>
      <c r="AR34" s="85"/>
      <c r="AS34" s="136" t="n">
        <v>0</v>
      </c>
    </row>
    <row r="35" s="136" customFormat="true" ht="18.75" hidden="true" customHeight="true" outlineLevel="0" collapsed="false">
      <c r="A35" s="137"/>
      <c r="B35" s="137"/>
      <c r="C35" s="137"/>
      <c r="D35" s="137"/>
      <c r="E35" s="137"/>
      <c r="F35" s="137"/>
      <c r="G35" s="137"/>
      <c r="H35" s="137"/>
      <c r="I35" s="137"/>
      <c r="J35" s="137"/>
      <c r="K35" s="137"/>
      <c r="L35" s="137"/>
      <c r="M35" s="137"/>
      <c r="N35" s="137"/>
      <c r="O35" s="137"/>
      <c r="S35" s="378" t="s">
        <v>433</v>
      </c>
      <c r="T35" s="378"/>
      <c r="U35" s="379"/>
      <c r="V35" s="380" t="str">
        <f aca="false">IF(TITLE_NUMBER_PR_CHANGE="",IF(TITLE_NUMBER_PR="","",TITLE_NUMBER_PR),TITLE_NUMBER_PR_CHANGE)</f>
        <v/>
      </c>
      <c r="W35" s="380"/>
      <c r="X35" s="380"/>
      <c r="Y35" s="380"/>
      <c r="Z35" s="380"/>
      <c r="AA35" s="380"/>
      <c r="AB35" s="380"/>
      <c r="AC35" s="137"/>
      <c r="AD35" s="380" t="str">
        <f aca="false">IF(TITLE_NUMBER_PR_CHANGE="",IF(TITLE_NUMBER_PR="","",TITLE_NUMBER_PR),TITLE_NUMBER_PR_CHANGE)</f>
        <v/>
      </c>
      <c r="AE35" s="380"/>
      <c r="AF35" s="380"/>
      <c r="AG35" s="380"/>
      <c r="AH35" s="380"/>
      <c r="AI35" s="380"/>
      <c r="AJ35" s="380"/>
      <c r="AK35" s="137"/>
      <c r="AL35" s="137"/>
      <c r="AM35" s="381"/>
      <c r="AN35" s="85"/>
      <c r="AO35" s="85"/>
      <c r="AP35" s="85"/>
      <c r="AQ35" s="85"/>
      <c r="AR35" s="85"/>
      <c r="AS35" s="136" t="n">
        <v>0</v>
      </c>
    </row>
    <row r="36" s="136" customFormat="true" ht="12.8" hidden="false" customHeight="false" outlineLevel="0" collapsed="false">
      <c r="A36" s="137"/>
      <c r="B36" s="137"/>
      <c r="C36" s="137"/>
      <c r="D36" s="137"/>
      <c r="E36" s="137"/>
      <c r="F36" s="137"/>
      <c r="G36" s="137"/>
      <c r="H36" s="137"/>
      <c r="I36" s="137"/>
      <c r="J36" s="137"/>
      <c r="K36" s="137"/>
      <c r="L36" s="137"/>
      <c r="M36" s="137"/>
      <c r="N36" s="137"/>
      <c r="O36" s="137"/>
      <c r="S36" s="137"/>
      <c r="T36" s="137"/>
      <c r="U36" s="137"/>
      <c r="V36" s="137"/>
      <c r="W36" s="137"/>
      <c r="X36" s="137"/>
      <c r="Y36" s="137"/>
      <c r="Z36" s="137"/>
      <c r="AA36" s="137"/>
      <c r="AB36" s="137"/>
      <c r="AC36" s="85" t="s">
        <v>434</v>
      </c>
      <c r="AD36" s="137"/>
      <c r="AE36" s="137"/>
      <c r="AF36" s="137"/>
      <c r="AG36" s="137"/>
      <c r="AH36" s="137"/>
      <c r="AI36" s="137"/>
      <c r="AJ36" s="137"/>
      <c r="AK36" s="85" t="s">
        <v>434</v>
      </c>
      <c r="AN36" s="85"/>
      <c r="AO36" s="85"/>
      <c r="AP36" s="85"/>
      <c r="AQ36" s="85"/>
      <c r="AR36" s="85"/>
      <c r="AS36" s="136" t="n">
        <v>0</v>
      </c>
    </row>
    <row r="37" customFormat="false" ht="14.7" hidden="false" customHeight="true" outlineLevel="0" collapsed="false">
      <c r="Q37" s="375"/>
      <c r="R37" s="375"/>
      <c r="S37" s="376"/>
      <c r="T37" s="56"/>
      <c r="U37" s="383"/>
      <c r="V37" s="384"/>
      <c r="W37" s="384"/>
      <c r="X37" s="384"/>
      <c r="Y37" s="384"/>
      <c r="Z37" s="384"/>
      <c r="AA37" s="384"/>
      <c r="AB37" s="384"/>
      <c r="AC37" s="384"/>
      <c r="AD37" s="384"/>
      <c r="AE37" s="384"/>
      <c r="AF37" s="384"/>
      <c r="AG37" s="384"/>
      <c r="AH37" s="384"/>
      <c r="AI37" s="384"/>
      <c r="AJ37" s="384"/>
      <c r="AK37" s="384"/>
      <c r="AS37" s="137" t="n">
        <v>14</v>
      </c>
    </row>
    <row r="38" customFormat="false" ht="14.7" hidden="false" customHeight="true" outlineLevel="0" collapsed="false">
      <c r="Q38" s="375"/>
      <c r="R38" s="375"/>
      <c r="S38" s="97" t="s">
        <v>307</v>
      </c>
      <c r="T38" s="97"/>
      <c r="U38" s="97"/>
      <c r="V38" s="97"/>
      <c r="W38" s="97"/>
      <c r="X38" s="97"/>
      <c r="Y38" s="97"/>
      <c r="Z38" s="97"/>
      <c r="AA38" s="97"/>
      <c r="AB38" s="97"/>
      <c r="AC38" s="97"/>
      <c r="AD38" s="97"/>
      <c r="AE38" s="97"/>
      <c r="AF38" s="97"/>
      <c r="AG38" s="97"/>
      <c r="AH38" s="97"/>
      <c r="AI38" s="97"/>
      <c r="AJ38" s="97"/>
      <c r="AK38" s="97"/>
      <c r="AL38" s="97"/>
      <c r="AM38" s="97" t="s">
        <v>308</v>
      </c>
      <c r="AS38" s="137" t="n">
        <v>14</v>
      </c>
    </row>
    <row r="39" customFormat="false" ht="14.7" hidden="false" customHeight="true" outlineLevel="0" collapsed="false">
      <c r="Q39" s="375"/>
      <c r="R39" s="375"/>
      <c r="S39" s="403" t="s">
        <v>87</v>
      </c>
      <c r="T39" s="403" t="s">
        <v>435</v>
      </c>
      <c r="U39" s="386"/>
      <c r="V39" s="309" t="s">
        <v>436</v>
      </c>
      <c r="W39" s="309"/>
      <c r="X39" s="309"/>
      <c r="Y39" s="309"/>
      <c r="Z39" s="309"/>
      <c r="AA39" s="309"/>
      <c r="AB39" s="309"/>
      <c r="AC39" s="310" t="s">
        <v>437</v>
      </c>
      <c r="AD39" s="309" t="s">
        <v>436</v>
      </c>
      <c r="AE39" s="309"/>
      <c r="AF39" s="309"/>
      <c r="AG39" s="309"/>
      <c r="AH39" s="309"/>
      <c r="AI39" s="309"/>
      <c r="AJ39" s="309"/>
      <c r="AK39" s="310" t="s">
        <v>438</v>
      </c>
      <c r="AL39" s="387" t="s">
        <v>439</v>
      </c>
      <c r="AM39" s="97"/>
      <c r="AS39" s="137" t="n">
        <v>14</v>
      </c>
    </row>
    <row r="40" customFormat="false" ht="35.7" hidden="false" customHeight="true" outlineLevel="0" collapsed="false">
      <c r="Q40" s="375"/>
      <c r="R40" s="375"/>
      <c r="S40" s="403"/>
      <c r="T40" s="403"/>
      <c r="U40" s="388"/>
      <c r="V40" s="97" t="s">
        <v>440</v>
      </c>
      <c r="W40" s="342" t="s">
        <v>441</v>
      </c>
      <c r="X40" s="97" t="s">
        <v>442</v>
      </c>
      <c r="Y40" s="97"/>
      <c r="Z40" s="97" t="s">
        <v>456</v>
      </c>
      <c r="AA40" s="97"/>
      <c r="AB40" s="97"/>
      <c r="AC40" s="310"/>
      <c r="AD40" s="97" t="s">
        <v>440</v>
      </c>
      <c r="AE40" s="342" t="s">
        <v>441</v>
      </c>
      <c r="AF40" s="97" t="s">
        <v>442</v>
      </c>
      <c r="AG40" s="97"/>
      <c r="AH40" s="97" t="s">
        <v>443</v>
      </c>
      <c r="AI40" s="97"/>
      <c r="AJ40" s="97"/>
      <c r="AK40" s="310"/>
      <c r="AL40" s="387"/>
      <c r="AM40" s="97"/>
      <c r="AS40" s="137" t="n">
        <v>34</v>
      </c>
    </row>
    <row r="41" customFormat="false" ht="35.7" hidden="false" customHeight="true" outlineLevel="0" collapsed="false">
      <c r="A41" s="137"/>
      <c r="B41" s="137" t="s">
        <v>144</v>
      </c>
      <c r="C41" s="137" t="s">
        <v>145</v>
      </c>
      <c r="D41" s="137" t="s">
        <v>146</v>
      </c>
      <c r="E41" s="137" t="s">
        <v>444</v>
      </c>
      <c r="F41" s="137" t="s">
        <v>445</v>
      </c>
      <c r="G41" s="137" t="s">
        <v>446</v>
      </c>
      <c r="H41" s="137" t="s">
        <v>447</v>
      </c>
      <c r="I41" s="137" t="s">
        <v>448</v>
      </c>
      <c r="J41" s="137" t="s">
        <v>449</v>
      </c>
      <c r="K41" s="137" t="s">
        <v>450</v>
      </c>
      <c r="L41" s="137" t="s">
        <v>425</v>
      </c>
      <c r="Q41" s="375"/>
      <c r="R41" s="375"/>
      <c r="S41" s="403"/>
      <c r="T41" s="403"/>
      <c r="U41" s="389"/>
      <c r="V41" s="97"/>
      <c r="W41" s="342"/>
      <c r="X41" s="148" t="s">
        <v>451</v>
      </c>
      <c r="Y41" s="148" t="s">
        <v>452</v>
      </c>
      <c r="Z41" s="148" t="s">
        <v>453</v>
      </c>
      <c r="AA41" s="148" t="s">
        <v>454</v>
      </c>
      <c r="AB41" s="148"/>
      <c r="AC41" s="310"/>
      <c r="AD41" s="97"/>
      <c r="AE41" s="342"/>
      <c r="AF41" s="148" t="s">
        <v>451</v>
      </c>
      <c r="AG41" s="148" t="s">
        <v>452</v>
      </c>
      <c r="AH41" s="148" t="s">
        <v>453</v>
      </c>
      <c r="AI41" s="148" t="s">
        <v>454</v>
      </c>
      <c r="AJ41" s="148"/>
      <c r="AK41" s="310"/>
      <c r="AL41" s="387"/>
      <c r="AM41" s="97"/>
      <c r="AS41" s="137" t="n">
        <v>34</v>
      </c>
    </row>
    <row r="42" s="87" customFormat="true" ht="11.25" hidden="true" customHeight="true" outlineLevel="0" collapsed="false">
      <c r="A42" s="137"/>
      <c r="B42" s="137"/>
      <c r="C42" s="137"/>
      <c r="D42" s="137"/>
      <c r="E42" s="137"/>
      <c r="F42" s="137"/>
      <c r="G42" s="137"/>
      <c r="H42" s="137"/>
      <c r="I42" s="137"/>
      <c r="J42" s="137"/>
      <c r="K42" s="137"/>
      <c r="L42" s="137"/>
      <c r="M42" s="175"/>
      <c r="N42" s="175"/>
      <c r="O42" s="175"/>
      <c r="P42" s="390"/>
      <c r="Q42" s="391"/>
      <c r="R42" s="392" t="n">
        <v>1</v>
      </c>
      <c r="S42" s="393" t="s">
        <v>118</v>
      </c>
      <c r="T42" s="394" t="s">
        <v>101</v>
      </c>
      <c r="U42" s="395" t="str">
        <f aca="true">OFFSET(U42,0,-1)</f>
        <v>2</v>
      </c>
      <c r="V42" s="396" t="n">
        <f aca="true">OFFSET(V42,0,-1)+1</f>
        <v>3</v>
      </c>
      <c r="W42" s="396"/>
      <c r="X42" s="396" t="n">
        <f aca="true">OFFSET(X42,0,-1)+1</f>
        <v>1</v>
      </c>
      <c r="Y42" s="396" t="n">
        <f aca="true">OFFSET(Y42,0,-1)+1</f>
        <v>2</v>
      </c>
      <c r="Z42" s="396" t="n">
        <f aca="true">OFFSET(Z42,0,-1)+1</f>
        <v>3</v>
      </c>
      <c r="AA42" s="396" t="n">
        <f aca="true">OFFSET(AA42,0,-1)+1</f>
        <v>4</v>
      </c>
      <c r="AB42" s="396"/>
      <c r="AC42" s="396" t="n">
        <f aca="true">OFFSET(AC42,0,-2)+1</f>
        <v>5</v>
      </c>
      <c r="AD42" s="396" t="n">
        <f aca="true">OFFSET(AD42,0,-1)+1</f>
        <v>6</v>
      </c>
      <c r="AE42" s="396"/>
      <c r="AF42" s="396" t="n">
        <f aca="true">OFFSET(AF42,0,-1)+1</f>
        <v>1</v>
      </c>
      <c r="AG42" s="396" t="n">
        <f aca="true">OFFSET(AG42,0,-1)+1</f>
        <v>2</v>
      </c>
      <c r="AH42" s="396" t="n">
        <f aca="true">OFFSET(AH42,0,-1)+1</f>
        <v>3</v>
      </c>
      <c r="AI42" s="396" t="n">
        <f aca="true">OFFSET(AI42,0,-1)+1</f>
        <v>4</v>
      </c>
      <c r="AJ42" s="396"/>
      <c r="AK42" s="396" t="n">
        <f aca="true">OFFSET(AK42,0,-2)+1</f>
        <v>5</v>
      </c>
      <c r="AL42" s="395" t="n">
        <f aca="true">OFFSET(AL42,0,-1)</f>
        <v>5</v>
      </c>
      <c r="AM42" s="396" t="n">
        <f aca="true">OFFSET(AM42,0,-1)+1</f>
        <v>6</v>
      </c>
      <c r="AN42" s="85"/>
      <c r="AO42" s="85"/>
      <c r="AP42" s="85"/>
      <c r="AQ42" s="85"/>
      <c r="AR42" s="85"/>
      <c r="AS42" s="87" t="n">
        <v>0</v>
      </c>
    </row>
    <row r="43" customFormat="false" ht="22.05" hidden="false" customHeight="true" outlineLevel="0" collapsed="false">
      <c r="A43" s="137" t="s">
        <v>219</v>
      </c>
      <c r="B43" s="137"/>
      <c r="C43" s="137"/>
      <c r="D43" s="137"/>
      <c r="E43" s="334" t="n">
        <v>1</v>
      </c>
      <c r="F43" s="137"/>
      <c r="G43" s="137"/>
      <c r="H43" s="137"/>
      <c r="I43" s="137"/>
      <c r="J43" s="137"/>
      <c r="K43" s="137"/>
      <c r="L43" s="137"/>
      <c r="M43" s="137"/>
      <c r="N43" s="137"/>
      <c r="O43" s="137"/>
      <c r="Q43" s="95"/>
      <c r="R43" s="332"/>
      <c r="S43" s="401" t="n">
        <f aca="false">INDEX(PT_DIFFERENTIATION_NUM_NTAR,MATCH(A43,PT_DIFFERENTIATION_NTAR_ID,0))</f>
        <v>0</v>
      </c>
      <c r="T43" s="334" t="s">
        <v>132</v>
      </c>
      <c r="U43" s="335"/>
      <c r="V43" s="336"/>
      <c r="W43" s="336"/>
      <c r="X43" s="336"/>
      <c r="Y43" s="336"/>
      <c r="Z43" s="336"/>
      <c r="AA43" s="336"/>
      <c r="AB43" s="336"/>
      <c r="AC43" s="336"/>
      <c r="AD43" s="337" t="str">
        <f aca="false">INDEX(PT_DIFFERENTIATION_NTAR,MATCH(A43,PT_DIFFERENTIATION_NTAR_ID,0))</f>
        <v/>
      </c>
      <c r="AE43" s="337"/>
      <c r="AF43" s="337"/>
      <c r="AG43" s="337"/>
      <c r="AH43" s="337"/>
      <c r="AI43" s="337"/>
      <c r="AJ43" s="337"/>
      <c r="AK43" s="337"/>
      <c r="AL43" s="337"/>
      <c r="AM43" s="338"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5"/>
      <c r="AP43" s="85" t="str">
        <f aca="false">IF(T43="","",T43)</f>
        <v>Наименование тарифа</v>
      </c>
      <c r="AQ43" s="85"/>
      <c r="AR43" s="85"/>
      <c r="AS43" s="137" t="n">
        <v>21</v>
      </c>
    </row>
    <row r="44" customFormat="false" ht="22.05" hidden="false" customHeight="true" outlineLevel="0" collapsed="false">
      <c r="A44" s="137" t="s">
        <v>219</v>
      </c>
      <c r="B44" s="137" t="s">
        <v>220</v>
      </c>
      <c r="C44" s="137"/>
      <c r="D44" s="137"/>
      <c r="E44" s="334"/>
      <c r="F44" s="334" t="n">
        <v>1</v>
      </c>
      <c r="G44" s="137"/>
      <c r="H44" s="137"/>
      <c r="I44" s="137"/>
      <c r="J44" s="137"/>
      <c r="K44" s="137"/>
      <c r="L44" s="137"/>
      <c r="M44" s="137"/>
      <c r="N44" s="137"/>
      <c r="O44" s="137"/>
      <c r="P44" s="137"/>
      <c r="Q44" s="339"/>
      <c r="R44" s="340"/>
      <c r="S44" s="401" t="str">
        <f aca="false">INDEX(PT_DIFFERENTIATION_NUM_TER,MATCH(B44,PT_DIFFERENTIATION_TER_ID,0))</f>
        <v>.</v>
      </c>
      <c r="T44" s="401" t="s">
        <v>404</v>
      </c>
      <c r="U44" s="335"/>
      <c r="V44" s="336"/>
      <c r="W44" s="336"/>
      <c r="X44" s="336"/>
      <c r="Y44" s="336"/>
      <c r="Z44" s="336"/>
      <c r="AA44" s="336"/>
      <c r="AB44" s="336"/>
      <c r="AC44" s="336"/>
      <c r="AD44" s="337" t="str">
        <f aca="false">INDEX(PT_DIFFERENTIATION_TER,MATCH(B44,PT_DIFFERENTIATION_TER_ID,0))</f>
        <v/>
      </c>
      <c r="AE44" s="337"/>
      <c r="AF44" s="337"/>
      <c r="AG44" s="337"/>
      <c r="AH44" s="337"/>
      <c r="AI44" s="337"/>
      <c r="AJ44" s="337"/>
      <c r="AK44" s="337"/>
      <c r="AL44" s="337"/>
      <c r="AM44" s="338" t="s">
        <v>405</v>
      </c>
      <c r="AO44" s="85"/>
      <c r="AP44" s="85" t="str">
        <f aca="false">IF(T44="","",T44)</f>
        <v>Территория действия тарифа</v>
      </c>
      <c r="AQ44" s="85"/>
      <c r="AR44" s="85"/>
      <c r="AS44" s="137" t="n">
        <v>21</v>
      </c>
    </row>
    <row r="45" customFormat="false" ht="24" hidden="false" customHeight="true" outlineLevel="0" collapsed="false">
      <c r="A45" s="137" t="s">
        <v>219</v>
      </c>
      <c r="B45" s="137" t="s">
        <v>220</v>
      </c>
      <c r="C45" s="137" t="s">
        <v>221</v>
      </c>
      <c r="D45" s="137"/>
      <c r="E45" s="334"/>
      <c r="F45" s="334"/>
      <c r="G45" s="334" t="n">
        <v>1</v>
      </c>
      <c r="H45" s="137"/>
      <c r="I45" s="137"/>
      <c r="J45" s="137"/>
      <c r="K45" s="137"/>
      <c r="L45" s="137"/>
      <c r="M45" s="137"/>
      <c r="N45" s="137"/>
      <c r="O45" s="137"/>
      <c r="P45" s="341"/>
      <c r="Q45" s="339"/>
      <c r="R45" s="340"/>
      <c r="S45" s="401" t="str">
        <f aca="false">INDEX(PT_DIFFERENTIATION_NUM_CS,MATCH(C45,PT_DIFFERENTIATION_CS_ID,0))</f>
        <v>..</v>
      </c>
      <c r="T45" s="401" t="s">
        <v>406</v>
      </c>
      <c r="U45" s="335"/>
      <c r="V45" s="336"/>
      <c r="W45" s="336"/>
      <c r="X45" s="336"/>
      <c r="Y45" s="336"/>
      <c r="Z45" s="336"/>
      <c r="AA45" s="336"/>
      <c r="AB45" s="336"/>
      <c r="AC45" s="336"/>
      <c r="AD45" s="337" t="str">
        <f aca="false">INDEX(PT_DIFFERENTIATION_CS,MATCH(C45,PT_DIFFERENTIATION_CS_ID,0))</f>
        <v/>
      </c>
      <c r="AE45" s="337"/>
      <c r="AF45" s="337"/>
      <c r="AG45" s="337"/>
      <c r="AH45" s="337"/>
      <c r="AI45" s="337"/>
      <c r="AJ45" s="337"/>
      <c r="AK45" s="337"/>
      <c r="AL45" s="337"/>
      <c r="AM45" s="338" t="s">
        <v>407</v>
      </c>
      <c r="AO45" s="85"/>
      <c r="AP45" s="85" t="str">
        <f aca="false">IF(T45="","",T45)</f>
        <v>Наименование системы теплоснабжения</v>
      </c>
      <c r="AQ45" s="85"/>
      <c r="AR45" s="85"/>
      <c r="AS45" s="137" t="n">
        <v>23</v>
      </c>
    </row>
    <row r="46" customFormat="false" ht="22.05" hidden="false" customHeight="true" outlineLevel="0" collapsed="false">
      <c r="A46" s="137" t="s">
        <v>219</v>
      </c>
      <c r="B46" s="137" t="s">
        <v>220</v>
      </c>
      <c r="C46" s="137" t="s">
        <v>221</v>
      </c>
      <c r="D46" s="137" t="s">
        <v>222</v>
      </c>
      <c r="E46" s="334"/>
      <c r="F46" s="334"/>
      <c r="G46" s="334"/>
      <c r="H46" s="334" t="n">
        <v>1</v>
      </c>
      <c r="I46" s="137"/>
      <c r="J46" s="137"/>
      <c r="K46" s="137"/>
      <c r="L46" s="137"/>
      <c r="M46" s="137"/>
      <c r="N46" s="137"/>
      <c r="O46" s="137"/>
      <c r="P46" s="341"/>
      <c r="Q46" s="339"/>
      <c r="R46" s="340"/>
      <c r="S46" s="401" t="str">
        <f aca="false">INDEX(PT_DIFFERENTIATION_NUM_IST_TE,MATCH(D46,PT_DIFFERENTIATION_IST_TE_ID,0))</f>
        <v>...</v>
      </c>
      <c r="T46" s="401" t="s">
        <v>408</v>
      </c>
      <c r="U46" s="335"/>
      <c r="V46" s="336"/>
      <c r="W46" s="336"/>
      <c r="X46" s="336"/>
      <c r="Y46" s="336"/>
      <c r="Z46" s="336"/>
      <c r="AA46" s="336"/>
      <c r="AB46" s="336"/>
      <c r="AC46" s="336"/>
      <c r="AD46" s="337" t="str">
        <f aca="false">INDEX(PT_DIFFERENTIATION_IST_TE,MATCH(D46,PT_DIFFERENTIATION_IST_TE_ID,0))</f>
        <v/>
      </c>
      <c r="AE46" s="337"/>
      <c r="AF46" s="337"/>
      <c r="AG46" s="337"/>
      <c r="AH46" s="337"/>
      <c r="AI46" s="337"/>
      <c r="AJ46" s="337"/>
      <c r="AK46" s="337"/>
      <c r="AL46" s="337"/>
      <c r="AM46" s="338" t="s">
        <v>409</v>
      </c>
      <c r="AO46" s="85"/>
      <c r="AP46" s="85" t="str">
        <f aca="false">IF(T46="","",T46)</f>
        <v>Источник тепловой энергии</v>
      </c>
      <c r="AQ46" s="85"/>
      <c r="AR46" s="85"/>
      <c r="AS46" s="137" t="n">
        <v>21</v>
      </c>
    </row>
    <row r="47" customFormat="false" ht="49.5" hidden="false" customHeight="true" outlineLevel="0" collapsed="false">
      <c r="A47" s="137" t="s">
        <v>219</v>
      </c>
      <c r="B47" s="137" t="s">
        <v>220</v>
      </c>
      <c r="C47" s="137" t="s">
        <v>221</v>
      </c>
      <c r="D47" s="137" t="s">
        <v>222</v>
      </c>
      <c r="E47" s="334"/>
      <c r="F47" s="334"/>
      <c r="G47" s="334"/>
      <c r="H47" s="334"/>
      <c r="I47" s="97" t="str">
        <f aca="false">S46&amp;".1"</f>
        <v>....1</v>
      </c>
      <c r="J47" s="137"/>
      <c r="K47" s="137"/>
      <c r="L47" s="137" t="s">
        <v>410</v>
      </c>
      <c r="P47" s="85" t="n">
        <v>1</v>
      </c>
      <c r="Q47" s="85"/>
      <c r="R47" s="343"/>
      <c r="S47" s="401" t="str">
        <f aca="false">$I47</f>
        <v>....1</v>
      </c>
      <c r="T47" s="344" t="s">
        <v>411</v>
      </c>
      <c r="U47" s="335"/>
      <c r="V47" s="345"/>
      <c r="W47" s="345"/>
      <c r="X47" s="345"/>
      <c r="Y47" s="345"/>
      <c r="Z47" s="345"/>
      <c r="AA47" s="345"/>
      <c r="AB47" s="345"/>
      <c r="AC47" s="345"/>
      <c r="AD47" s="345"/>
      <c r="AE47" s="345"/>
      <c r="AF47" s="345"/>
      <c r="AG47" s="345"/>
      <c r="AH47" s="345"/>
      <c r="AI47" s="345"/>
      <c r="AJ47" s="345"/>
      <c r="AK47" s="345"/>
      <c r="AL47" s="345"/>
      <c r="AM47" s="338" t="s">
        <v>412</v>
      </c>
      <c r="AO47" s="85"/>
      <c r="AP47" s="85" t="str">
        <f aca="false">IF(T47="","",T47)</f>
        <v>Схема подключения теплопотребляющей установки к коллектору источника тепловой энергии</v>
      </c>
      <c r="AQ47" s="85"/>
      <c r="AR47" s="85"/>
      <c r="AS47" s="137" t="n">
        <v>47</v>
      </c>
    </row>
    <row r="48" customFormat="false" ht="22.05" hidden="false" customHeight="true" outlineLevel="0" collapsed="false">
      <c r="A48" s="137" t="s">
        <v>219</v>
      </c>
      <c r="B48" s="137" t="s">
        <v>220</v>
      </c>
      <c r="C48" s="137" t="s">
        <v>221</v>
      </c>
      <c r="D48" s="137" t="s">
        <v>222</v>
      </c>
      <c r="E48" s="334"/>
      <c r="F48" s="334"/>
      <c r="G48" s="334"/>
      <c r="H48" s="334"/>
      <c r="I48" s="97"/>
      <c r="J48" s="97" t="str">
        <f aca="false">I47&amp;".1"</f>
        <v>....1.1</v>
      </c>
      <c r="K48" s="137"/>
      <c r="L48" s="137" t="s">
        <v>413</v>
      </c>
      <c r="P48" s="85"/>
      <c r="Q48" s="85" t="n">
        <v>1</v>
      </c>
      <c r="R48" s="346"/>
      <c r="S48" s="401" t="str">
        <f aca="false">$J48</f>
        <v>....1.1</v>
      </c>
      <c r="T48" s="347" t="s">
        <v>414</v>
      </c>
      <c r="U48" s="335"/>
      <c r="V48" s="345"/>
      <c r="W48" s="345"/>
      <c r="X48" s="345"/>
      <c r="Y48" s="345"/>
      <c r="Z48" s="345"/>
      <c r="AA48" s="345"/>
      <c r="AB48" s="345"/>
      <c r="AC48" s="345"/>
      <c r="AD48" s="345"/>
      <c r="AE48" s="345"/>
      <c r="AF48" s="345"/>
      <c r="AG48" s="345"/>
      <c r="AH48" s="345"/>
      <c r="AI48" s="345"/>
      <c r="AJ48" s="345"/>
      <c r="AK48" s="345"/>
      <c r="AL48" s="345"/>
      <c r="AM48" s="338" t="s">
        <v>415</v>
      </c>
      <c r="AO48" s="85"/>
      <c r="AP48" s="85" t="str">
        <f aca="false">IF(T48="","",T48)</f>
        <v>Группа потребителей</v>
      </c>
      <c r="AQ48" s="85"/>
      <c r="AR48" s="85"/>
      <c r="AS48" s="137" t="n">
        <v>21</v>
      </c>
    </row>
    <row r="49" customFormat="false" ht="22.05" hidden="false" customHeight="true" outlineLevel="0" collapsed="false">
      <c r="A49" s="137" t="s">
        <v>219</v>
      </c>
      <c r="B49" s="137" t="s">
        <v>220</v>
      </c>
      <c r="C49" s="137" t="s">
        <v>221</v>
      </c>
      <c r="D49" s="137" t="s">
        <v>222</v>
      </c>
      <c r="E49" s="334"/>
      <c r="F49" s="334"/>
      <c r="G49" s="334"/>
      <c r="H49" s="334"/>
      <c r="I49" s="97"/>
      <c r="J49" s="97"/>
      <c r="K49" s="97" t="str">
        <f aca="false">J48&amp;".1"</f>
        <v>....1.1.1</v>
      </c>
      <c r="L49" s="137" t="s">
        <v>416</v>
      </c>
      <c r="P49" s="85"/>
      <c r="Q49" s="85"/>
      <c r="R49" s="346" t="n">
        <v>1</v>
      </c>
      <c r="S49" s="401" t="str">
        <f aca="false">$K49</f>
        <v>....1.1.1</v>
      </c>
      <c r="T49" s="348"/>
      <c r="U49" s="335"/>
      <c r="V49" s="349"/>
      <c r="W49" s="350"/>
      <c r="X49" s="349"/>
      <c r="Y49" s="351"/>
      <c r="Z49" s="352"/>
      <c r="AA49" s="166" t="s">
        <v>65</v>
      </c>
      <c r="AB49" s="352"/>
      <c r="AC49" s="166" t="s">
        <v>65</v>
      </c>
      <c r="AD49" s="349"/>
      <c r="AE49" s="350"/>
      <c r="AF49" s="349"/>
      <c r="AG49" s="351"/>
      <c r="AH49" s="352"/>
      <c r="AI49" s="166" t="s">
        <v>65</v>
      </c>
      <c r="AJ49" s="352"/>
      <c r="AK49" s="166" t="s">
        <v>65</v>
      </c>
      <c r="AL49" s="397"/>
      <c r="AM49" s="353" t="s">
        <v>417</v>
      </c>
      <c r="AN49" s="85" t="e">
        <f aca="false">strcheckdate(V50:AL50)</f>
        <v>#NAME?</v>
      </c>
      <c r="AO49" s="85"/>
      <c r="AP49" s="85" t="str">
        <f aca="false">IF(T49="","",T49)</f>
        <v/>
      </c>
      <c r="AQ49" s="85"/>
      <c r="AR49" s="85"/>
      <c r="AS49" s="137" t="n">
        <v>21</v>
      </c>
    </row>
    <row r="50" customFormat="false" ht="1.05" hidden="false" customHeight="true" outlineLevel="0" collapsed="false">
      <c r="A50" s="137" t="s">
        <v>219</v>
      </c>
      <c r="B50" s="137" t="s">
        <v>220</v>
      </c>
      <c r="C50" s="137" t="s">
        <v>221</v>
      </c>
      <c r="D50" s="137" t="s">
        <v>222</v>
      </c>
      <c r="E50" s="334"/>
      <c r="F50" s="334"/>
      <c r="G50" s="334"/>
      <c r="H50" s="334"/>
      <c r="I50" s="97"/>
      <c r="J50" s="97"/>
      <c r="K50" s="97"/>
      <c r="L50" s="137"/>
      <c r="P50" s="85"/>
      <c r="Q50" s="85"/>
      <c r="R50" s="346"/>
      <c r="S50" s="312"/>
      <c r="T50" s="335"/>
      <c r="U50" s="335"/>
      <c r="V50" s="350"/>
      <c r="W50" s="350"/>
      <c r="X50" s="350"/>
      <c r="Y50" s="354" t="str">
        <f aca="false">Z49&amp;"-"&amp;AB49</f>
        <v>-</v>
      </c>
      <c r="Z50" s="352"/>
      <c r="AA50" s="166"/>
      <c r="AB50" s="352"/>
      <c r="AC50" s="166"/>
      <c r="AD50" s="350"/>
      <c r="AE50" s="350"/>
      <c r="AF50" s="350"/>
      <c r="AG50" s="354" t="str">
        <f aca="false">AH49&amp;"-"&amp;AJ49</f>
        <v>-</v>
      </c>
      <c r="AH50" s="352"/>
      <c r="AI50" s="166"/>
      <c r="AJ50" s="352"/>
      <c r="AK50" s="166"/>
      <c r="AL50" s="398"/>
      <c r="AM50" s="353"/>
      <c r="AO50" s="85"/>
      <c r="AP50" s="85" t="str">
        <f aca="false">IF(T50="","",T50)</f>
        <v/>
      </c>
      <c r="AQ50" s="85"/>
      <c r="AR50" s="85"/>
      <c r="AS50" s="137" t="n">
        <v>1</v>
      </c>
    </row>
    <row r="51" customFormat="false" ht="11.55" hidden="false" customHeight="true" outlineLevel="0" collapsed="false">
      <c r="A51" s="137" t="s">
        <v>219</v>
      </c>
      <c r="B51" s="137" t="s">
        <v>220</v>
      </c>
      <c r="C51" s="137" t="s">
        <v>221</v>
      </c>
      <c r="D51" s="137" t="s">
        <v>222</v>
      </c>
      <c r="E51" s="334"/>
      <c r="F51" s="334"/>
      <c r="G51" s="334"/>
      <c r="H51" s="334"/>
      <c r="I51" s="97"/>
      <c r="J51" s="97"/>
      <c r="K51" s="137"/>
      <c r="L51" s="137"/>
      <c r="P51" s="85"/>
      <c r="Q51" s="85"/>
      <c r="R51" s="343"/>
      <c r="S51" s="355"/>
      <c r="T51" s="356" t="s">
        <v>418</v>
      </c>
      <c r="U51" s="157"/>
      <c r="V51" s="157"/>
      <c r="W51" s="157"/>
      <c r="X51" s="157"/>
      <c r="Y51" s="157"/>
      <c r="Z51" s="157"/>
      <c r="AA51" s="157"/>
      <c r="AB51" s="157"/>
      <c r="AC51" s="157"/>
      <c r="AD51" s="157"/>
      <c r="AE51" s="157"/>
      <c r="AF51" s="157"/>
      <c r="AG51" s="157"/>
      <c r="AH51" s="157"/>
      <c r="AI51" s="157"/>
      <c r="AJ51" s="157"/>
      <c r="AK51" s="157"/>
      <c r="AL51" s="357"/>
      <c r="AM51" s="353"/>
      <c r="AO51" s="85"/>
      <c r="AP51" s="85" t="str">
        <f aca="false">IF(T51="","",T51)</f>
        <v>Добавить вид теплоносителя (параметры теплоносителя)</v>
      </c>
      <c r="AQ51" s="85"/>
      <c r="AR51" s="85"/>
      <c r="AS51" s="137" t="n">
        <v>11</v>
      </c>
    </row>
    <row r="52" customFormat="false" ht="11.55" hidden="false" customHeight="true" outlineLevel="0" collapsed="false">
      <c r="A52" s="137" t="s">
        <v>219</v>
      </c>
      <c r="B52" s="137" t="s">
        <v>220</v>
      </c>
      <c r="C52" s="137" t="s">
        <v>221</v>
      </c>
      <c r="D52" s="137" t="s">
        <v>222</v>
      </c>
      <c r="E52" s="334"/>
      <c r="F52" s="334"/>
      <c r="G52" s="334"/>
      <c r="H52" s="334"/>
      <c r="I52" s="97"/>
      <c r="J52" s="137"/>
      <c r="K52" s="137"/>
      <c r="L52" s="137"/>
      <c r="P52" s="85"/>
      <c r="Q52" s="85"/>
      <c r="R52" s="343"/>
      <c r="S52" s="355"/>
      <c r="T52" s="358" t="s">
        <v>419</v>
      </c>
      <c r="U52" s="157"/>
      <c r="V52" s="157"/>
      <c r="W52" s="157"/>
      <c r="X52" s="157"/>
      <c r="Y52" s="157"/>
      <c r="Z52" s="157"/>
      <c r="AA52" s="157"/>
      <c r="AB52" s="157"/>
      <c r="AC52" s="359"/>
      <c r="AD52" s="157"/>
      <c r="AE52" s="157"/>
      <c r="AF52" s="157"/>
      <c r="AG52" s="157"/>
      <c r="AH52" s="157"/>
      <c r="AI52" s="157"/>
      <c r="AJ52" s="157"/>
      <c r="AK52" s="359"/>
      <c r="AL52" s="157"/>
      <c r="AM52" s="360"/>
      <c r="AO52" s="85"/>
      <c r="AP52" s="85" t="str">
        <f aca="false">IF(T52="","",T52)</f>
        <v>Добавить группу потребителей</v>
      </c>
      <c r="AQ52" s="85"/>
      <c r="AR52" s="85"/>
      <c r="AS52" s="137" t="n">
        <v>11</v>
      </c>
    </row>
    <row r="53" customFormat="false" ht="14.7" hidden="false" customHeight="true" outlineLevel="0" collapsed="false">
      <c r="A53" s="137" t="s">
        <v>219</v>
      </c>
      <c r="B53" s="137" t="s">
        <v>220</v>
      </c>
      <c r="C53" s="137" t="s">
        <v>221</v>
      </c>
      <c r="D53" s="137" t="s">
        <v>222</v>
      </c>
      <c r="E53" s="334"/>
      <c r="F53" s="334"/>
      <c r="G53" s="334"/>
      <c r="H53" s="334"/>
      <c r="I53" s="137"/>
      <c r="J53" s="137"/>
      <c r="K53" s="137"/>
      <c r="L53" s="137"/>
      <c r="M53" s="137"/>
      <c r="N53" s="137"/>
      <c r="O53" s="137"/>
      <c r="P53" s="95"/>
      <c r="Q53" s="361"/>
      <c r="R53" s="332"/>
      <c r="S53" s="355"/>
      <c r="T53" s="362" t="s">
        <v>420</v>
      </c>
      <c r="U53" s="157"/>
      <c r="V53" s="157"/>
      <c r="W53" s="157"/>
      <c r="X53" s="157"/>
      <c r="Y53" s="157"/>
      <c r="Z53" s="157"/>
      <c r="AA53" s="157"/>
      <c r="AB53" s="157"/>
      <c r="AC53" s="359"/>
      <c r="AD53" s="157"/>
      <c r="AE53" s="157"/>
      <c r="AF53" s="157"/>
      <c r="AG53" s="157"/>
      <c r="AH53" s="157"/>
      <c r="AI53" s="157"/>
      <c r="AJ53" s="157"/>
      <c r="AK53" s="359"/>
      <c r="AL53" s="157"/>
      <c r="AM53" s="360"/>
      <c r="AO53" s="85"/>
      <c r="AP53" s="85" t="str">
        <f aca="false">IF(T53="","",T53)</f>
        <v>Добавить схему подключения</v>
      </c>
      <c r="AQ53" s="85"/>
      <c r="AR53" s="85"/>
      <c r="AS53" s="137" t="n">
        <v>14</v>
      </c>
    </row>
    <row r="54" s="36" customFormat="true" ht="1.05" hidden="false" customHeight="true" outlineLevel="0" collapsed="false">
      <c r="A54" s="137" t="s">
        <v>219</v>
      </c>
      <c r="B54" s="137" t="s">
        <v>220</v>
      </c>
      <c r="C54" s="137" t="s">
        <v>221</v>
      </c>
      <c r="D54" s="137"/>
      <c r="E54" s="334"/>
      <c r="F54" s="334"/>
      <c r="G54" s="334"/>
      <c r="H54" s="137"/>
      <c r="I54" s="137"/>
      <c r="J54" s="137"/>
      <c r="K54" s="137"/>
      <c r="L54" s="137"/>
      <c r="M54" s="137"/>
      <c r="N54" s="137"/>
      <c r="O54" s="137"/>
      <c r="P54" s="118"/>
      <c r="Q54" s="363"/>
      <c r="R54" s="118"/>
      <c r="S54" s="368"/>
      <c r="T54" s="402" t="s">
        <v>421</v>
      </c>
      <c r="U54" s="402"/>
      <c r="V54" s="402"/>
      <c r="W54" s="402"/>
      <c r="X54" s="402"/>
      <c r="Y54" s="402"/>
      <c r="Z54" s="402"/>
      <c r="AA54" s="402"/>
      <c r="AB54" s="402"/>
      <c r="AC54" s="402"/>
      <c r="AD54" s="402"/>
      <c r="AE54" s="402"/>
      <c r="AF54" s="402"/>
      <c r="AG54" s="402"/>
      <c r="AH54" s="402"/>
      <c r="AI54" s="402"/>
      <c r="AJ54" s="402"/>
      <c r="AK54" s="402"/>
      <c r="AL54" s="402"/>
      <c r="AM54" s="402"/>
      <c r="AO54" s="85"/>
      <c r="AP54" s="85" t="str">
        <f aca="false">IF(T54="","",T54)</f>
        <v>Добавить источник для дифференциации</v>
      </c>
      <c r="AQ54" s="85"/>
      <c r="AR54" s="85"/>
      <c r="AS54" s="85" t="n">
        <v>1</v>
      </c>
    </row>
    <row r="55" s="36" customFormat="true" ht="1.05" hidden="false" customHeight="true" outlineLevel="0" collapsed="false">
      <c r="A55" s="137" t="s">
        <v>219</v>
      </c>
      <c r="B55" s="137" t="s">
        <v>220</v>
      </c>
      <c r="C55" s="137"/>
      <c r="D55" s="137"/>
      <c r="E55" s="334"/>
      <c r="F55" s="334"/>
      <c r="G55" s="137"/>
      <c r="H55" s="137"/>
      <c r="I55" s="137"/>
      <c r="J55" s="137"/>
      <c r="K55" s="137"/>
      <c r="L55" s="137"/>
      <c r="M55" s="175"/>
      <c r="N55" s="175"/>
      <c r="O55" s="137"/>
      <c r="P55" s="118"/>
      <c r="Q55" s="363"/>
      <c r="R55" s="118"/>
      <c r="S55" s="368"/>
      <c r="T55" s="402" t="s">
        <v>422</v>
      </c>
      <c r="U55" s="402"/>
      <c r="V55" s="402"/>
      <c r="W55" s="402"/>
      <c r="X55" s="402"/>
      <c r="Y55" s="402"/>
      <c r="Z55" s="402"/>
      <c r="AA55" s="402"/>
      <c r="AB55" s="402"/>
      <c r="AC55" s="402"/>
      <c r="AD55" s="402"/>
      <c r="AE55" s="402"/>
      <c r="AF55" s="402"/>
      <c r="AG55" s="402"/>
      <c r="AH55" s="402"/>
      <c r="AI55" s="402"/>
      <c r="AJ55" s="402"/>
      <c r="AK55" s="402"/>
      <c r="AL55" s="402"/>
      <c r="AM55" s="402"/>
      <c r="AO55" s="85"/>
      <c r="AP55" s="85" t="str">
        <f aca="false">IF(T55="","",T55)</f>
        <v>Добавить централизованную систему для дифференциации</v>
      </c>
      <c r="AQ55" s="85"/>
      <c r="AR55" s="85"/>
      <c r="AS55" s="85" t="n">
        <v>1</v>
      </c>
    </row>
    <row r="56" s="36" customFormat="true" ht="1.05" hidden="false" customHeight="true" outlineLevel="0" collapsed="false">
      <c r="A56" s="137" t="s">
        <v>219</v>
      </c>
      <c r="B56" s="137"/>
      <c r="C56" s="137"/>
      <c r="D56" s="137"/>
      <c r="E56" s="334"/>
      <c r="F56" s="137"/>
      <c r="G56" s="137"/>
      <c r="H56" s="137"/>
      <c r="I56" s="137"/>
      <c r="J56" s="137"/>
      <c r="K56" s="137"/>
      <c r="L56" s="137"/>
      <c r="M56" s="175"/>
      <c r="N56" s="175"/>
      <c r="O56" s="137"/>
      <c r="P56" s="118"/>
      <c r="Q56" s="363"/>
      <c r="R56" s="118"/>
      <c r="S56" s="368"/>
      <c r="T56" s="402" t="s">
        <v>423</v>
      </c>
      <c r="U56" s="402"/>
      <c r="V56" s="402"/>
      <c r="W56" s="402"/>
      <c r="X56" s="402"/>
      <c r="Y56" s="402"/>
      <c r="Z56" s="402"/>
      <c r="AA56" s="402"/>
      <c r="AB56" s="402"/>
      <c r="AC56" s="402"/>
      <c r="AD56" s="402"/>
      <c r="AE56" s="402"/>
      <c r="AF56" s="402"/>
      <c r="AG56" s="402"/>
      <c r="AH56" s="402"/>
      <c r="AI56" s="402"/>
      <c r="AJ56" s="402"/>
      <c r="AK56" s="402"/>
      <c r="AL56" s="402"/>
      <c r="AM56" s="402"/>
      <c r="AO56" s="85"/>
      <c r="AP56" s="85" t="str">
        <f aca="false">IF(T56="","",T56)</f>
        <v>Добавить территорию для дифференциации</v>
      </c>
      <c r="AQ56" s="85"/>
      <c r="AR56" s="85"/>
      <c r="AS56" s="85" t="n">
        <v>1</v>
      </c>
    </row>
    <row r="57" s="36" customFormat="true" ht="1.05" hidden="false" customHeight="true" outlineLevel="0" collapsed="false">
      <c r="A57" s="137"/>
      <c r="B57" s="137"/>
      <c r="C57" s="137"/>
      <c r="D57" s="137"/>
      <c r="E57" s="137"/>
      <c r="F57" s="137"/>
      <c r="G57" s="137"/>
      <c r="H57" s="137"/>
      <c r="I57" s="137"/>
      <c r="J57" s="137"/>
      <c r="K57" s="137"/>
      <c r="L57" s="137"/>
      <c r="M57" s="175"/>
      <c r="N57" s="175"/>
      <c r="O57" s="137"/>
      <c r="P57" s="118"/>
      <c r="Q57" s="363"/>
      <c r="R57" s="118"/>
      <c r="S57" s="368"/>
      <c r="T57" s="402" t="s">
        <v>455</v>
      </c>
      <c r="U57" s="402"/>
      <c r="V57" s="402"/>
      <c r="W57" s="402"/>
      <c r="X57" s="402"/>
      <c r="Y57" s="402"/>
      <c r="Z57" s="402"/>
      <c r="AA57" s="402"/>
      <c r="AB57" s="402"/>
      <c r="AC57" s="402"/>
      <c r="AD57" s="402"/>
      <c r="AE57" s="402"/>
      <c r="AF57" s="402"/>
      <c r="AG57" s="402"/>
      <c r="AH57" s="402"/>
      <c r="AI57" s="402"/>
      <c r="AJ57" s="402"/>
      <c r="AK57" s="402"/>
      <c r="AL57" s="402"/>
      <c r="AM57" s="402"/>
      <c r="AO57" s="85"/>
      <c r="AP57" s="85" t="str">
        <f aca="false">IF(T57="","",T57)</f>
        <v>Добавить наименование тарифа</v>
      </c>
      <c r="AQ57" s="85"/>
      <c r="AR57" s="85"/>
      <c r="AS57" s="85" t="n">
        <v>1</v>
      </c>
    </row>
    <row r="58" customFormat="false" ht="11.55" hidden="false" customHeight="true" outlineLevel="0" collapsed="false">
      <c r="M58" s="137"/>
      <c r="N58" s="137"/>
      <c r="O58" s="137"/>
      <c r="P58" s="137"/>
      <c r="Q58" s="137"/>
      <c r="R58" s="137"/>
      <c r="S58" s="137"/>
      <c r="AN58" s="137"/>
      <c r="AO58" s="137"/>
      <c r="AP58" s="137"/>
      <c r="AQ58" s="137"/>
      <c r="AR58" s="137"/>
      <c r="AS58" s="137" t="n">
        <v>11</v>
      </c>
    </row>
    <row r="59" customFormat="false" ht="28.5" hidden="false" customHeight="true" outlineLevel="0" collapsed="false">
      <c r="O59" s="137"/>
      <c r="S59" s="137"/>
      <c r="T59" s="137"/>
      <c r="U59" s="137"/>
      <c r="V59" s="137"/>
      <c r="W59" s="137"/>
      <c r="X59" s="137"/>
      <c r="Y59" s="137"/>
      <c r="Z59" s="137"/>
      <c r="AA59" s="137"/>
      <c r="AB59" s="137"/>
      <c r="AC59" s="137"/>
      <c r="AD59" s="137"/>
      <c r="AE59" s="137"/>
      <c r="AF59" s="137"/>
      <c r="AG59" s="137"/>
      <c r="AH59" s="137"/>
      <c r="AI59" s="137"/>
      <c r="AJ59" s="137"/>
      <c r="AK59" s="137"/>
      <c r="AL59" s="137"/>
      <c r="AM59" s="137"/>
      <c r="AS59" s="137" t="n">
        <v>27</v>
      </c>
    </row>
    <row r="60" customFormat="false" ht="65.25" hidden="false" customHeight="true" outlineLevel="0" collapsed="false">
      <c r="O60" s="137"/>
      <c r="T60" s="137"/>
      <c r="U60" s="137"/>
      <c r="V60" s="137"/>
      <c r="W60" s="137"/>
      <c r="X60" s="137"/>
      <c r="Y60" s="137"/>
      <c r="Z60" s="137"/>
      <c r="AA60" s="137"/>
      <c r="AB60" s="137"/>
      <c r="AC60" s="137"/>
      <c r="AD60" s="137"/>
      <c r="AE60" s="137"/>
      <c r="AF60" s="137"/>
      <c r="AG60" s="137"/>
      <c r="AH60" s="137"/>
      <c r="AI60" s="137"/>
      <c r="AJ60" s="137"/>
      <c r="AK60" s="137"/>
      <c r="AL60" s="137"/>
      <c r="AM60" s="137"/>
      <c r="AS60" s="137" t="n">
        <v>62</v>
      </c>
    </row>
    <row r="61" customFormat="false" ht="14.7" hidden="false" customHeight="true" outlineLevel="0" collapsed="false">
      <c r="O61" s="137"/>
      <c r="AS61" s="137" t="n">
        <v>14</v>
      </c>
    </row>
    <row r="62" customFormat="false" ht="18.75" hidden="false" customHeight="true" outlineLevel="0" collapsed="false">
      <c r="O62" s="137"/>
      <c r="S62" s="137"/>
      <c r="T62" s="137"/>
      <c r="U62" s="137"/>
      <c r="V62" s="137"/>
      <c r="W62" s="137"/>
      <c r="X62" s="137"/>
      <c r="Y62" s="137"/>
      <c r="Z62" s="137"/>
      <c r="AA62" s="137"/>
      <c r="AB62" s="137"/>
      <c r="AC62" s="137"/>
      <c r="AD62" s="137"/>
      <c r="AE62" s="137"/>
      <c r="AF62" s="137"/>
      <c r="AG62" s="137"/>
      <c r="AH62" s="137"/>
      <c r="AI62" s="137"/>
      <c r="AJ62" s="137"/>
      <c r="AK62" s="137"/>
      <c r="AL62" s="137"/>
      <c r="AM62" s="137"/>
      <c r="AS62" s="137" t="n">
        <v>18</v>
      </c>
    </row>
    <row r="63" customFormat="false" ht="18.75" hidden="false" customHeight="true" outlineLevel="0" collapsed="false">
      <c r="O63" s="137"/>
      <c r="T63" s="137"/>
      <c r="U63" s="137"/>
      <c r="V63" s="137"/>
      <c r="W63" s="137"/>
      <c r="X63" s="137"/>
      <c r="Y63" s="137"/>
      <c r="Z63" s="137"/>
      <c r="AA63" s="137"/>
      <c r="AB63" s="137"/>
      <c r="AC63" s="137"/>
      <c r="AD63" s="137"/>
      <c r="AE63" s="137"/>
      <c r="AF63" s="137"/>
      <c r="AG63" s="137"/>
      <c r="AH63" s="137"/>
      <c r="AI63" s="137"/>
      <c r="AJ63" s="137"/>
      <c r="AK63" s="137"/>
      <c r="AL63" s="137"/>
      <c r="AM63" s="137"/>
      <c r="AS63" s="137" t="n">
        <v>18</v>
      </c>
    </row>
    <row r="64" customFormat="false" ht="29.25" hidden="false" customHeight="true" outlineLevel="0" collapsed="false">
      <c r="O64" s="137"/>
      <c r="S64" s="137"/>
      <c r="T64" s="137"/>
      <c r="U64" s="137"/>
      <c r="V64" s="137"/>
      <c r="W64" s="137"/>
      <c r="X64" s="137"/>
      <c r="Y64" s="137"/>
      <c r="Z64" s="137"/>
      <c r="AA64" s="137"/>
      <c r="AB64" s="137"/>
      <c r="AC64" s="137"/>
      <c r="AD64" s="137"/>
      <c r="AE64" s="137"/>
      <c r="AF64" s="137"/>
      <c r="AG64" s="137"/>
      <c r="AH64" s="137"/>
      <c r="AI64" s="137"/>
      <c r="AJ64" s="137"/>
      <c r="AK64" s="137"/>
      <c r="AL64" s="137"/>
      <c r="AM64" s="137"/>
      <c r="AS64" s="137" t="n">
        <v>28</v>
      </c>
    </row>
    <row r="65" customFormat="false" ht="22.5" hidden="true" customHeight="true" outlineLevel="0" collapsed="false">
      <c r="A65" s="137" t="s">
        <v>81</v>
      </c>
      <c r="B65" s="137" t="n">
        <v>0</v>
      </c>
      <c r="C65" s="137" t="n">
        <v>0</v>
      </c>
      <c r="D65" s="137" t="n">
        <v>0</v>
      </c>
      <c r="E65" s="137" t="n">
        <v>0</v>
      </c>
      <c r="F65" s="137" t="n">
        <v>0</v>
      </c>
      <c r="G65" s="137" t="n">
        <v>0</v>
      </c>
      <c r="H65" s="137" t="n">
        <v>0</v>
      </c>
      <c r="I65" s="137" t="n">
        <v>0</v>
      </c>
      <c r="J65" s="137" t="n">
        <v>0</v>
      </c>
      <c r="K65" s="137" t="n">
        <v>0</v>
      </c>
      <c r="L65" s="137" t="n">
        <v>0</v>
      </c>
      <c r="M65" s="175" t="n">
        <v>0</v>
      </c>
      <c r="N65" s="175" t="n">
        <v>0</v>
      </c>
      <c r="O65" s="175" t="n">
        <v>0</v>
      </c>
      <c r="P65" s="175" t="n">
        <v>3</v>
      </c>
      <c r="Q65" s="329" t="n">
        <v>3</v>
      </c>
      <c r="R65" s="329" t="n">
        <v>3</v>
      </c>
      <c r="S65" s="330" t="n">
        <v>12</v>
      </c>
      <c r="T65" s="137" t="n">
        <v>31</v>
      </c>
      <c r="U65" s="137" t="n">
        <v>0</v>
      </c>
      <c r="V65" s="137" t="n">
        <v>0</v>
      </c>
      <c r="W65" s="137" t="n">
        <v>0</v>
      </c>
      <c r="X65" s="137" t="n">
        <v>0</v>
      </c>
      <c r="Y65" s="137" t="n">
        <v>0</v>
      </c>
      <c r="Z65" s="137" t="n">
        <v>0</v>
      </c>
      <c r="AA65" s="137" t="n">
        <v>0</v>
      </c>
      <c r="AB65" s="137" t="n">
        <v>0</v>
      </c>
      <c r="AC65" s="137" t="n">
        <v>0</v>
      </c>
      <c r="AD65" s="137" t="n">
        <v>24</v>
      </c>
      <c r="AE65" s="137" t="n">
        <v>0</v>
      </c>
      <c r="AF65" s="137" t="n">
        <v>24</v>
      </c>
      <c r="AG65" s="137" t="n">
        <v>24</v>
      </c>
      <c r="AH65" s="137" t="n">
        <v>11</v>
      </c>
      <c r="AI65" s="137" t="n">
        <v>3</v>
      </c>
      <c r="AJ65" s="137" t="n">
        <v>11</v>
      </c>
      <c r="AK65" s="137" t="n">
        <v>0</v>
      </c>
      <c r="AL65" s="137" t="n">
        <v>4</v>
      </c>
      <c r="AM65" s="137" t="n">
        <v>115</v>
      </c>
      <c r="AN65" s="85" t="n">
        <v>10</v>
      </c>
      <c r="AO65" s="85" t="n">
        <v>10</v>
      </c>
      <c r="AP65" s="85" t="n">
        <v>10</v>
      </c>
      <c r="AQ65" s="85" t="n">
        <v>10</v>
      </c>
      <c r="AR65" s="85" t="n">
        <v>10</v>
      </c>
      <c r="AS65" s="137"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1.01"/>
    <col collapsed="false" customWidth="true" hidden="true" outlineLevel="0" max="21" min="21" style="31" width="0.71"/>
    <col collapsed="false" customWidth="true" hidden="true" outlineLevel="0" max="22" min="22" style="31" width="1.72"/>
    <col collapsed="false" customWidth="true" hidden="true" outlineLevel="0" max="23" min="23" style="31" width="24.72"/>
    <col collapsed="false" customWidth="true" hidden="true" outlineLevel="0" max="25" min="24" style="31" width="0.14"/>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0.14"/>
    <col collapsed="false" customWidth="true" hidden="false" outlineLevel="0" max="31" min="31" style="31" width="24.01"/>
    <col collapsed="false" customWidth="true" hidden="false" outlineLevel="0" max="33" min="32" style="31" width="0.14"/>
    <col collapsed="false" customWidth="true" hidden="false" outlineLevel="0" max="34" min="34" style="31" width="11.01"/>
    <col collapsed="false" customWidth="true" hidden="false" outlineLevel="0" max="35" min="35" style="31" width="3.71"/>
    <col collapsed="false" customWidth="true" hidden="false" outlineLevel="0" max="36" min="36" style="31" width="11.01"/>
    <col collapsed="false" customWidth="true" hidden="true" outlineLevel="0" max="37" min="37" style="31" width="8.57"/>
    <col collapsed="false" customWidth="true" hidden="false" outlineLevel="0" max="38" min="38" style="31" width="4.01"/>
    <col collapsed="false" customWidth="true" hidden="false" outlineLevel="0" max="39" min="39" style="31" width="115.01"/>
    <col collapsed="false" customWidth="true" hidden="false" outlineLevel="0" max="44" min="40" style="36" width="10"/>
    <col collapsed="false" customWidth="false" hidden="true" outlineLevel="0" max="45" min="45" style="31" width="10.57"/>
  </cols>
  <sheetData>
    <row r="1" customFormat="false" ht="22.5" hidden="true" customHeight="true" outlineLevel="0" collapsed="false">
      <c r="AS1" s="31" t="s">
        <v>14</v>
      </c>
    </row>
    <row r="2" customFormat="false" ht="21" hidden="true" customHeight="true" outlineLevel="0" collapsed="false">
      <c r="A2" s="33"/>
      <c r="B2" s="33"/>
      <c r="C2" s="33"/>
      <c r="D2" s="33"/>
      <c r="E2" s="331" t="n">
        <v>1</v>
      </c>
      <c r="F2" s="33"/>
      <c r="G2" s="33"/>
      <c r="H2" s="33"/>
      <c r="I2" s="33"/>
      <c r="J2" s="33"/>
      <c r="K2" s="33"/>
      <c r="M2" s="33"/>
      <c r="N2" s="33"/>
      <c r="O2" s="33"/>
      <c r="Q2" s="95"/>
      <c r="R2" s="332"/>
      <c r="S2" s="404" t="e">
        <f aca="false">INDEX(PT_DIFFERENTIATION_NUM_NTAR,MATCH(A2,PT_DIFFERENTIATION_NTAR_ID,0))</f>
        <v>#N/A</v>
      </c>
      <c r="T2" s="334" t="s">
        <v>132</v>
      </c>
      <c r="U2" s="335"/>
      <c r="V2" s="336"/>
      <c r="W2" s="336"/>
      <c r="X2" s="336"/>
      <c r="Y2" s="336"/>
      <c r="Z2" s="336"/>
      <c r="AA2" s="336"/>
      <c r="AB2" s="336"/>
      <c r="AC2" s="336"/>
      <c r="AD2" s="337" t="e">
        <f aca="false">INDEX(PT_DIFFERENTIATION_NTAR,MATCH(A2,PT_DIFFERENTIATION_NTAR_ID,0))</f>
        <v>#N/A</v>
      </c>
      <c r="AE2" s="337"/>
      <c r="AF2" s="337"/>
      <c r="AG2" s="337"/>
      <c r="AH2" s="337"/>
      <c r="AI2" s="337"/>
      <c r="AJ2" s="337"/>
      <c r="AK2" s="337"/>
      <c r="AL2" s="337"/>
      <c r="AM2" s="338" t="s">
        <v>403</v>
      </c>
      <c r="AO2" s="85"/>
      <c r="AP2" s="85" t="str">
        <f aca="false">IF(T2="","",T2)</f>
        <v>Наименование тарифа</v>
      </c>
      <c r="AQ2" s="85"/>
      <c r="AR2" s="85"/>
      <c r="AS2" s="31" t="n">
        <v>0</v>
      </c>
    </row>
    <row r="3" customFormat="false" ht="21" hidden="true" customHeight="true" outlineLevel="0" collapsed="false">
      <c r="A3" s="33"/>
      <c r="B3" s="33"/>
      <c r="C3" s="33"/>
      <c r="D3" s="33"/>
      <c r="E3" s="331"/>
      <c r="F3" s="331" t="n">
        <v>1</v>
      </c>
      <c r="G3" s="33"/>
      <c r="H3" s="33"/>
      <c r="I3" s="33"/>
      <c r="J3" s="33"/>
      <c r="K3" s="33"/>
      <c r="M3" s="33"/>
      <c r="N3" s="33"/>
      <c r="O3" s="33"/>
      <c r="P3" s="137"/>
      <c r="Q3" s="339"/>
      <c r="R3" s="340"/>
      <c r="S3" s="404" t="e">
        <f aca="false">INDEX(PT_DIFFERENTIATION_NUM_TER,MATCH(B3,PT_DIFFERENTIATION_TER_ID,0))</f>
        <v>#N/A</v>
      </c>
      <c r="T3" s="333" t="s">
        <v>404</v>
      </c>
      <c r="U3" s="335"/>
      <c r="V3" s="336"/>
      <c r="W3" s="336"/>
      <c r="X3" s="336"/>
      <c r="Y3" s="336"/>
      <c r="Z3" s="336"/>
      <c r="AA3" s="336"/>
      <c r="AB3" s="336"/>
      <c r="AC3" s="336"/>
      <c r="AD3" s="337" t="e">
        <f aca="false">INDEX(PT_DIFFERENTIATION_TER,MATCH(B3,PT_DIFFERENTIATION_TER_ID,0))</f>
        <v>#N/A</v>
      </c>
      <c r="AE3" s="337"/>
      <c r="AF3" s="337"/>
      <c r="AG3" s="337"/>
      <c r="AH3" s="337"/>
      <c r="AI3" s="337"/>
      <c r="AJ3" s="337"/>
      <c r="AK3" s="337"/>
      <c r="AL3" s="337"/>
      <c r="AM3" s="338" t="s">
        <v>405</v>
      </c>
      <c r="AO3" s="85"/>
      <c r="AP3" s="85" t="str">
        <f aca="false">IF(T3="","",T3)</f>
        <v>Территория действия тарифа</v>
      </c>
      <c r="AQ3" s="85"/>
      <c r="AR3" s="85"/>
      <c r="AS3" s="31" t="n">
        <v>0</v>
      </c>
    </row>
    <row r="4" customFormat="false" ht="23.25" hidden="true" customHeight="true" outlineLevel="0" collapsed="false">
      <c r="A4" s="33"/>
      <c r="B4" s="33"/>
      <c r="C4" s="33"/>
      <c r="D4" s="33"/>
      <c r="E4" s="331"/>
      <c r="F4" s="331"/>
      <c r="G4" s="331" t="n">
        <v>1</v>
      </c>
      <c r="H4" s="33"/>
      <c r="I4" s="33"/>
      <c r="J4" s="33"/>
      <c r="K4" s="33"/>
      <c r="M4" s="33"/>
      <c r="N4" s="33"/>
      <c r="O4" s="33"/>
      <c r="P4" s="341"/>
      <c r="Q4" s="339"/>
      <c r="R4" s="340"/>
      <c r="S4" s="404" t="e">
        <f aca="false">INDEX(PT_DIFFERENTIATION_NUM_CS,MATCH(C4,PT_DIFFERENTIATION_CS_ID,0))</f>
        <v>#N/A</v>
      </c>
      <c r="T4" s="401" t="s">
        <v>406</v>
      </c>
      <c r="U4" s="335"/>
      <c r="V4" s="336"/>
      <c r="W4" s="336"/>
      <c r="X4" s="336"/>
      <c r="Y4" s="336"/>
      <c r="Z4" s="336"/>
      <c r="AA4" s="336"/>
      <c r="AB4" s="336"/>
      <c r="AC4" s="336"/>
      <c r="AD4" s="337" t="e">
        <f aca="false">INDEX(PT_DIFFERENTIATION_CS,MATCH(C4,PT_DIFFERENTIATION_CS_ID,0))</f>
        <v>#N/A</v>
      </c>
      <c r="AE4" s="337"/>
      <c r="AF4" s="337"/>
      <c r="AG4" s="337"/>
      <c r="AH4" s="337"/>
      <c r="AI4" s="337"/>
      <c r="AJ4" s="337"/>
      <c r="AK4" s="337"/>
      <c r="AL4" s="337"/>
      <c r="AM4" s="338" t="s">
        <v>407</v>
      </c>
      <c r="AO4" s="85"/>
      <c r="AP4" s="85" t="str">
        <f aca="false">IF(T4="","",T4)</f>
        <v>Наименование системы теплоснабжения</v>
      </c>
      <c r="AQ4" s="85"/>
      <c r="AR4" s="85"/>
      <c r="AS4" s="31" t="n">
        <v>0</v>
      </c>
    </row>
    <row r="5" customFormat="false" ht="21" hidden="true" customHeight="true" outlineLevel="0" collapsed="false">
      <c r="A5" s="33"/>
      <c r="B5" s="33"/>
      <c r="C5" s="33"/>
      <c r="D5" s="33"/>
      <c r="E5" s="331"/>
      <c r="F5" s="331"/>
      <c r="G5" s="331"/>
      <c r="H5" s="331" t="n">
        <v>1</v>
      </c>
      <c r="I5" s="33"/>
      <c r="J5" s="33"/>
      <c r="K5" s="33"/>
      <c r="M5" s="33"/>
      <c r="N5" s="33"/>
      <c r="O5" s="33"/>
      <c r="P5" s="341"/>
      <c r="Q5" s="339"/>
      <c r="R5" s="340"/>
      <c r="S5" s="404" t="e">
        <f aca="false">INDEX(PT_DIFFERENTIATION_NUM_IST_TE,MATCH(D5,PT_DIFFERENTIATION_IST_TE_ID,0))</f>
        <v>#N/A</v>
      </c>
      <c r="T5" s="405" t="s">
        <v>408</v>
      </c>
      <c r="U5" s="335"/>
      <c r="V5" s="336"/>
      <c r="W5" s="336"/>
      <c r="X5" s="336"/>
      <c r="Y5" s="336"/>
      <c r="Z5" s="336"/>
      <c r="AA5" s="336"/>
      <c r="AB5" s="336"/>
      <c r="AC5" s="336"/>
      <c r="AD5" s="337" t="e">
        <f aca="false">INDEX(PT_DIFFERENTIATION_IST_TE,MATCH(D5,PT_DIFFERENTIATION_IST_TE_ID,0))</f>
        <v>#N/A</v>
      </c>
      <c r="AE5" s="337"/>
      <c r="AF5" s="337"/>
      <c r="AG5" s="337"/>
      <c r="AH5" s="337"/>
      <c r="AI5" s="337"/>
      <c r="AJ5" s="337"/>
      <c r="AK5" s="337"/>
      <c r="AL5" s="337"/>
      <c r="AM5" s="338" t="s">
        <v>409</v>
      </c>
      <c r="AO5" s="85"/>
      <c r="AP5" s="85" t="str">
        <f aca="false">IF(T5="","",T5)</f>
        <v>Источник тепловой энергии</v>
      </c>
      <c r="AQ5" s="85"/>
      <c r="AR5" s="85"/>
      <c r="AS5" s="31" t="n">
        <v>0</v>
      </c>
    </row>
    <row r="6" customFormat="false" ht="47.25" hidden="true" customHeight="true" outlineLevel="0" collapsed="false">
      <c r="A6" s="33"/>
      <c r="B6" s="33"/>
      <c r="C6" s="33"/>
      <c r="D6" s="33"/>
      <c r="E6" s="331"/>
      <c r="F6" s="331"/>
      <c r="G6" s="331"/>
      <c r="H6" s="331"/>
      <c r="I6" s="342" t="e">
        <f aca="false">S5&amp;".1"</f>
        <v>#N/A</v>
      </c>
      <c r="J6" s="33"/>
      <c r="K6" s="33"/>
      <c r="L6" s="33" t="s">
        <v>410</v>
      </c>
      <c r="M6" s="34"/>
      <c r="P6" s="85" t="n">
        <v>1</v>
      </c>
      <c r="Q6" s="85"/>
      <c r="R6" s="343"/>
      <c r="S6" s="404" t="e">
        <f aca="false">$I6</f>
        <v>#N/A</v>
      </c>
      <c r="T6" s="344" t="s">
        <v>411</v>
      </c>
      <c r="U6" s="335"/>
      <c r="V6" s="345"/>
      <c r="W6" s="345"/>
      <c r="X6" s="345"/>
      <c r="Y6" s="345"/>
      <c r="Z6" s="345"/>
      <c r="AA6" s="345"/>
      <c r="AB6" s="345"/>
      <c r="AC6" s="345"/>
      <c r="AD6" s="345"/>
      <c r="AE6" s="345"/>
      <c r="AF6" s="345"/>
      <c r="AG6" s="345"/>
      <c r="AH6" s="345"/>
      <c r="AI6" s="345"/>
      <c r="AJ6" s="345"/>
      <c r="AK6" s="345"/>
      <c r="AL6" s="345"/>
      <c r="AM6" s="338" t="s">
        <v>412</v>
      </c>
      <c r="AO6" s="85"/>
      <c r="AP6" s="85" t="str">
        <f aca="false">IF(T6="","",T6)</f>
        <v>Схема подключения теплопотребляющей установки к коллектору источника тепловой энергии</v>
      </c>
      <c r="AQ6" s="85"/>
      <c r="AR6" s="85"/>
      <c r="AS6" s="31" t="n">
        <v>0</v>
      </c>
    </row>
    <row r="7" customFormat="false" ht="21" hidden="true" customHeight="true" outlineLevel="0" collapsed="false">
      <c r="A7" s="33"/>
      <c r="B7" s="33"/>
      <c r="C7" s="33"/>
      <c r="D7" s="33"/>
      <c r="E7" s="331"/>
      <c r="F7" s="331"/>
      <c r="G7" s="331"/>
      <c r="H7" s="331"/>
      <c r="I7" s="342"/>
      <c r="J7" s="342" t="e">
        <f aca="false">I6&amp;".1"</f>
        <v>#N/A</v>
      </c>
      <c r="K7" s="33"/>
      <c r="L7" s="33" t="s">
        <v>413</v>
      </c>
      <c r="M7" s="34"/>
      <c r="N7" s="33"/>
      <c r="P7" s="85"/>
      <c r="Q7" s="85" t="n">
        <v>1</v>
      </c>
      <c r="R7" s="346"/>
      <c r="S7" s="404" t="e">
        <f aca="false">$J7</f>
        <v>#N/A</v>
      </c>
      <c r="T7" s="347" t="s">
        <v>414</v>
      </c>
      <c r="U7" s="335"/>
      <c r="V7" s="345"/>
      <c r="W7" s="345"/>
      <c r="X7" s="345"/>
      <c r="Y7" s="345"/>
      <c r="Z7" s="345"/>
      <c r="AA7" s="345"/>
      <c r="AB7" s="345"/>
      <c r="AC7" s="345"/>
      <c r="AD7" s="345"/>
      <c r="AE7" s="345"/>
      <c r="AF7" s="345"/>
      <c r="AG7" s="345"/>
      <c r="AH7" s="345"/>
      <c r="AI7" s="345"/>
      <c r="AJ7" s="345"/>
      <c r="AK7" s="345"/>
      <c r="AL7" s="345"/>
      <c r="AM7" s="338" t="s">
        <v>415</v>
      </c>
      <c r="AO7" s="85"/>
      <c r="AP7" s="85" t="str">
        <f aca="false">IF(T7="","",T7)</f>
        <v>Группа потребителей</v>
      </c>
      <c r="AQ7" s="85"/>
      <c r="AR7" s="85"/>
      <c r="AS7" s="31" t="n">
        <v>0</v>
      </c>
    </row>
    <row r="8" customFormat="false" ht="21" hidden="true" customHeight="true" outlineLevel="0" collapsed="false">
      <c r="A8" s="33"/>
      <c r="B8" s="33"/>
      <c r="C8" s="33"/>
      <c r="D8" s="33"/>
      <c r="E8" s="331"/>
      <c r="F8" s="331"/>
      <c r="G8" s="331"/>
      <c r="H8" s="331"/>
      <c r="I8" s="342"/>
      <c r="J8" s="342"/>
      <c r="K8" s="342" t="e">
        <f aca="false">J7&amp;".1"</f>
        <v>#N/A</v>
      </c>
      <c r="L8" s="33" t="s">
        <v>416</v>
      </c>
      <c r="M8" s="34"/>
      <c r="N8" s="33"/>
      <c r="O8" s="33"/>
      <c r="P8" s="85"/>
      <c r="Q8" s="85"/>
      <c r="R8" s="346" t="n">
        <v>1</v>
      </c>
      <c r="S8" s="404" t="e">
        <f aca="false">$K8</f>
        <v>#N/A</v>
      </c>
      <c r="T8" s="348"/>
      <c r="U8" s="335"/>
      <c r="V8" s="350"/>
      <c r="W8" s="349"/>
      <c r="X8" s="350"/>
      <c r="Y8" s="406"/>
      <c r="Z8" s="352"/>
      <c r="AA8" s="166" t="s">
        <v>65</v>
      </c>
      <c r="AB8" s="352"/>
      <c r="AC8" s="166" t="s">
        <v>65</v>
      </c>
      <c r="AD8" s="350"/>
      <c r="AE8" s="349"/>
      <c r="AF8" s="350"/>
      <c r="AG8" s="406"/>
      <c r="AH8" s="352"/>
      <c r="AI8" s="166" t="s">
        <v>65</v>
      </c>
      <c r="AJ8" s="352"/>
      <c r="AK8" s="166" t="s">
        <v>65</v>
      </c>
      <c r="AL8" s="350"/>
      <c r="AM8" s="353" t="s">
        <v>417</v>
      </c>
      <c r="AN8" s="36" t="e">
        <f aca="false">strcheckdate(V9:AL9)</f>
        <v>#NAME?</v>
      </c>
      <c r="AO8" s="85"/>
      <c r="AP8" s="85" t="str">
        <f aca="false">IF(T8="","",T8)</f>
        <v/>
      </c>
      <c r="AQ8" s="85"/>
      <c r="AR8" s="85"/>
      <c r="AS8" s="31" t="n">
        <v>0</v>
      </c>
    </row>
    <row r="9" customFormat="false" ht="0.75" hidden="true" customHeight="true" outlineLevel="0" collapsed="false">
      <c r="A9" s="33"/>
      <c r="B9" s="33"/>
      <c r="C9" s="33"/>
      <c r="D9" s="33"/>
      <c r="E9" s="331"/>
      <c r="F9" s="331"/>
      <c r="G9" s="331"/>
      <c r="H9" s="331"/>
      <c r="I9" s="342"/>
      <c r="J9" s="342"/>
      <c r="K9" s="342"/>
      <c r="M9" s="34"/>
      <c r="N9" s="33"/>
      <c r="O9" s="33"/>
      <c r="P9" s="85"/>
      <c r="Q9" s="85"/>
      <c r="R9" s="346"/>
      <c r="S9" s="312"/>
      <c r="T9" s="335"/>
      <c r="U9" s="335"/>
      <c r="V9" s="350"/>
      <c r="W9" s="350"/>
      <c r="X9" s="350"/>
      <c r="Y9" s="354" t="str">
        <f aca="false">Z8&amp;"-"&amp;AB8</f>
        <v>-</v>
      </c>
      <c r="Z9" s="352"/>
      <c r="AA9" s="166"/>
      <c r="AB9" s="352"/>
      <c r="AC9" s="166"/>
      <c r="AD9" s="350"/>
      <c r="AE9" s="350"/>
      <c r="AF9" s="350"/>
      <c r="AG9" s="354" t="str">
        <f aca="false">AH8&amp;"-"&amp;AJ8</f>
        <v>-</v>
      </c>
      <c r="AH9" s="352"/>
      <c r="AI9" s="166"/>
      <c r="AJ9" s="352"/>
      <c r="AK9" s="166"/>
      <c r="AL9" s="350"/>
      <c r="AM9" s="353"/>
      <c r="AO9" s="85"/>
      <c r="AP9" s="85" t="str">
        <f aca="false">IF(T9="","",T9)</f>
        <v/>
      </c>
      <c r="AQ9" s="85"/>
      <c r="AR9" s="85"/>
      <c r="AS9" s="31" t="n">
        <v>0</v>
      </c>
    </row>
    <row r="10" customFormat="false" ht="15" hidden="true" customHeight="true" outlineLevel="0" collapsed="false">
      <c r="A10" s="33"/>
      <c r="B10" s="33"/>
      <c r="C10" s="33"/>
      <c r="D10" s="33"/>
      <c r="E10" s="331"/>
      <c r="F10" s="331"/>
      <c r="G10" s="331"/>
      <c r="H10" s="331"/>
      <c r="I10" s="342"/>
      <c r="J10" s="342"/>
      <c r="K10" s="33"/>
      <c r="M10" s="34"/>
      <c r="N10" s="33"/>
      <c r="P10" s="85"/>
      <c r="Q10" s="85"/>
      <c r="R10" s="343"/>
      <c r="S10" s="355"/>
      <c r="T10" s="356" t="s">
        <v>418</v>
      </c>
      <c r="U10" s="157"/>
      <c r="V10" s="157"/>
      <c r="W10" s="157"/>
      <c r="X10" s="157"/>
      <c r="Y10" s="157"/>
      <c r="Z10" s="157"/>
      <c r="AA10" s="157"/>
      <c r="AB10" s="157"/>
      <c r="AC10" s="157"/>
      <c r="AD10" s="157"/>
      <c r="AE10" s="157"/>
      <c r="AF10" s="157"/>
      <c r="AG10" s="157"/>
      <c r="AH10" s="157"/>
      <c r="AI10" s="157"/>
      <c r="AJ10" s="157"/>
      <c r="AK10" s="157"/>
      <c r="AL10" s="357"/>
      <c r="AM10" s="353"/>
      <c r="AO10" s="85"/>
      <c r="AP10" s="85" t="str">
        <f aca="false">IF(T10="","",T10)</f>
        <v>Добавить вид теплоносителя (параметры теплоносителя)</v>
      </c>
      <c r="AQ10" s="85"/>
      <c r="AR10" s="85"/>
      <c r="AS10" s="31" t="n">
        <v>0</v>
      </c>
    </row>
    <row r="11" customFormat="false" ht="15" hidden="true" customHeight="true" outlineLevel="0" collapsed="false">
      <c r="A11" s="33"/>
      <c r="B11" s="33"/>
      <c r="C11" s="33"/>
      <c r="D11" s="33"/>
      <c r="E11" s="331"/>
      <c r="F11" s="331"/>
      <c r="G11" s="331"/>
      <c r="H11" s="331"/>
      <c r="I11" s="342"/>
      <c r="J11" s="33"/>
      <c r="K11" s="33"/>
      <c r="M11" s="34"/>
      <c r="P11" s="85"/>
      <c r="Q11" s="85"/>
      <c r="R11" s="343"/>
      <c r="S11" s="355"/>
      <c r="T11" s="358" t="s">
        <v>419</v>
      </c>
      <c r="U11" s="157"/>
      <c r="V11" s="157"/>
      <c r="W11" s="157"/>
      <c r="X11" s="157"/>
      <c r="Y11" s="157"/>
      <c r="Z11" s="157"/>
      <c r="AA11" s="157"/>
      <c r="AB11" s="157"/>
      <c r="AC11" s="359"/>
      <c r="AD11" s="157"/>
      <c r="AE11" s="157"/>
      <c r="AF11" s="157"/>
      <c r="AG11" s="157"/>
      <c r="AH11" s="157"/>
      <c r="AI11" s="157"/>
      <c r="AJ11" s="157"/>
      <c r="AK11" s="359"/>
      <c r="AL11" s="157"/>
      <c r="AM11" s="360"/>
      <c r="AO11" s="85"/>
      <c r="AP11" s="85" t="str">
        <f aca="false">IF(T11="","",T11)</f>
        <v>Добавить группу потребителей</v>
      </c>
      <c r="AQ11" s="85"/>
      <c r="AR11" s="85"/>
      <c r="AS11" s="31" t="n">
        <v>0</v>
      </c>
    </row>
    <row r="12" customFormat="false" ht="14.25" hidden="true" customHeight="true" outlineLevel="0" collapsed="false">
      <c r="A12" s="33"/>
      <c r="B12" s="33"/>
      <c r="C12" s="33"/>
      <c r="D12" s="33"/>
      <c r="E12" s="331"/>
      <c r="F12" s="331"/>
      <c r="G12" s="331"/>
      <c r="H12" s="331"/>
      <c r="I12" s="33"/>
      <c r="J12" s="33"/>
      <c r="K12" s="33"/>
      <c r="M12" s="33"/>
      <c r="N12" s="33"/>
      <c r="O12" s="34"/>
      <c r="P12" s="95"/>
      <c r="Q12" s="361"/>
      <c r="R12" s="332"/>
      <c r="S12" s="355"/>
      <c r="T12" s="362" t="s">
        <v>420</v>
      </c>
      <c r="U12" s="157"/>
      <c r="V12" s="157"/>
      <c r="W12" s="157"/>
      <c r="X12" s="157"/>
      <c r="Y12" s="157"/>
      <c r="Z12" s="157"/>
      <c r="AA12" s="157"/>
      <c r="AB12" s="157"/>
      <c r="AC12" s="359"/>
      <c r="AD12" s="157"/>
      <c r="AE12" s="157"/>
      <c r="AF12" s="157"/>
      <c r="AG12" s="157"/>
      <c r="AH12" s="157"/>
      <c r="AI12" s="157"/>
      <c r="AJ12" s="157"/>
      <c r="AK12" s="359"/>
      <c r="AL12" s="157"/>
      <c r="AM12" s="360"/>
      <c r="AO12" s="85"/>
      <c r="AP12" s="85" t="str">
        <f aca="false">IF(T12="","",T12)</f>
        <v>Добавить схему подключения</v>
      </c>
      <c r="AQ12" s="85"/>
      <c r="AR12" s="85"/>
      <c r="AS12" s="31" t="n">
        <v>0</v>
      </c>
    </row>
    <row r="13" s="36" customFormat="true" ht="0.75" hidden="true" customHeight="true" outlineLevel="0" collapsed="false">
      <c r="A13" s="85"/>
      <c r="B13" s="85"/>
      <c r="C13" s="85"/>
      <c r="D13" s="85"/>
      <c r="E13" s="331"/>
      <c r="F13" s="331"/>
      <c r="G13" s="331"/>
      <c r="H13" s="85"/>
      <c r="I13" s="85"/>
      <c r="J13" s="85"/>
      <c r="K13" s="85"/>
      <c r="L13" s="85"/>
      <c r="M13" s="85"/>
      <c r="N13" s="85"/>
      <c r="P13" s="118"/>
      <c r="Q13" s="363"/>
      <c r="R13" s="118"/>
      <c r="S13" s="364"/>
      <c r="T13" s="365" t="s">
        <v>421</v>
      </c>
      <c r="U13" s="366"/>
      <c r="V13" s="366"/>
      <c r="W13" s="366"/>
      <c r="X13" s="366"/>
      <c r="Y13" s="366"/>
      <c r="Z13" s="366"/>
      <c r="AA13" s="366"/>
      <c r="AB13" s="366"/>
      <c r="AC13" s="366"/>
      <c r="AD13" s="366"/>
      <c r="AE13" s="366"/>
      <c r="AF13" s="366"/>
      <c r="AG13" s="366"/>
      <c r="AH13" s="366"/>
      <c r="AI13" s="366"/>
      <c r="AJ13" s="366"/>
      <c r="AK13" s="366"/>
      <c r="AL13" s="366"/>
      <c r="AM13" s="366"/>
      <c r="AO13" s="85"/>
      <c r="AP13" s="85" t="str">
        <f aca="false">IF(T13="","",T13)</f>
        <v>Добавить источник для дифференциации</v>
      </c>
      <c r="AQ13" s="85"/>
      <c r="AR13" s="85"/>
      <c r="AS13" s="36" t="n">
        <v>0</v>
      </c>
    </row>
    <row r="14" s="36" customFormat="true" ht="0.75" hidden="true" customHeight="true" outlineLevel="0" collapsed="false">
      <c r="A14" s="85"/>
      <c r="B14" s="85"/>
      <c r="C14" s="85"/>
      <c r="D14" s="85"/>
      <c r="E14" s="331"/>
      <c r="F14" s="331"/>
      <c r="G14" s="85"/>
      <c r="H14" s="85"/>
      <c r="I14" s="85"/>
      <c r="J14" s="85"/>
      <c r="K14" s="85"/>
      <c r="L14" s="85"/>
      <c r="M14" s="367"/>
      <c r="N14" s="367"/>
      <c r="P14" s="118"/>
      <c r="Q14" s="363"/>
      <c r="R14" s="118"/>
      <c r="S14" s="368"/>
      <c r="T14" s="402" t="s">
        <v>422</v>
      </c>
      <c r="U14" s="407"/>
      <c r="V14" s="407"/>
      <c r="W14" s="407"/>
      <c r="X14" s="407"/>
      <c r="Y14" s="407"/>
      <c r="Z14" s="407"/>
      <c r="AA14" s="407"/>
      <c r="AB14" s="407"/>
      <c r="AC14" s="407"/>
      <c r="AD14" s="407"/>
      <c r="AE14" s="407"/>
      <c r="AF14" s="407"/>
      <c r="AG14" s="407"/>
      <c r="AH14" s="407"/>
      <c r="AI14" s="407"/>
      <c r="AJ14" s="407"/>
      <c r="AK14" s="407"/>
      <c r="AL14" s="407"/>
      <c r="AM14" s="407"/>
      <c r="AO14" s="85"/>
      <c r="AP14" s="85" t="str">
        <f aca="false">IF(T14="","",T14)</f>
        <v>Добавить централизованную систему для дифференциации</v>
      </c>
      <c r="AQ14" s="85"/>
      <c r="AR14" s="85"/>
      <c r="AS14" s="36" t="n">
        <v>0</v>
      </c>
    </row>
    <row r="15" s="36" customFormat="true" ht="0.75" hidden="true" customHeight="true" outlineLevel="0" collapsed="false">
      <c r="A15" s="85"/>
      <c r="B15" s="85"/>
      <c r="C15" s="85"/>
      <c r="D15" s="85"/>
      <c r="E15" s="331"/>
      <c r="F15" s="85"/>
      <c r="G15" s="85"/>
      <c r="H15" s="85"/>
      <c r="I15" s="85"/>
      <c r="J15" s="85"/>
      <c r="K15" s="85"/>
      <c r="L15" s="85"/>
      <c r="M15" s="367"/>
      <c r="N15" s="367"/>
      <c r="P15" s="118"/>
      <c r="Q15" s="363"/>
      <c r="R15" s="118"/>
      <c r="S15" s="368"/>
      <c r="T15" s="407" t="s">
        <v>423</v>
      </c>
      <c r="U15" s="407"/>
      <c r="V15" s="407"/>
      <c r="W15" s="407"/>
      <c r="X15" s="407"/>
      <c r="Y15" s="407"/>
      <c r="Z15" s="407"/>
      <c r="AA15" s="407"/>
      <c r="AB15" s="407"/>
      <c r="AC15" s="407"/>
      <c r="AD15" s="407"/>
      <c r="AE15" s="407"/>
      <c r="AF15" s="407"/>
      <c r="AG15" s="407"/>
      <c r="AH15" s="407"/>
      <c r="AI15" s="407"/>
      <c r="AJ15" s="407"/>
      <c r="AK15" s="407"/>
      <c r="AL15" s="407"/>
      <c r="AM15" s="407"/>
      <c r="AO15" s="85"/>
      <c r="AP15" s="85" t="str">
        <f aca="false">IF(T15="","",T15)</f>
        <v>Добавить территорию для дифференциации</v>
      </c>
      <c r="AQ15" s="85"/>
      <c r="AR15" s="85"/>
      <c r="AS15" s="36" t="n">
        <v>0</v>
      </c>
    </row>
    <row r="16" customFormat="false" ht="14.25" hidden="true" customHeight="true" outlineLevel="0" collapsed="false">
      <c r="AS16" s="31" t="n">
        <v>0</v>
      </c>
    </row>
    <row r="17" customFormat="false" ht="14.25" hidden="true" customHeight="true" outlineLevel="0" collapsed="false">
      <c r="AD17" s="369"/>
      <c r="AE17" s="369"/>
      <c r="AF17" s="369"/>
      <c r="AG17" s="370"/>
      <c r="AH17" s="371"/>
      <c r="AI17" s="372" t="s">
        <v>65</v>
      </c>
      <c r="AJ17" s="371"/>
      <c r="AK17" s="372" t="s">
        <v>65</v>
      </c>
      <c r="AS17" s="31" t="n">
        <v>0</v>
      </c>
    </row>
    <row r="18" customFormat="false" ht="14.25" hidden="true" customHeight="true" outlineLevel="0" collapsed="false">
      <c r="AD18" s="369"/>
      <c r="AE18" s="369"/>
      <c r="AF18" s="369"/>
      <c r="AG18" s="354" t="str">
        <f aca="false">AH17&amp;"-"&amp;AJ17</f>
        <v>-</v>
      </c>
      <c r="AH18" s="371"/>
      <c r="AI18" s="371"/>
      <c r="AJ18" s="371"/>
      <c r="AK18" s="371"/>
      <c r="AS18" s="31" t="n">
        <v>0</v>
      </c>
    </row>
    <row r="19" customFormat="false" ht="14.25" hidden="true" customHeight="true" outlineLevel="0" collapsed="false">
      <c r="AS19" s="31" t="n">
        <v>0</v>
      </c>
    </row>
    <row r="20" s="34" customFormat="true" ht="22.5" hidden="true" customHeight="true" outlineLevel="0" collapsed="false">
      <c r="L20" s="33"/>
      <c r="M20" s="39"/>
      <c r="N20" s="39"/>
      <c r="O20" s="373" t="s">
        <v>424</v>
      </c>
      <c r="P20" s="39"/>
      <c r="Q20" s="374"/>
      <c r="R20" s="374"/>
      <c r="S20" s="29"/>
      <c r="Z20" s="373"/>
      <c r="AB20" s="373"/>
      <c r="AC20" s="33"/>
      <c r="AH20" s="373"/>
      <c r="AJ20" s="373"/>
      <c r="AK20" s="33"/>
      <c r="AN20" s="36"/>
      <c r="AO20" s="36"/>
      <c r="AP20" s="36"/>
      <c r="AQ20" s="36"/>
      <c r="AR20" s="36"/>
      <c r="AS20" s="34" t="n">
        <v>0</v>
      </c>
    </row>
    <row r="21" s="34" customFormat="true" ht="14.25" hidden="true" customHeight="true" outlineLevel="0" collapsed="false">
      <c r="L21" s="33"/>
      <c r="M21" s="39"/>
      <c r="N21" s="39"/>
      <c r="O21" s="39"/>
      <c r="P21" s="39"/>
      <c r="Q21" s="374"/>
      <c r="R21" s="374"/>
      <c r="S21" s="29"/>
      <c r="AC21" s="33"/>
      <c r="AK21" s="33"/>
      <c r="AN21" s="36"/>
      <c r="AO21" s="36"/>
      <c r="AP21" s="36"/>
      <c r="AQ21" s="36"/>
      <c r="AR21" s="36"/>
      <c r="AS21" s="34" t="n">
        <v>0</v>
      </c>
    </row>
    <row r="22" s="34" customFormat="true" ht="33.75" hidden="true" customHeight="true" outlineLevel="0" collapsed="false">
      <c r="L22" s="33"/>
      <c r="M22" s="39"/>
      <c r="N22" s="39"/>
      <c r="O22" s="33" t="s">
        <v>425</v>
      </c>
      <c r="P22" s="39"/>
      <c r="Q22" s="374"/>
      <c r="R22" s="374"/>
      <c r="S22" s="29"/>
      <c r="T22" s="34" t="s">
        <v>426</v>
      </c>
      <c r="AA22" s="88" t="s">
        <v>427</v>
      </c>
      <c r="AC22" s="88" t="s">
        <v>428</v>
      </c>
      <c r="AD22" s="34" t="s">
        <v>426</v>
      </c>
      <c r="AI22" s="88" t="s">
        <v>429</v>
      </c>
      <c r="AK22" s="88" t="s">
        <v>428</v>
      </c>
      <c r="AN22" s="36"/>
      <c r="AO22" s="36"/>
      <c r="AP22" s="36"/>
      <c r="AQ22" s="36"/>
      <c r="AR22" s="36"/>
      <c r="AS22" s="34" t="n">
        <v>0</v>
      </c>
    </row>
    <row r="23" customFormat="false" ht="14.25" hidden="true" customHeight="true" outlineLevel="0" collapsed="false">
      <c r="O23" s="33"/>
      <c r="AS23" s="31" t="n">
        <v>0</v>
      </c>
    </row>
    <row r="24" customFormat="false" ht="14.25" hidden="true" customHeight="true" outlineLevel="0" collapsed="false">
      <c r="O24" s="33"/>
      <c r="AS24" s="31" t="n">
        <v>0</v>
      </c>
    </row>
    <row r="25" customFormat="false" ht="14.7" hidden="false" customHeight="true" outlineLevel="0" collapsed="false">
      <c r="Q25" s="375"/>
      <c r="R25" s="375"/>
      <c r="S25" s="376"/>
      <c r="T25" s="56"/>
      <c r="U25" s="56"/>
      <c r="AS25" s="31" t="n">
        <v>14</v>
      </c>
    </row>
    <row r="26" customFormat="false" ht="29.25" hidden="false" customHeight="true" outlineLevel="0" collapsed="false">
      <c r="Q26" s="375"/>
      <c r="R26" s="375"/>
      <c r="S26" s="176"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76"/>
      <c r="U26" s="176"/>
      <c r="V26" s="176"/>
      <c r="W26" s="176"/>
      <c r="X26" s="176"/>
      <c r="Y26" s="176"/>
      <c r="Z26" s="176"/>
      <c r="AA26" s="176"/>
      <c r="AB26" s="176"/>
      <c r="AC26" s="176"/>
      <c r="AD26" s="176"/>
      <c r="AE26" s="176"/>
      <c r="AF26" s="176"/>
      <c r="AG26" s="176"/>
      <c r="AH26" s="176"/>
      <c r="AI26" s="176"/>
      <c r="AJ26" s="176"/>
      <c r="AK26" s="178"/>
      <c r="AS26" s="31" t="n">
        <v>28</v>
      </c>
    </row>
    <row r="27" customFormat="false" ht="14.7" hidden="false" customHeight="true" outlineLevel="0" collapsed="false">
      <c r="Q27" s="375"/>
      <c r="R27" s="375"/>
      <c r="S27" s="209" t="str">
        <f aca="false">IF(org=0,"Не определено",org)</f>
        <v>ООО "Газпром теплоэнерго Ярославль"</v>
      </c>
      <c r="T27" s="209"/>
      <c r="U27" s="209"/>
      <c r="V27" s="209"/>
      <c r="W27" s="209"/>
      <c r="X27" s="209"/>
      <c r="Y27" s="209"/>
      <c r="Z27" s="209"/>
      <c r="AA27" s="209"/>
      <c r="AB27" s="209"/>
      <c r="AC27" s="209"/>
      <c r="AD27" s="209"/>
      <c r="AE27" s="209"/>
      <c r="AF27" s="209"/>
      <c r="AG27" s="209"/>
      <c r="AH27" s="209"/>
      <c r="AI27" s="209"/>
      <c r="AJ27" s="209"/>
      <c r="AK27" s="178"/>
      <c r="AS27" s="31" t="n">
        <v>14</v>
      </c>
    </row>
    <row r="28" customFormat="false" ht="14.25" hidden="true" customHeight="true" outlineLevel="0" collapsed="false">
      <c r="Q28" s="375"/>
      <c r="R28" s="375"/>
      <c r="S28" s="376"/>
      <c r="T28" s="56"/>
      <c r="U28" s="56"/>
      <c r="V28" s="377"/>
      <c r="W28" s="377"/>
      <c r="X28" s="377"/>
      <c r="Y28" s="377"/>
      <c r="Z28" s="377"/>
      <c r="AA28" s="377"/>
      <c r="AB28" s="377"/>
      <c r="AC28" s="377"/>
      <c r="AD28" s="377"/>
      <c r="AE28" s="377"/>
      <c r="AF28" s="377"/>
      <c r="AG28" s="377"/>
      <c r="AH28" s="377"/>
      <c r="AI28" s="377"/>
      <c r="AJ28" s="377"/>
      <c r="AK28" s="377"/>
      <c r="AS28" s="31" t="n">
        <v>0</v>
      </c>
    </row>
    <row r="29" s="136" customFormat="true" ht="25.5" hidden="true" customHeight="true" outlineLevel="0" collapsed="false">
      <c r="A29" s="33"/>
      <c r="B29" s="33"/>
      <c r="C29" s="33"/>
      <c r="D29" s="33"/>
      <c r="E29" s="33"/>
      <c r="F29" s="33"/>
      <c r="G29" s="33"/>
      <c r="H29" s="33"/>
      <c r="I29" s="33"/>
      <c r="J29" s="33"/>
      <c r="K29" s="33"/>
      <c r="L29" s="33"/>
      <c r="M29" s="33"/>
      <c r="N29" s="33"/>
      <c r="O29" s="33"/>
      <c r="S29" s="378" t="s">
        <v>41</v>
      </c>
      <c r="T29" s="378"/>
      <c r="U29" s="379"/>
      <c r="V29" s="380" t="str">
        <f aca="false">IF(TITLE_NAME_OR_PR_CHANGE="",IF(TITLE_NAME_OR_PR="","",TITLE_NAME_OR_PR),TITLE_NAME_OR_PR_CHANGE)</f>
        <v/>
      </c>
      <c r="W29" s="380"/>
      <c r="X29" s="380"/>
      <c r="Y29" s="380"/>
      <c r="Z29" s="380"/>
      <c r="AA29" s="380"/>
      <c r="AB29" s="380"/>
      <c r="AC29" s="31"/>
      <c r="AD29" s="380" t="str">
        <f aca="false">IF(TITLE_NAME_OR_PR_CHANGE="",IF(TITLE_NAME_OR_PR="","",TITLE_NAME_OR_PR),TITLE_NAME_OR_PR_CHANGE)</f>
        <v/>
      </c>
      <c r="AE29" s="380"/>
      <c r="AF29" s="380"/>
      <c r="AG29" s="380"/>
      <c r="AH29" s="380"/>
      <c r="AI29" s="380"/>
      <c r="AJ29" s="380"/>
      <c r="AK29" s="31"/>
      <c r="AL29" s="31"/>
      <c r="AM29" s="381"/>
      <c r="AN29" s="85"/>
      <c r="AO29" s="85"/>
      <c r="AP29" s="85"/>
      <c r="AQ29" s="85"/>
      <c r="AR29" s="85"/>
      <c r="AS29" s="136" t="n">
        <v>0</v>
      </c>
    </row>
    <row r="30" s="136" customFormat="true" ht="18.75" hidden="true" customHeight="true" outlineLevel="0" collapsed="false">
      <c r="A30" s="33"/>
      <c r="B30" s="33"/>
      <c r="C30" s="33"/>
      <c r="D30" s="33"/>
      <c r="E30" s="33"/>
      <c r="F30" s="33"/>
      <c r="G30" s="33"/>
      <c r="H30" s="33"/>
      <c r="I30" s="33"/>
      <c r="J30" s="33"/>
      <c r="K30" s="33"/>
      <c r="L30" s="33"/>
      <c r="M30" s="33"/>
      <c r="N30" s="33"/>
      <c r="O30" s="33"/>
      <c r="S30" s="378" t="s">
        <v>430</v>
      </c>
      <c r="T30" s="378"/>
      <c r="U30" s="379"/>
      <c r="V30" s="382" t="str">
        <f aca="false">IF(TITLE_DATE_PR_CHANGE="",IF(TITLE_DATE_PR="","",TITLE_DATE_PR),TITLE_DATE_PR_CHANGE)</f>
        <v/>
      </c>
      <c r="W30" s="382"/>
      <c r="X30" s="382"/>
      <c r="Y30" s="382"/>
      <c r="Z30" s="382"/>
      <c r="AA30" s="382"/>
      <c r="AB30" s="382"/>
      <c r="AC30" s="31"/>
      <c r="AD30" s="382" t="str">
        <f aca="false">IF(TITLE_DATE_PR_CHANGE="",IF(TITLE_DATE_PR="","",TITLE_DATE_PR),TITLE_DATE_PR_CHANGE)</f>
        <v/>
      </c>
      <c r="AE30" s="382"/>
      <c r="AF30" s="382"/>
      <c r="AG30" s="382"/>
      <c r="AH30" s="382"/>
      <c r="AI30" s="382"/>
      <c r="AJ30" s="382"/>
      <c r="AK30" s="31"/>
      <c r="AL30" s="31"/>
      <c r="AM30" s="381"/>
      <c r="AN30" s="85"/>
      <c r="AO30" s="85"/>
      <c r="AP30" s="85"/>
      <c r="AQ30" s="85"/>
      <c r="AR30" s="85"/>
      <c r="AS30" s="136" t="n">
        <v>0</v>
      </c>
    </row>
    <row r="31" s="136" customFormat="true" ht="18.75" hidden="true" customHeight="true" outlineLevel="0" collapsed="false">
      <c r="A31" s="33"/>
      <c r="B31" s="33"/>
      <c r="C31" s="33"/>
      <c r="D31" s="33"/>
      <c r="E31" s="33"/>
      <c r="F31" s="33"/>
      <c r="G31" s="33"/>
      <c r="H31" s="33"/>
      <c r="I31" s="33"/>
      <c r="J31" s="33"/>
      <c r="K31" s="33"/>
      <c r="L31" s="33"/>
      <c r="M31" s="33"/>
      <c r="N31" s="33"/>
      <c r="O31" s="33"/>
      <c r="S31" s="378" t="s">
        <v>431</v>
      </c>
      <c r="T31" s="378"/>
      <c r="U31" s="379"/>
      <c r="V31" s="380" t="str">
        <f aca="false">IF(TITLE_NUMBER_PR_CHANGE="",IF(TITLE_NUMBER_PR="","",TITLE_NUMBER_PR),TITLE_NUMBER_PR_CHANGE)</f>
        <v/>
      </c>
      <c r="W31" s="380"/>
      <c r="X31" s="380"/>
      <c r="Y31" s="380"/>
      <c r="Z31" s="380"/>
      <c r="AA31" s="380"/>
      <c r="AB31" s="380"/>
      <c r="AC31" s="31"/>
      <c r="AD31" s="380" t="str">
        <f aca="false">IF(TITLE_NUMBER_PR_CHANGE="",IF(TITLE_NUMBER_PR="","",TITLE_NUMBER_PR),TITLE_NUMBER_PR_CHANGE)</f>
        <v/>
      </c>
      <c r="AE31" s="380"/>
      <c r="AF31" s="380"/>
      <c r="AG31" s="380"/>
      <c r="AH31" s="380"/>
      <c r="AI31" s="380"/>
      <c r="AJ31" s="380"/>
      <c r="AK31" s="31"/>
      <c r="AL31" s="31"/>
      <c r="AM31" s="381"/>
      <c r="AN31" s="85"/>
      <c r="AO31" s="85"/>
      <c r="AP31" s="85"/>
      <c r="AQ31" s="85"/>
      <c r="AR31" s="85"/>
      <c r="AS31" s="136" t="n">
        <v>0</v>
      </c>
    </row>
    <row r="32" s="136" customFormat="true" ht="18.75" hidden="true" customHeight="true" outlineLevel="0" collapsed="false">
      <c r="A32" s="33"/>
      <c r="B32" s="33"/>
      <c r="C32" s="33"/>
      <c r="D32" s="33"/>
      <c r="E32" s="33"/>
      <c r="F32" s="33"/>
      <c r="G32" s="33"/>
      <c r="H32" s="33"/>
      <c r="I32" s="33"/>
      <c r="J32" s="33"/>
      <c r="K32" s="33"/>
      <c r="L32" s="33"/>
      <c r="M32" s="33"/>
      <c r="N32" s="33"/>
      <c r="O32" s="33"/>
      <c r="S32" s="378" t="s">
        <v>42</v>
      </c>
      <c r="T32" s="378"/>
      <c r="U32" s="379"/>
      <c r="V32" s="380" t="str">
        <f aca="false">IF(TITLE_IST_PUB_CHANGE="",IF(TITLE_IST_PUB="","",TITLE_IST_PUB),TITLE_IST_PUB_CHANGE)</f>
        <v/>
      </c>
      <c r="W32" s="380"/>
      <c r="X32" s="380"/>
      <c r="Y32" s="380"/>
      <c r="Z32" s="380"/>
      <c r="AA32" s="380"/>
      <c r="AB32" s="380"/>
      <c r="AC32" s="31"/>
      <c r="AD32" s="380" t="str">
        <f aca="false">IF(TITLE_IST_PUB_CHANGE="",IF(TITLE_IST_PUB="","",TITLE_IST_PUB),TITLE_IST_PUB_CHANGE)</f>
        <v/>
      </c>
      <c r="AE32" s="380"/>
      <c r="AF32" s="380"/>
      <c r="AG32" s="380"/>
      <c r="AH32" s="380"/>
      <c r="AI32" s="380"/>
      <c r="AJ32" s="380"/>
      <c r="AK32" s="31"/>
      <c r="AL32" s="31"/>
      <c r="AM32" s="381"/>
      <c r="AN32" s="85"/>
      <c r="AO32" s="85"/>
      <c r="AP32" s="85"/>
      <c r="AQ32" s="85"/>
      <c r="AR32" s="85"/>
      <c r="AS32" s="136" t="n">
        <v>0</v>
      </c>
    </row>
    <row r="33" customFormat="false" ht="14.25" hidden="true" customHeight="true" outlineLevel="0" collapsed="false">
      <c r="Q33" s="375"/>
      <c r="R33" s="375"/>
      <c r="S33" s="376"/>
      <c r="T33" s="56"/>
      <c r="U33" s="56"/>
      <c r="V33" s="377"/>
      <c r="W33" s="377"/>
      <c r="X33" s="377"/>
      <c r="Y33" s="377"/>
      <c r="Z33" s="377"/>
      <c r="AA33" s="377"/>
      <c r="AB33" s="377"/>
      <c r="AC33" s="377"/>
      <c r="AD33" s="377"/>
      <c r="AE33" s="377"/>
      <c r="AF33" s="377"/>
      <c r="AG33" s="377"/>
      <c r="AH33" s="377"/>
      <c r="AI33" s="377"/>
      <c r="AJ33" s="377"/>
      <c r="AK33" s="377"/>
      <c r="AS33" s="31" t="n">
        <v>0</v>
      </c>
    </row>
    <row r="34" s="136" customFormat="true" ht="18.75" hidden="true" customHeight="true" outlineLevel="0" collapsed="false">
      <c r="A34" s="33"/>
      <c r="B34" s="33"/>
      <c r="C34" s="33"/>
      <c r="D34" s="33"/>
      <c r="E34" s="33"/>
      <c r="F34" s="33"/>
      <c r="G34" s="33"/>
      <c r="H34" s="33"/>
      <c r="I34" s="33"/>
      <c r="J34" s="33"/>
      <c r="K34" s="33"/>
      <c r="L34" s="33"/>
      <c r="M34" s="33"/>
      <c r="N34" s="33"/>
      <c r="O34" s="33"/>
      <c r="S34" s="378" t="s">
        <v>432</v>
      </c>
      <c r="T34" s="378"/>
      <c r="U34" s="379"/>
      <c r="V34" s="382" t="str">
        <f aca="false">IF(TITLE_DATE_PR_CHANGE="",IF(TITLE_DATE_PR="","",TITLE_DATE_PR),TITLE_DATE_PR_CHANGE)</f>
        <v/>
      </c>
      <c r="W34" s="382"/>
      <c r="X34" s="382"/>
      <c r="Y34" s="382"/>
      <c r="Z34" s="382"/>
      <c r="AA34" s="382"/>
      <c r="AB34" s="382"/>
      <c r="AC34" s="31"/>
      <c r="AD34" s="382" t="str">
        <f aca="false">IF(TITLE_DATE_PR_CHANGE="",IF(TITLE_DATE_PR="","",TITLE_DATE_PR),TITLE_DATE_PR_CHANGE)</f>
        <v/>
      </c>
      <c r="AE34" s="382"/>
      <c r="AF34" s="382"/>
      <c r="AG34" s="382"/>
      <c r="AH34" s="382"/>
      <c r="AI34" s="382"/>
      <c r="AJ34" s="382"/>
      <c r="AK34" s="31"/>
      <c r="AL34" s="31"/>
      <c r="AM34" s="381"/>
      <c r="AN34" s="85"/>
      <c r="AO34" s="85"/>
      <c r="AP34" s="85"/>
      <c r="AQ34" s="85"/>
      <c r="AR34" s="85"/>
      <c r="AS34" s="136" t="n">
        <v>0</v>
      </c>
    </row>
    <row r="35" s="136" customFormat="true" ht="18.75" hidden="true" customHeight="true" outlineLevel="0" collapsed="false">
      <c r="A35" s="33"/>
      <c r="B35" s="33"/>
      <c r="C35" s="33"/>
      <c r="D35" s="33"/>
      <c r="E35" s="33"/>
      <c r="F35" s="33"/>
      <c r="G35" s="33"/>
      <c r="H35" s="33"/>
      <c r="I35" s="33"/>
      <c r="J35" s="33"/>
      <c r="K35" s="33"/>
      <c r="L35" s="33"/>
      <c r="M35" s="33"/>
      <c r="N35" s="33"/>
      <c r="O35" s="33"/>
      <c r="S35" s="378" t="s">
        <v>433</v>
      </c>
      <c r="T35" s="378"/>
      <c r="U35" s="379"/>
      <c r="V35" s="380" t="str">
        <f aca="false">IF(TITLE_NUMBER_PR_CHANGE="",IF(TITLE_NUMBER_PR="","",TITLE_NUMBER_PR),TITLE_NUMBER_PR_CHANGE)</f>
        <v/>
      </c>
      <c r="W35" s="380"/>
      <c r="X35" s="380"/>
      <c r="Y35" s="380"/>
      <c r="Z35" s="380"/>
      <c r="AA35" s="380"/>
      <c r="AB35" s="380"/>
      <c r="AC35" s="31"/>
      <c r="AD35" s="380" t="str">
        <f aca="false">IF(TITLE_NUMBER_PR_CHANGE="",IF(TITLE_NUMBER_PR="","",TITLE_NUMBER_PR),TITLE_NUMBER_PR_CHANGE)</f>
        <v/>
      </c>
      <c r="AE35" s="380"/>
      <c r="AF35" s="380"/>
      <c r="AG35" s="380"/>
      <c r="AH35" s="380"/>
      <c r="AI35" s="380"/>
      <c r="AJ35" s="380"/>
      <c r="AK35" s="31"/>
      <c r="AL35" s="31"/>
      <c r="AM35" s="381"/>
      <c r="AN35" s="85"/>
      <c r="AO35" s="85"/>
      <c r="AP35" s="85"/>
      <c r="AQ35" s="85"/>
      <c r="AR35" s="85"/>
      <c r="AS35" s="136" t="n">
        <v>0</v>
      </c>
    </row>
    <row r="36" s="136" customFormat="true" ht="12.8" hidden="false" customHeight="false" outlineLevel="0" collapsed="false">
      <c r="A36" s="33"/>
      <c r="B36" s="33"/>
      <c r="C36" s="33"/>
      <c r="D36" s="33"/>
      <c r="E36" s="33"/>
      <c r="F36" s="33"/>
      <c r="G36" s="33"/>
      <c r="H36" s="33"/>
      <c r="I36" s="33"/>
      <c r="J36" s="33"/>
      <c r="K36" s="33"/>
      <c r="L36" s="33"/>
      <c r="M36" s="33"/>
      <c r="N36" s="33"/>
      <c r="O36" s="33"/>
      <c r="S36" s="31"/>
      <c r="T36" s="31"/>
      <c r="U36" s="137"/>
      <c r="V36" s="31"/>
      <c r="W36" s="31"/>
      <c r="X36" s="31"/>
      <c r="Y36" s="31"/>
      <c r="Z36" s="31"/>
      <c r="AA36" s="31"/>
      <c r="AB36" s="31"/>
      <c r="AC36" s="36" t="s">
        <v>434</v>
      </c>
      <c r="AD36" s="31"/>
      <c r="AE36" s="31"/>
      <c r="AF36" s="31"/>
      <c r="AG36" s="31"/>
      <c r="AH36" s="31"/>
      <c r="AI36" s="31"/>
      <c r="AJ36" s="31"/>
      <c r="AK36" s="36" t="s">
        <v>434</v>
      </c>
      <c r="AN36" s="85"/>
      <c r="AO36" s="85"/>
      <c r="AP36" s="85"/>
      <c r="AQ36" s="85"/>
      <c r="AR36" s="85"/>
      <c r="AS36" s="136" t="n">
        <v>0</v>
      </c>
    </row>
    <row r="37" customFormat="false" ht="14.7" hidden="false" customHeight="true" outlineLevel="0" collapsed="false">
      <c r="Q37" s="375"/>
      <c r="R37" s="375"/>
      <c r="S37" s="376"/>
      <c r="T37" s="56"/>
      <c r="U37" s="383"/>
      <c r="V37" s="384"/>
      <c r="W37" s="384"/>
      <c r="X37" s="384"/>
      <c r="Y37" s="384"/>
      <c r="Z37" s="384"/>
      <c r="AA37" s="384"/>
      <c r="AB37" s="384"/>
      <c r="AC37" s="384"/>
      <c r="AD37" s="384"/>
      <c r="AE37" s="384"/>
      <c r="AF37" s="384"/>
      <c r="AG37" s="384"/>
      <c r="AH37" s="384"/>
      <c r="AI37" s="384"/>
      <c r="AJ37" s="384"/>
      <c r="AK37" s="384"/>
      <c r="AS37" s="31" t="n">
        <v>14</v>
      </c>
    </row>
    <row r="38" customFormat="false" ht="14.7" hidden="false" customHeight="true" outlineLevel="0" collapsed="false">
      <c r="Q38" s="375"/>
      <c r="R38" s="375"/>
      <c r="S38" s="97" t="s">
        <v>307</v>
      </c>
      <c r="T38" s="97"/>
      <c r="U38" s="97"/>
      <c r="V38" s="97"/>
      <c r="W38" s="97"/>
      <c r="X38" s="97"/>
      <c r="Y38" s="97"/>
      <c r="Z38" s="97"/>
      <c r="AA38" s="97"/>
      <c r="AB38" s="97"/>
      <c r="AC38" s="97"/>
      <c r="AD38" s="97"/>
      <c r="AE38" s="97"/>
      <c r="AF38" s="97"/>
      <c r="AG38" s="97"/>
      <c r="AH38" s="97"/>
      <c r="AI38" s="97"/>
      <c r="AJ38" s="97"/>
      <c r="AK38" s="97"/>
      <c r="AL38" s="97"/>
      <c r="AM38" s="97" t="s">
        <v>308</v>
      </c>
      <c r="AS38" s="31" t="n">
        <v>14</v>
      </c>
    </row>
    <row r="39" customFormat="false" ht="14.7" hidden="false" customHeight="true" outlineLevel="0" collapsed="false">
      <c r="Q39" s="375"/>
      <c r="R39" s="375"/>
      <c r="S39" s="408" t="s">
        <v>87</v>
      </c>
      <c r="T39" s="408" t="s">
        <v>435</v>
      </c>
      <c r="U39" s="386"/>
      <c r="V39" s="309" t="s">
        <v>436</v>
      </c>
      <c r="W39" s="309"/>
      <c r="X39" s="309"/>
      <c r="Y39" s="309"/>
      <c r="Z39" s="309"/>
      <c r="AA39" s="309"/>
      <c r="AB39" s="309"/>
      <c r="AC39" s="310" t="s">
        <v>437</v>
      </c>
      <c r="AD39" s="309" t="s">
        <v>436</v>
      </c>
      <c r="AE39" s="309"/>
      <c r="AF39" s="309"/>
      <c r="AG39" s="309"/>
      <c r="AH39" s="309"/>
      <c r="AI39" s="309"/>
      <c r="AJ39" s="309"/>
      <c r="AK39" s="310" t="s">
        <v>438</v>
      </c>
      <c r="AL39" s="387" t="s">
        <v>439</v>
      </c>
      <c r="AM39" s="97"/>
      <c r="AS39" s="31" t="n">
        <v>14</v>
      </c>
    </row>
    <row r="40" customFormat="false" ht="24" hidden="false" customHeight="true" outlineLevel="0" collapsed="false">
      <c r="Q40" s="375"/>
      <c r="R40" s="375"/>
      <c r="S40" s="408"/>
      <c r="T40" s="408"/>
      <c r="U40" s="388"/>
      <c r="V40" s="109" t="s">
        <v>440</v>
      </c>
      <c r="W40" s="213" t="s">
        <v>441</v>
      </c>
      <c r="X40" s="109" t="s">
        <v>442</v>
      </c>
      <c r="Y40" s="109"/>
      <c r="Z40" s="409" t="s">
        <v>443</v>
      </c>
      <c r="AA40" s="409"/>
      <c r="AB40" s="409"/>
      <c r="AC40" s="310"/>
      <c r="AD40" s="109" t="s">
        <v>440</v>
      </c>
      <c r="AE40" s="213" t="s">
        <v>441</v>
      </c>
      <c r="AF40" s="109" t="s">
        <v>442</v>
      </c>
      <c r="AG40" s="109"/>
      <c r="AH40" s="409" t="s">
        <v>443</v>
      </c>
      <c r="AI40" s="409"/>
      <c r="AJ40" s="409"/>
      <c r="AK40" s="310"/>
      <c r="AL40" s="387"/>
      <c r="AM40" s="97"/>
      <c r="AS40" s="31" t="n">
        <v>23</v>
      </c>
    </row>
    <row r="41" s="137" customFormat="true" ht="24" hidden="false" customHeight="true" outlineLevel="0" collapsed="false">
      <c r="A41" s="33"/>
      <c r="B41" s="33" t="s">
        <v>144</v>
      </c>
      <c r="C41" s="33" t="s">
        <v>145</v>
      </c>
      <c r="D41" s="33" t="s">
        <v>146</v>
      </c>
      <c r="E41" s="33" t="s">
        <v>444</v>
      </c>
      <c r="F41" s="33" t="s">
        <v>445</v>
      </c>
      <c r="G41" s="33" t="s">
        <v>446</v>
      </c>
      <c r="H41" s="33" t="s">
        <v>447</v>
      </c>
      <c r="I41" s="33" t="s">
        <v>448</v>
      </c>
      <c r="J41" s="33" t="s">
        <v>449</v>
      </c>
      <c r="K41" s="33" t="s">
        <v>450</v>
      </c>
      <c r="L41" s="33" t="s">
        <v>425</v>
      </c>
      <c r="M41" s="39"/>
      <c r="N41" s="39"/>
      <c r="O41" s="39"/>
      <c r="P41" s="175"/>
      <c r="Q41" s="375"/>
      <c r="R41" s="375"/>
      <c r="S41" s="408"/>
      <c r="T41" s="408"/>
      <c r="U41" s="389"/>
      <c r="V41" s="109"/>
      <c r="W41" s="213"/>
      <c r="X41" s="109" t="s">
        <v>451</v>
      </c>
      <c r="Y41" s="109" t="s">
        <v>452</v>
      </c>
      <c r="Z41" s="272" t="s">
        <v>453</v>
      </c>
      <c r="AA41" s="148" t="s">
        <v>454</v>
      </c>
      <c r="AB41" s="148"/>
      <c r="AC41" s="310"/>
      <c r="AD41" s="109"/>
      <c r="AE41" s="213"/>
      <c r="AF41" s="109" t="s">
        <v>451</v>
      </c>
      <c r="AG41" s="109" t="s">
        <v>452</v>
      </c>
      <c r="AH41" s="272" t="s">
        <v>453</v>
      </c>
      <c r="AI41" s="148" t="s">
        <v>454</v>
      </c>
      <c r="AJ41" s="148"/>
      <c r="AK41" s="310"/>
      <c r="AL41" s="387"/>
      <c r="AM41" s="97"/>
      <c r="AN41" s="36"/>
      <c r="AO41" s="85"/>
      <c r="AP41" s="85"/>
      <c r="AQ41" s="85"/>
      <c r="AR41" s="85"/>
      <c r="AS41" s="137" t="n">
        <v>23</v>
      </c>
    </row>
    <row r="42" s="87" customFormat="true" ht="11.25" hidden="true" customHeight="true" outlineLevel="0" collapsed="false">
      <c r="A42" s="33"/>
      <c r="B42" s="33"/>
      <c r="C42" s="33"/>
      <c r="D42" s="33"/>
      <c r="E42" s="33"/>
      <c r="F42" s="33"/>
      <c r="G42" s="33"/>
      <c r="H42" s="33"/>
      <c r="I42" s="33"/>
      <c r="J42" s="33"/>
      <c r="K42" s="33"/>
      <c r="L42" s="33"/>
      <c r="M42" s="39"/>
      <c r="N42" s="39"/>
      <c r="O42" s="39"/>
      <c r="P42" s="390"/>
      <c r="Q42" s="391"/>
      <c r="R42" s="392" t="n">
        <v>1</v>
      </c>
      <c r="S42" s="393" t="s">
        <v>118</v>
      </c>
      <c r="T42" s="394" t="s">
        <v>101</v>
      </c>
      <c r="U42" s="395" t="str">
        <f aca="true">OFFSET(U42,0,-1)</f>
        <v>2</v>
      </c>
      <c r="V42" s="396" t="n">
        <f aca="true">OFFSET(V42,0,-1)+1</f>
        <v>3</v>
      </c>
      <c r="W42" s="396"/>
      <c r="X42" s="278" t="n">
        <f aca="true">OFFSET(X42,0,-1)+1</f>
        <v>1</v>
      </c>
      <c r="Y42" s="278" t="n">
        <f aca="true">OFFSET(Y42,0,-1)+1</f>
        <v>2</v>
      </c>
      <c r="Z42" s="396" t="n">
        <f aca="true">OFFSET(Z42,0,-1)+1</f>
        <v>3</v>
      </c>
      <c r="AA42" s="396" t="n">
        <f aca="true">OFFSET(AA42,0,-1)+1</f>
        <v>4</v>
      </c>
      <c r="AB42" s="396"/>
      <c r="AC42" s="396" t="n">
        <f aca="true">OFFSET(AC42,0,-2)+1</f>
        <v>5</v>
      </c>
      <c r="AD42" s="396" t="n">
        <f aca="true">OFFSET(AD42,0,-1)+1</f>
        <v>6</v>
      </c>
      <c r="AE42" s="396"/>
      <c r="AF42" s="278" t="n">
        <f aca="true">OFFSET(AF42,0,-1)+1</f>
        <v>1</v>
      </c>
      <c r="AG42" s="278" t="n">
        <f aca="true">OFFSET(AG42,0,-1)+1</f>
        <v>2</v>
      </c>
      <c r="AH42" s="396" t="n">
        <f aca="true">OFFSET(AH42,0,-1)+1</f>
        <v>3</v>
      </c>
      <c r="AI42" s="396" t="n">
        <f aca="true">OFFSET(AI42,0,-1)+1</f>
        <v>4</v>
      </c>
      <c r="AJ42" s="396"/>
      <c r="AK42" s="396" t="n">
        <f aca="true">OFFSET(AK42,0,-2)+1</f>
        <v>5</v>
      </c>
      <c r="AL42" s="395" t="n">
        <f aca="true">OFFSET(AL42,0,-1)</f>
        <v>5</v>
      </c>
      <c r="AM42" s="396" t="n">
        <f aca="true">OFFSET(AM42,0,-1)+1</f>
        <v>6</v>
      </c>
      <c r="AN42" s="36"/>
      <c r="AO42" s="36"/>
      <c r="AP42" s="36"/>
      <c r="AQ42" s="36"/>
      <c r="AR42" s="36"/>
      <c r="AS42" s="87" t="n">
        <v>0</v>
      </c>
    </row>
    <row r="43" customFormat="false" ht="22.05" hidden="false" customHeight="true" outlineLevel="0" collapsed="false">
      <c r="A43" s="33" t="s">
        <v>201</v>
      </c>
      <c r="B43" s="33"/>
      <c r="C43" s="33"/>
      <c r="D43" s="33"/>
      <c r="E43" s="331" t="n">
        <v>1</v>
      </c>
      <c r="F43" s="33"/>
      <c r="G43" s="33"/>
      <c r="H43" s="33"/>
      <c r="I43" s="33"/>
      <c r="J43" s="33"/>
      <c r="K43" s="33"/>
      <c r="M43" s="33"/>
      <c r="N43" s="33"/>
      <c r="O43" s="33"/>
      <c r="Q43" s="95"/>
      <c r="R43" s="332"/>
      <c r="S43" s="404" t="n">
        <f aca="false">INDEX(PT_DIFFERENTIATION_NUM_NTAR,MATCH(A43,PT_DIFFERENTIATION_NTAR_ID,0))</f>
        <v>0</v>
      </c>
      <c r="T43" s="334" t="s">
        <v>132</v>
      </c>
      <c r="U43" s="335"/>
      <c r="V43" s="336"/>
      <c r="W43" s="336"/>
      <c r="X43" s="336"/>
      <c r="Y43" s="336"/>
      <c r="Z43" s="336"/>
      <c r="AA43" s="336"/>
      <c r="AB43" s="336"/>
      <c r="AC43" s="336"/>
      <c r="AD43" s="337" t="str">
        <f aca="false">INDEX(PT_DIFFERENTIATION_NTAR,MATCH(A43,PT_DIFFERENTIATION_NTAR_ID,0))</f>
        <v/>
      </c>
      <c r="AE43" s="337"/>
      <c r="AF43" s="337"/>
      <c r="AG43" s="337"/>
      <c r="AH43" s="337"/>
      <c r="AI43" s="337"/>
      <c r="AJ43" s="337"/>
      <c r="AK43" s="337"/>
      <c r="AL43" s="337"/>
      <c r="AM43" s="338"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5"/>
      <c r="AP43" s="85" t="str">
        <f aca="false">IF(T43="","",T43)</f>
        <v>Наименование тарифа</v>
      </c>
      <c r="AQ43" s="85"/>
      <c r="AR43" s="85"/>
      <c r="AS43" s="31" t="n">
        <v>21</v>
      </c>
    </row>
    <row r="44" customFormat="false" ht="22.05" hidden="false" customHeight="true" outlineLevel="0" collapsed="false">
      <c r="A44" s="33" t="s">
        <v>201</v>
      </c>
      <c r="B44" s="33" t="s">
        <v>202</v>
      </c>
      <c r="C44" s="33"/>
      <c r="D44" s="33"/>
      <c r="E44" s="331"/>
      <c r="F44" s="331" t="n">
        <v>1</v>
      </c>
      <c r="G44" s="33"/>
      <c r="H44" s="33"/>
      <c r="I44" s="33"/>
      <c r="J44" s="33"/>
      <c r="K44" s="33"/>
      <c r="M44" s="33"/>
      <c r="N44" s="33"/>
      <c r="O44" s="33"/>
      <c r="P44" s="137"/>
      <c r="Q44" s="339"/>
      <c r="R44" s="340"/>
      <c r="S44" s="404" t="str">
        <f aca="false">INDEX(PT_DIFFERENTIATION_NUM_TER,MATCH(B44,PT_DIFFERENTIATION_TER_ID,0))</f>
        <v>.</v>
      </c>
      <c r="T44" s="333" t="s">
        <v>404</v>
      </c>
      <c r="U44" s="335"/>
      <c r="V44" s="336"/>
      <c r="W44" s="336"/>
      <c r="X44" s="336"/>
      <c r="Y44" s="336"/>
      <c r="Z44" s="336"/>
      <c r="AA44" s="336"/>
      <c r="AB44" s="336"/>
      <c r="AC44" s="336"/>
      <c r="AD44" s="337" t="str">
        <f aca="false">INDEX(PT_DIFFERENTIATION_TER,MATCH(B44,PT_DIFFERENTIATION_TER_ID,0))</f>
        <v/>
      </c>
      <c r="AE44" s="337"/>
      <c r="AF44" s="337"/>
      <c r="AG44" s="337"/>
      <c r="AH44" s="337"/>
      <c r="AI44" s="337"/>
      <c r="AJ44" s="337"/>
      <c r="AK44" s="337"/>
      <c r="AL44" s="337"/>
      <c r="AM44" s="338" t="s">
        <v>405</v>
      </c>
      <c r="AO44" s="85"/>
      <c r="AP44" s="85" t="str">
        <f aca="false">IF(T44="","",T44)</f>
        <v>Территория действия тарифа</v>
      </c>
      <c r="AQ44" s="85"/>
      <c r="AR44" s="85"/>
      <c r="AS44" s="31" t="n">
        <v>21</v>
      </c>
    </row>
    <row r="45" customFormat="false" ht="24" hidden="false" customHeight="true" outlineLevel="0" collapsed="false">
      <c r="A45" s="33" t="s">
        <v>201</v>
      </c>
      <c r="B45" s="33" t="s">
        <v>202</v>
      </c>
      <c r="C45" s="33" t="s">
        <v>203</v>
      </c>
      <c r="D45" s="33"/>
      <c r="E45" s="331"/>
      <c r="F45" s="331"/>
      <c r="G45" s="331" t="n">
        <v>1</v>
      </c>
      <c r="H45" s="33"/>
      <c r="I45" s="33"/>
      <c r="J45" s="33"/>
      <c r="K45" s="33"/>
      <c r="M45" s="33"/>
      <c r="N45" s="33"/>
      <c r="O45" s="33"/>
      <c r="P45" s="341"/>
      <c r="Q45" s="339"/>
      <c r="R45" s="340"/>
      <c r="S45" s="404" t="str">
        <f aca="false">INDEX(PT_DIFFERENTIATION_NUM_CS,MATCH(C45,PT_DIFFERENTIATION_CS_ID,0))</f>
        <v>..</v>
      </c>
      <c r="T45" s="401" t="s">
        <v>406</v>
      </c>
      <c r="U45" s="335"/>
      <c r="V45" s="336"/>
      <c r="W45" s="336"/>
      <c r="X45" s="336"/>
      <c r="Y45" s="336"/>
      <c r="Z45" s="336"/>
      <c r="AA45" s="336"/>
      <c r="AB45" s="336"/>
      <c r="AC45" s="336"/>
      <c r="AD45" s="337" t="str">
        <f aca="false">INDEX(PT_DIFFERENTIATION_CS,MATCH(C45,PT_DIFFERENTIATION_CS_ID,0))</f>
        <v/>
      </c>
      <c r="AE45" s="337"/>
      <c r="AF45" s="337"/>
      <c r="AG45" s="337"/>
      <c r="AH45" s="337"/>
      <c r="AI45" s="337"/>
      <c r="AJ45" s="337"/>
      <c r="AK45" s="337"/>
      <c r="AL45" s="337"/>
      <c r="AM45" s="338" t="s">
        <v>407</v>
      </c>
      <c r="AO45" s="85"/>
      <c r="AP45" s="85" t="str">
        <f aca="false">IF(T45="","",T45)</f>
        <v>Наименование системы теплоснабжения</v>
      </c>
      <c r="AQ45" s="85"/>
      <c r="AR45" s="85"/>
      <c r="AS45" s="31" t="n">
        <v>23</v>
      </c>
    </row>
    <row r="46" customFormat="false" ht="22.05" hidden="false" customHeight="true" outlineLevel="0" collapsed="false">
      <c r="A46" s="33" t="s">
        <v>201</v>
      </c>
      <c r="B46" s="33" t="s">
        <v>202</v>
      </c>
      <c r="C46" s="33" t="s">
        <v>203</v>
      </c>
      <c r="D46" s="33" t="s">
        <v>204</v>
      </c>
      <c r="E46" s="331"/>
      <c r="F46" s="331"/>
      <c r="G46" s="331"/>
      <c r="H46" s="331" t="n">
        <v>1</v>
      </c>
      <c r="I46" s="33"/>
      <c r="J46" s="33"/>
      <c r="K46" s="33"/>
      <c r="M46" s="33"/>
      <c r="N46" s="33"/>
      <c r="O46" s="33"/>
      <c r="P46" s="341"/>
      <c r="Q46" s="339"/>
      <c r="R46" s="340"/>
      <c r="S46" s="404" t="str">
        <f aca="false">INDEX(PT_DIFFERENTIATION_NUM_IST_TE,MATCH(D46,PT_DIFFERENTIATION_IST_TE_ID,0))</f>
        <v>...</v>
      </c>
      <c r="T46" s="405" t="s">
        <v>408</v>
      </c>
      <c r="U46" s="335"/>
      <c r="V46" s="336"/>
      <c r="W46" s="336"/>
      <c r="X46" s="336"/>
      <c r="Y46" s="336"/>
      <c r="Z46" s="336"/>
      <c r="AA46" s="336"/>
      <c r="AB46" s="336"/>
      <c r="AC46" s="336"/>
      <c r="AD46" s="337" t="str">
        <f aca="false">INDEX(PT_DIFFERENTIATION_IST_TE,MATCH(D46,PT_DIFFERENTIATION_IST_TE_ID,0))</f>
        <v/>
      </c>
      <c r="AE46" s="337"/>
      <c r="AF46" s="337"/>
      <c r="AG46" s="337"/>
      <c r="AH46" s="337"/>
      <c r="AI46" s="337"/>
      <c r="AJ46" s="337"/>
      <c r="AK46" s="337"/>
      <c r="AL46" s="337"/>
      <c r="AM46" s="338" t="s">
        <v>409</v>
      </c>
      <c r="AO46" s="85"/>
      <c r="AP46" s="85" t="str">
        <f aca="false">IF(T46="","",T46)</f>
        <v>Источник тепловой энергии</v>
      </c>
      <c r="AQ46" s="85"/>
      <c r="AR46" s="85"/>
      <c r="AS46" s="31" t="n">
        <v>21</v>
      </c>
    </row>
    <row r="47" customFormat="false" ht="49.5" hidden="false" customHeight="true" outlineLevel="0" collapsed="false">
      <c r="A47" s="33" t="s">
        <v>201</v>
      </c>
      <c r="B47" s="33" t="s">
        <v>202</v>
      </c>
      <c r="C47" s="33" t="s">
        <v>203</v>
      </c>
      <c r="D47" s="33" t="s">
        <v>204</v>
      </c>
      <c r="E47" s="331"/>
      <c r="F47" s="331"/>
      <c r="G47" s="331"/>
      <c r="H47" s="331"/>
      <c r="I47" s="342" t="str">
        <f aca="false">S46&amp;".1"</f>
        <v>....1</v>
      </c>
      <c r="J47" s="33"/>
      <c r="K47" s="33"/>
      <c r="L47" s="33" t="s">
        <v>410</v>
      </c>
      <c r="P47" s="85" t="n">
        <v>1</v>
      </c>
      <c r="Q47" s="85"/>
      <c r="R47" s="343"/>
      <c r="S47" s="404" t="str">
        <f aca="false">$I47</f>
        <v>....1</v>
      </c>
      <c r="T47" s="344" t="s">
        <v>411</v>
      </c>
      <c r="U47" s="335"/>
      <c r="V47" s="345"/>
      <c r="W47" s="345"/>
      <c r="X47" s="345"/>
      <c r="Y47" s="345"/>
      <c r="Z47" s="345"/>
      <c r="AA47" s="345"/>
      <c r="AB47" s="345"/>
      <c r="AC47" s="345"/>
      <c r="AD47" s="345"/>
      <c r="AE47" s="345"/>
      <c r="AF47" s="345"/>
      <c r="AG47" s="345"/>
      <c r="AH47" s="345"/>
      <c r="AI47" s="345"/>
      <c r="AJ47" s="345"/>
      <c r="AK47" s="345"/>
      <c r="AL47" s="345"/>
      <c r="AM47" s="338" t="s">
        <v>412</v>
      </c>
      <c r="AO47" s="85"/>
      <c r="AP47" s="85" t="str">
        <f aca="false">IF(T47="","",T47)</f>
        <v>Схема подключения теплопотребляющей установки к коллектору источника тепловой энергии</v>
      </c>
      <c r="AQ47" s="85"/>
      <c r="AR47" s="85"/>
      <c r="AS47" s="31" t="n">
        <v>47</v>
      </c>
    </row>
    <row r="48" customFormat="false" ht="22.05" hidden="false" customHeight="true" outlineLevel="0" collapsed="false">
      <c r="A48" s="33" t="s">
        <v>201</v>
      </c>
      <c r="B48" s="33" t="s">
        <v>202</v>
      </c>
      <c r="C48" s="33" t="s">
        <v>203</v>
      </c>
      <c r="D48" s="33" t="s">
        <v>204</v>
      </c>
      <c r="E48" s="331"/>
      <c r="F48" s="331"/>
      <c r="G48" s="331"/>
      <c r="H48" s="331"/>
      <c r="I48" s="342"/>
      <c r="J48" s="342" t="str">
        <f aca="false">I47&amp;".1"</f>
        <v>....1.1</v>
      </c>
      <c r="K48" s="33"/>
      <c r="L48" s="33" t="s">
        <v>413</v>
      </c>
      <c r="P48" s="85"/>
      <c r="Q48" s="85" t="n">
        <v>1</v>
      </c>
      <c r="R48" s="346"/>
      <c r="S48" s="404" t="str">
        <f aca="false">$J48</f>
        <v>....1.1</v>
      </c>
      <c r="T48" s="347" t="s">
        <v>414</v>
      </c>
      <c r="U48" s="335"/>
      <c r="V48" s="345"/>
      <c r="W48" s="345"/>
      <c r="X48" s="345"/>
      <c r="Y48" s="345"/>
      <c r="Z48" s="345"/>
      <c r="AA48" s="345"/>
      <c r="AB48" s="345"/>
      <c r="AC48" s="345"/>
      <c r="AD48" s="345"/>
      <c r="AE48" s="345"/>
      <c r="AF48" s="345"/>
      <c r="AG48" s="345"/>
      <c r="AH48" s="345"/>
      <c r="AI48" s="345"/>
      <c r="AJ48" s="345"/>
      <c r="AK48" s="345"/>
      <c r="AL48" s="345"/>
      <c r="AM48" s="338" t="s">
        <v>415</v>
      </c>
      <c r="AO48" s="85"/>
      <c r="AP48" s="85" t="str">
        <f aca="false">IF(T48="","",T48)</f>
        <v>Группа потребителей</v>
      </c>
      <c r="AQ48" s="85"/>
      <c r="AR48" s="85"/>
      <c r="AS48" s="31" t="n">
        <v>21</v>
      </c>
    </row>
    <row r="49" customFormat="false" ht="22.05" hidden="false" customHeight="true" outlineLevel="0" collapsed="false">
      <c r="A49" s="33" t="s">
        <v>201</v>
      </c>
      <c r="B49" s="33" t="s">
        <v>202</v>
      </c>
      <c r="C49" s="33" t="s">
        <v>203</v>
      </c>
      <c r="D49" s="33" t="s">
        <v>204</v>
      </c>
      <c r="E49" s="331"/>
      <c r="F49" s="331"/>
      <c r="G49" s="331"/>
      <c r="H49" s="331"/>
      <c r="I49" s="342"/>
      <c r="J49" s="342"/>
      <c r="K49" s="342" t="str">
        <f aca="false">J48&amp;".1"</f>
        <v>....1.1.1</v>
      </c>
      <c r="L49" s="33" t="s">
        <v>416</v>
      </c>
      <c r="P49" s="85"/>
      <c r="Q49" s="85"/>
      <c r="R49" s="346" t="n">
        <v>1</v>
      </c>
      <c r="S49" s="404" t="str">
        <f aca="false">$K49</f>
        <v>....1.1.1</v>
      </c>
      <c r="T49" s="348"/>
      <c r="U49" s="335"/>
      <c r="V49" s="350"/>
      <c r="W49" s="349"/>
      <c r="X49" s="350"/>
      <c r="Y49" s="406"/>
      <c r="Z49" s="352"/>
      <c r="AA49" s="166" t="s">
        <v>65</v>
      </c>
      <c r="AB49" s="352"/>
      <c r="AC49" s="166" t="s">
        <v>65</v>
      </c>
      <c r="AD49" s="350"/>
      <c r="AE49" s="349"/>
      <c r="AF49" s="350"/>
      <c r="AG49" s="406"/>
      <c r="AH49" s="352"/>
      <c r="AI49" s="166" t="s">
        <v>65</v>
      </c>
      <c r="AJ49" s="352"/>
      <c r="AK49" s="166" t="s">
        <v>65</v>
      </c>
      <c r="AL49" s="397"/>
      <c r="AM49" s="353" t="s">
        <v>417</v>
      </c>
      <c r="AN49" s="36" t="e">
        <f aca="false">strcheckdate(V50:AL50)</f>
        <v>#NAME?</v>
      </c>
      <c r="AO49" s="85"/>
      <c r="AP49" s="85" t="str">
        <f aca="false">IF(T49="","",T49)</f>
        <v/>
      </c>
      <c r="AQ49" s="85"/>
      <c r="AR49" s="85"/>
      <c r="AS49" s="31" t="n">
        <v>21</v>
      </c>
    </row>
    <row r="50" customFormat="false" ht="1.05" hidden="false" customHeight="true" outlineLevel="0" collapsed="false">
      <c r="A50" s="33" t="s">
        <v>201</v>
      </c>
      <c r="B50" s="33" t="s">
        <v>202</v>
      </c>
      <c r="C50" s="33" t="s">
        <v>203</v>
      </c>
      <c r="D50" s="33" t="s">
        <v>204</v>
      </c>
      <c r="E50" s="331"/>
      <c r="F50" s="331"/>
      <c r="G50" s="331"/>
      <c r="H50" s="331"/>
      <c r="I50" s="342"/>
      <c r="J50" s="342"/>
      <c r="K50" s="342"/>
      <c r="P50" s="85"/>
      <c r="Q50" s="85"/>
      <c r="R50" s="346"/>
      <c r="S50" s="312"/>
      <c r="T50" s="335"/>
      <c r="U50" s="335"/>
      <c r="V50" s="350"/>
      <c r="W50" s="350"/>
      <c r="X50" s="350"/>
      <c r="Y50" s="354" t="str">
        <f aca="false">Z49&amp;"-"&amp;AB49</f>
        <v>-</v>
      </c>
      <c r="Z50" s="352"/>
      <c r="AA50" s="166"/>
      <c r="AB50" s="352"/>
      <c r="AC50" s="166"/>
      <c r="AD50" s="350"/>
      <c r="AE50" s="350"/>
      <c r="AF50" s="350"/>
      <c r="AG50" s="354" t="str">
        <f aca="false">AH49&amp;"-"&amp;AJ49</f>
        <v>-</v>
      </c>
      <c r="AH50" s="352"/>
      <c r="AI50" s="166"/>
      <c r="AJ50" s="352"/>
      <c r="AK50" s="166"/>
      <c r="AL50" s="398"/>
      <c r="AM50" s="353"/>
      <c r="AO50" s="85"/>
      <c r="AP50" s="85" t="str">
        <f aca="false">IF(T50="","",T50)</f>
        <v/>
      </c>
      <c r="AQ50" s="85"/>
      <c r="AR50" s="85"/>
      <c r="AS50" s="31" t="n">
        <v>1</v>
      </c>
    </row>
    <row r="51" customFormat="false" ht="11.55" hidden="false" customHeight="true" outlineLevel="0" collapsed="false">
      <c r="A51" s="33" t="s">
        <v>201</v>
      </c>
      <c r="B51" s="33" t="s">
        <v>202</v>
      </c>
      <c r="C51" s="33" t="s">
        <v>203</v>
      </c>
      <c r="D51" s="33" t="s">
        <v>204</v>
      </c>
      <c r="E51" s="331"/>
      <c r="F51" s="331"/>
      <c r="G51" s="331"/>
      <c r="H51" s="331"/>
      <c r="I51" s="342"/>
      <c r="J51" s="342"/>
      <c r="K51" s="33"/>
      <c r="P51" s="85"/>
      <c r="Q51" s="85"/>
      <c r="R51" s="343"/>
      <c r="S51" s="355"/>
      <c r="T51" s="356" t="s">
        <v>418</v>
      </c>
      <c r="U51" s="157"/>
      <c r="V51" s="157"/>
      <c r="W51" s="157"/>
      <c r="X51" s="157"/>
      <c r="Y51" s="157"/>
      <c r="Z51" s="157"/>
      <c r="AA51" s="157"/>
      <c r="AB51" s="157"/>
      <c r="AC51" s="157"/>
      <c r="AD51" s="157"/>
      <c r="AE51" s="157"/>
      <c r="AF51" s="157"/>
      <c r="AG51" s="157"/>
      <c r="AH51" s="157"/>
      <c r="AI51" s="157"/>
      <c r="AJ51" s="157"/>
      <c r="AK51" s="157"/>
      <c r="AL51" s="357"/>
      <c r="AM51" s="353"/>
      <c r="AO51" s="85"/>
      <c r="AP51" s="85" t="str">
        <f aca="false">IF(T51="","",T51)</f>
        <v>Добавить вид теплоносителя (параметры теплоносителя)</v>
      </c>
      <c r="AQ51" s="85"/>
      <c r="AR51" s="85"/>
      <c r="AS51" s="31" t="n">
        <v>11</v>
      </c>
    </row>
    <row r="52" customFormat="false" ht="11.55" hidden="false" customHeight="true" outlineLevel="0" collapsed="false">
      <c r="A52" s="33" t="s">
        <v>201</v>
      </c>
      <c r="B52" s="33" t="s">
        <v>202</v>
      </c>
      <c r="C52" s="33" t="s">
        <v>203</v>
      </c>
      <c r="D52" s="33" t="s">
        <v>204</v>
      </c>
      <c r="E52" s="331"/>
      <c r="F52" s="331"/>
      <c r="G52" s="331"/>
      <c r="H52" s="331"/>
      <c r="I52" s="342"/>
      <c r="J52" s="33"/>
      <c r="K52" s="33"/>
      <c r="P52" s="85"/>
      <c r="Q52" s="85"/>
      <c r="R52" s="343"/>
      <c r="S52" s="355"/>
      <c r="T52" s="358" t="s">
        <v>419</v>
      </c>
      <c r="U52" s="157"/>
      <c r="V52" s="157"/>
      <c r="W52" s="157"/>
      <c r="X52" s="157"/>
      <c r="Y52" s="157"/>
      <c r="Z52" s="157"/>
      <c r="AA52" s="157"/>
      <c r="AB52" s="157"/>
      <c r="AC52" s="359"/>
      <c r="AD52" s="157"/>
      <c r="AE52" s="157"/>
      <c r="AF52" s="157"/>
      <c r="AG52" s="157"/>
      <c r="AH52" s="157"/>
      <c r="AI52" s="157"/>
      <c r="AJ52" s="157"/>
      <c r="AK52" s="359"/>
      <c r="AL52" s="157"/>
      <c r="AM52" s="360"/>
      <c r="AO52" s="85"/>
      <c r="AP52" s="85" t="str">
        <f aca="false">IF(T52="","",T52)</f>
        <v>Добавить группу потребителей</v>
      </c>
      <c r="AQ52" s="85"/>
      <c r="AR52" s="85"/>
      <c r="AS52" s="31" t="n">
        <v>11</v>
      </c>
    </row>
    <row r="53" customFormat="false" ht="14.7" hidden="false" customHeight="true" outlineLevel="0" collapsed="false">
      <c r="A53" s="33" t="s">
        <v>201</v>
      </c>
      <c r="B53" s="33" t="s">
        <v>202</v>
      </c>
      <c r="C53" s="33" t="s">
        <v>203</v>
      </c>
      <c r="D53" s="33" t="s">
        <v>204</v>
      </c>
      <c r="E53" s="331"/>
      <c r="F53" s="331"/>
      <c r="G53" s="331"/>
      <c r="H53" s="331"/>
      <c r="I53" s="33"/>
      <c r="J53" s="33"/>
      <c r="K53" s="33"/>
      <c r="M53" s="33"/>
      <c r="N53" s="33"/>
      <c r="O53" s="34"/>
      <c r="P53" s="95"/>
      <c r="Q53" s="361"/>
      <c r="R53" s="332"/>
      <c r="S53" s="355"/>
      <c r="T53" s="362" t="s">
        <v>420</v>
      </c>
      <c r="U53" s="157"/>
      <c r="V53" s="157"/>
      <c r="W53" s="157"/>
      <c r="X53" s="157"/>
      <c r="Y53" s="157"/>
      <c r="Z53" s="157"/>
      <c r="AA53" s="157"/>
      <c r="AB53" s="157"/>
      <c r="AC53" s="359"/>
      <c r="AD53" s="157"/>
      <c r="AE53" s="157"/>
      <c r="AF53" s="157"/>
      <c r="AG53" s="157"/>
      <c r="AH53" s="157"/>
      <c r="AI53" s="157"/>
      <c r="AJ53" s="157"/>
      <c r="AK53" s="359"/>
      <c r="AL53" s="157"/>
      <c r="AM53" s="360"/>
      <c r="AO53" s="85"/>
      <c r="AP53" s="85" t="str">
        <f aca="false">IF(T53="","",T53)</f>
        <v>Добавить схему подключения</v>
      </c>
      <c r="AQ53" s="85"/>
      <c r="AR53" s="85"/>
      <c r="AS53" s="31" t="n">
        <v>14</v>
      </c>
    </row>
    <row r="54" s="36" customFormat="true" ht="1.05" hidden="false" customHeight="true" outlineLevel="0" collapsed="false">
      <c r="A54" s="85" t="s">
        <v>201</v>
      </c>
      <c r="B54" s="85" t="s">
        <v>202</v>
      </c>
      <c r="C54" s="85" t="s">
        <v>203</v>
      </c>
      <c r="D54" s="85"/>
      <c r="E54" s="331"/>
      <c r="F54" s="331"/>
      <c r="G54" s="331"/>
      <c r="H54" s="85"/>
      <c r="I54" s="85"/>
      <c r="J54" s="85"/>
      <c r="K54" s="85"/>
      <c r="L54" s="85"/>
      <c r="M54" s="85"/>
      <c r="N54" s="85"/>
      <c r="P54" s="118"/>
      <c r="Q54" s="363"/>
      <c r="R54" s="118"/>
      <c r="S54" s="368"/>
      <c r="T54" s="407" t="s">
        <v>421</v>
      </c>
      <c r="U54" s="407"/>
      <c r="V54" s="407"/>
      <c r="W54" s="407"/>
      <c r="X54" s="407"/>
      <c r="Y54" s="407"/>
      <c r="Z54" s="407"/>
      <c r="AA54" s="407"/>
      <c r="AB54" s="407"/>
      <c r="AC54" s="407"/>
      <c r="AD54" s="407"/>
      <c r="AE54" s="407"/>
      <c r="AF54" s="407"/>
      <c r="AG54" s="407"/>
      <c r="AH54" s="407"/>
      <c r="AI54" s="407"/>
      <c r="AJ54" s="407"/>
      <c r="AK54" s="407"/>
      <c r="AL54" s="407"/>
      <c r="AM54" s="407"/>
      <c r="AO54" s="85"/>
      <c r="AP54" s="85" t="str">
        <f aca="false">IF(T54="","",T54)</f>
        <v>Добавить источник для дифференциации</v>
      </c>
      <c r="AQ54" s="85"/>
      <c r="AR54" s="85"/>
      <c r="AS54" s="36" t="n">
        <v>1</v>
      </c>
    </row>
    <row r="55" s="36" customFormat="true" ht="1.05" hidden="false" customHeight="true" outlineLevel="0" collapsed="false">
      <c r="A55" s="85" t="s">
        <v>201</v>
      </c>
      <c r="B55" s="85" t="s">
        <v>202</v>
      </c>
      <c r="C55" s="85"/>
      <c r="D55" s="85"/>
      <c r="E55" s="331"/>
      <c r="F55" s="331"/>
      <c r="G55" s="85"/>
      <c r="H55" s="85"/>
      <c r="I55" s="85"/>
      <c r="J55" s="85"/>
      <c r="K55" s="85"/>
      <c r="L55" s="85"/>
      <c r="M55" s="367"/>
      <c r="N55" s="367"/>
      <c r="P55" s="118"/>
      <c r="Q55" s="363"/>
      <c r="R55" s="118"/>
      <c r="S55" s="368"/>
      <c r="T55" s="407" t="s">
        <v>422</v>
      </c>
      <c r="U55" s="407"/>
      <c r="V55" s="407"/>
      <c r="W55" s="407"/>
      <c r="X55" s="407"/>
      <c r="Y55" s="407"/>
      <c r="Z55" s="407"/>
      <c r="AA55" s="407"/>
      <c r="AB55" s="407"/>
      <c r="AC55" s="407"/>
      <c r="AD55" s="407"/>
      <c r="AE55" s="407"/>
      <c r="AF55" s="407"/>
      <c r="AG55" s="407"/>
      <c r="AH55" s="407"/>
      <c r="AI55" s="407"/>
      <c r="AJ55" s="407"/>
      <c r="AK55" s="407"/>
      <c r="AL55" s="407"/>
      <c r="AM55" s="407"/>
      <c r="AO55" s="85"/>
      <c r="AP55" s="85" t="str">
        <f aca="false">IF(T55="","",T55)</f>
        <v>Добавить централизованную систему для дифференциации</v>
      </c>
      <c r="AQ55" s="85"/>
      <c r="AR55" s="85"/>
      <c r="AS55" s="36" t="n">
        <v>1</v>
      </c>
    </row>
    <row r="56" s="36" customFormat="true" ht="1.05" hidden="false" customHeight="true" outlineLevel="0" collapsed="false">
      <c r="A56" s="85" t="s">
        <v>201</v>
      </c>
      <c r="B56" s="85"/>
      <c r="C56" s="85"/>
      <c r="D56" s="85"/>
      <c r="E56" s="331"/>
      <c r="F56" s="85"/>
      <c r="G56" s="85"/>
      <c r="H56" s="85"/>
      <c r="I56" s="85"/>
      <c r="J56" s="85"/>
      <c r="K56" s="85"/>
      <c r="L56" s="85"/>
      <c r="M56" s="367"/>
      <c r="N56" s="367"/>
      <c r="P56" s="118"/>
      <c r="Q56" s="363"/>
      <c r="R56" s="118"/>
      <c r="S56" s="368"/>
      <c r="T56" s="407" t="s">
        <v>423</v>
      </c>
      <c r="U56" s="407"/>
      <c r="V56" s="407"/>
      <c r="W56" s="407"/>
      <c r="X56" s="407"/>
      <c r="Y56" s="407"/>
      <c r="Z56" s="407"/>
      <c r="AA56" s="407"/>
      <c r="AB56" s="407"/>
      <c r="AC56" s="407"/>
      <c r="AD56" s="407"/>
      <c r="AE56" s="407"/>
      <c r="AF56" s="407"/>
      <c r="AG56" s="407"/>
      <c r="AH56" s="407"/>
      <c r="AI56" s="407"/>
      <c r="AJ56" s="407"/>
      <c r="AK56" s="407"/>
      <c r="AL56" s="407"/>
      <c r="AM56" s="407"/>
      <c r="AO56" s="85"/>
      <c r="AP56" s="85" t="str">
        <f aca="false">IF(T56="","",T56)</f>
        <v>Добавить территорию для дифференциации</v>
      </c>
      <c r="AQ56" s="85"/>
      <c r="AR56" s="85"/>
      <c r="AS56" s="36" t="n">
        <v>1</v>
      </c>
    </row>
    <row r="57" s="36" customFormat="true" ht="1.05" hidden="false" customHeight="true" outlineLevel="0" collapsed="false">
      <c r="A57" s="85"/>
      <c r="B57" s="85"/>
      <c r="C57" s="85"/>
      <c r="D57" s="85"/>
      <c r="E57" s="85"/>
      <c r="F57" s="85"/>
      <c r="G57" s="85"/>
      <c r="H57" s="85"/>
      <c r="I57" s="85"/>
      <c r="J57" s="85"/>
      <c r="K57" s="85"/>
      <c r="L57" s="85"/>
      <c r="M57" s="367"/>
      <c r="N57" s="367"/>
      <c r="P57" s="118"/>
      <c r="Q57" s="363"/>
      <c r="R57" s="118"/>
      <c r="S57" s="368"/>
      <c r="T57" s="407" t="s">
        <v>455</v>
      </c>
      <c r="U57" s="407"/>
      <c r="V57" s="407"/>
      <c r="W57" s="407"/>
      <c r="X57" s="407"/>
      <c r="Y57" s="407"/>
      <c r="Z57" s="407"/>
      <c r="AA57" s="407"/>
      <c r="AB57" s="407"/>
      <c r="AC57" s="407"/>
      <c r="AD57" s="407"/>
      <c r="AE57" s="407"/>
      <c r="AF57" s="407"/>
      <c r="AG57" s="407"/>
      <c r="AH57" s="407"/>
      <c r="AI57" s="407"/>
      <c r="AJ57" s="407"/>
      <c r="AK57" s="407"/>
      <c r="AL57" s="407"/>
      <c r="AM57" s="407"/>
      <c r="AO57" s="85"/>
      <c r="AP57" s="85" t="str">
        <f aca="false">IF(T57="","",T57)</f>
        <v>Добавить наименование тарифа</v>
      </c>
      <c r="AQ57" s="85"/>
      <c r="AR57" s="85"/>
      <c r="AS57" s="36" t="n">
        <v>1</v>
      </c>
    </row>
    <row r="58" customFormat="false" ht="11.55" hidden="false" customHeight="true" outlineLevel="0" collapsed="false">
      <c r="M58" s="34"/>
      <c r="N58" s="34"/>
      <c r="O58" s="34"/>
      <c r="P58" s="31"/>
      <c r="Q58" s="31"/>
      <c r="R58" s="31"/>
      <c r="S58" s="31"/>
      <c r="AN58" s="31"/>
      <c r="AO58" s="31"/>
      <c r="AP58" s="31"/>
      <c r="AQ58" s="31"/>
      <c r="AR58" s="31"/>
      <c r="AS58" s="31" t="n">
        <v>11</v>
      </c>
    </row>
    <row r="59" customFormat="false" ht="28.5" hidden="false" customHeight="true" outlineLevel="0" collapsed="false">
      <c r="O59" s="34"/>
      <c r="S59" s="137"/>
      <c r="T59" s="137"/>
      <c r="U59" s="137"/>
      <c r="V59" s="137"/>
      <c r="W59" s="137"/>
      <c r="X59" s="137"/>
      <c r="Y59" s="137"/>
      <c r="Z59" s="137"/>
      <c r="AA59" s="137"/>
      <c r="AB59" s="137"/>
      <c r="AC59" s="137"/>
      <c r="AD59" s="137"/>
      <c r="AE59" s="137"/>
      <c r="AF59" s="137"/>
      <c r="AG59" s="137"/>
      <c r="AH59" s="137"/>
      <c r="AI59" s="137"/>
      <c r="AJ59" s="137"/>
      <c r="AK59" s="137"/>
      <c r="AL59" s="137"/>
      <c r="AM59" s="137"/>
      <c r="AS59" s="31" t="n">
        <v>27</v>
      </c>
    </row>
    <row r="60" customFormat="false" ht="78.75" hidden="false" customHeight="true" outlineLevel="0" collapsed="false">
      <c r="O60" s="34"/>
      <c r="T60" s="137"/>
      <c r="U60" s="137"/>
      <c r="V60" s="137"/>
      <c r="W60" s="137"/>
      <c r="X60" s="137"/>
      <c r="Y60" s="137"/>
      <c r="Z60" s="137"/>
      <c r="AA60" s="137"/>
      <c r="AB60" s="137"/>
      <c r="AC60" s="137"/>
      <c r="AD60" s="137"/>
      <c r="AE60" s="137"/>
      <c r="AF60" s="137"/>
      <c r="AG60" s="137"/>
      <c r="AH60" s="137"/>
      <c r="AI60" s="137"/>
      <c r="AJ60" s="137"/>
      <c r="AK60" s="137"/>
      <c r="AL60" s="137"/>
      <c r="AM60" s="137"/>
      <c r="AS60" s="31" t="n">
        <v>75</v>
      </c>
    </row>
    <row r="61" customFormat="false" ht="14.7" hidden="false" customHeight="true" outlineLevel="0" collapsed="false">
      <c r="O61" s="34"/>
      <c r="AS61" s="31" t="n">
        <v>14</v>
      </c>
    </row>
    <row r="62" customFormat="false" ht="18.75" hidden="false" customHeight="true" outlineLevel="0" collapsed="false">
      <c r="O62" s="34"/>
      <c r="S62" s="137"/>
      <c r="T62" s="137"/>
      <c r="U62" s="137"/>
      <c r="V62" s="137"/>
      <c r="W62" s="137"/>
      <c r="X62" s="137"/>
      <c r="Y62" s="137"/>
      <c r="Z62" s="137"/>
      <c r="AA62" s="137"/>
      <c r="AB62" s="137"/>
      <c r="AC62" s="137"/>
      <c r="AD62" s="137"/>
      <c r="AE62" s="137"/>
      <c r="AF62" s="137"/>
      <c r="AG62" s="137"/>
      <c r="AH62" s="137"/>
      <c r="AI62" s="137"/>
      <c r="AJ62" s="137"/>
      <c r="AK62" s="137"/>
      <c r="AL62" s="137"/>
      <c r="AM62" s="137"/>
      <c r="AS62" s="31" t="n">
        <v>18</v>
      </c>
    </row>
    <row r="63" customFormat="false" ht="18.75" hidden="false" customHeight="true" outlineLevel="0" collapsed="false">
      <c r="O63" s="34"/>
      <c r="T63" s="137"/>
      <c r="U63" s="137"/>
      <c r="V63" s="137"/>
      <c r="W63" s="137"/>
      <c r="X63" s="137"/>
      <c r="Y63" s="137"/>
      <c r="Z63" s="137"/>
      <c r="AA63" s="137"/>
      <c r="AB63" s="137"/>
      <c r="AC63" s="137"/>
      <c r="AD63" s="137"/>
      <c r="AE63" s="137"/>
      <c r="AF63" s="137"/>
      <c r="AG63" s="137"/>
      <c r="AH63" s="137"/>
      <c r="AI63" s="137"/>
      <c r="AJ63" s="137"/>
      <c r="AK63" s="137"/>
      <c r="AL63" s="137"/>
      <c r="AM63" s="137"/>
      <c r="AS63" s="31" t="n">
        <v>18</v>
      </c>
    </row>
    <row r="64" customFormat="false" ht="39.75" hidden="false" customHeight="true" outlineLevel="0" collapsed="false">
      <c r="O64" s="34"/>
      <c r="S64" s="137"/>
      <c r="T64" s="137"/>
      <c r="U64" s="137"/>
      <c r="V64" s="137"/>
      <c r="W64" s="137"/>
      <c r="X64" s="137"/>
      <c r="Y64" s="137"/>
      <c r="Z64" s="137"/>
      <c r="AA64" s="137"/>
      <c r="AB64" s="137"/>
      <c r="AC64" s="137"/>
      <c r="AD64" s="137"/>
      <c r="AE64" s="137"/>
      <c r="AF64" s="137"/>
      <c r="AG64" s="137"/>
      <c r="AH64" s="137"/>
      <c r="AI64" s="137"/>
      <c r="AJ64" s="137"/>
      <c r="AK64" s="137"/>
      <c r="AL64" s="137"/>
      <c r="AM64" s="137"/>
      <c r="AS64" s="31" t="n">
        <v>38</v>
      </c>
    </row>
    <row r="65" customFormat="false" ht="22.5" hidden="true" customHeight="true" outlineLevel="0" collapsed="false">
      <c r="A65" s="34" t="s">
        <v>81</v>
      </c>
      <c r="B65" s="34" t="n">
        <v>0</v>
      </c>
      <c r="C65" s="34" t="n">
        <v>0</v>
      </c>
      <c r="D65" s="34" t="n">
        <v>0</v>
      </c>
      <c r="E65" s="34" t="n">
        <v>0</v>
      </c>
      <c r="F65" s="34" t="n">
        <v>0</v>
      </c>
      <c r="G65" s="34" t="n">
        <v>0</v>
      </c>
      <c r="H65" s="34" t="n">
        <v>0</v>
      </c>
      <c r="I65" s="34" t="n">
        <v>0</v>
      </c>
      <c r="J65" s="34" t="n">
        <v>0</v>
      </c>
      <c r="K65" s="34" t="n">
        <v>0</v>
      </c>
      <c r="L65" s="33" t="n">
        <v>0</v>
      </c>
      <c r="M65" s="39" t="n">
        <v>0</v>
      </c>
      <c r="N65" s="39" t="n">
        <v>0</v>
      </c>
      <c r="O65" s="39" t="n">
        <v>0</v>
      </c>
      <c r="P65" s="175" t="n">
        <v>3</v>
      </c>
      <c r="Q65" s="329" t="n">
        <v>3</v>
      </c>
      <c r="R65" s="329" t="n">
        <v>3</v>
      </c>
      <c r="S65" s="330" t="n">
        <v>12</v>
      </c>
      <c r="T65" s="31" t="n">
        <v>31</v>
      </c>
      <c r="U65" s="31" t="n">
        <v>0</v>
      </c>
      <c r="V65" s="31" t="n">
        <v>0</v>
      </c>
      <c r="W65" s="31" t="n">
        <v>0</v>
      </c>
      <c r="X65" s="31" t="n">
        <v>0</v>
      </c>
      <c r="Y65" s="31" t="n">
        <v>0</v>
      </c>
      <c r="Z65" s="31" t="n">
        <v>0</v>
      </c>
      <c r="AA65" s="31" t="n">
        <v>0</v>
      </c>
      <c r="AB65" s="31" t="n">
        <v>0</v>
      </c>
      <c r="AC65" s="31" t="n">
        <v>0</v>
      </c>
      <c r="AD65" s="31" t="n">
        <v>0</v>
      </c>
      <c r="AE65" s="31" t="n">
        <v>24</v>
      </c>
      <c r="AF65" s="31" t="n">
        <v>0</v>
      </c>
      <c r="AG65" s="31" t="n">
        <v>0</v>
      </c>
      <c r="AH65" s="31" t="n">
        <v>11</v>
      </c>
      <c r="AI65" s="31" t="n">
        <v>3</v>
      </c>
      <c r="AJ65" s="31" t="n">
        <v>11</v>
      </c>
      <c r="AK65" s="31" t="n">
        <v>0</v>
      </c>
      <c r="AL65" s="31" t="n">
        <v>4</v>
      </c>
      <c r="AM65" s="31" t="n">
        <v>115</v>
      </c>
      <c r="AN65" s="36" t="n">
        <v>10</v>
      </c>
      <c r="AO65" s="36" t="n">
        <v>10</v>
      </c>
      <c r="AP65" s="36" t="n">
        <v>10</v>
      </c>
      <c r="AQ65" s="36" t="n">
        <v>10</v>
      </c>
      <c r="AR65" s="36" t="n">
        <v>10</v>
      </c>
      <c r="AS65" s="31" t="n">
        <v>23</v>
      </c>
    </row>
  </sheetData>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S6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true" outlineLevel="0" max="16" min="16" style="175" width="3.71"/>
    <col collapsed="false" customWidth="true" hidden="false" outlineLevel="0" max="18" min="17"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2" min="22" style="31" width="24.72"/>
    <col collapsed="false" customWidth="true" hidden="true" outlineLevel="0" max="23" min="23" style="31" width="0.14"/>
    <col collapsed="false" customWidth="true" hidden="true" outlineLevel="0" max="25" min="24" style="31" width="24.72"/>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24.72"/>
    <col collapsed="false" customWidth="true" hidden="false" outlineLevel="0" max="31" min="31" style="31" width="0.14"/>
    <col collapsed="false" customWidth="true" hidden="false" outlineLevel="0" max="33" min="32" style="31" width="24.01"/>
    <col collapsed="false" customWidth="true" hidden="false" outlineLevel="0" max="34" min="34" style="31" width="11.01"/>
    <col collapsed="false" customWidth="true" hidden="false" outlineLevel="0" max="35" min="35" style="31" width="3.71"/>
    <col collapsed="false" customWidth="true" hidden="false" outlineLevel="0" max="36" min="36" style="31" width="11.01"/>
    <col collapsed="false" customWidth="true" hidden="true" outlineLevel="0" max="37" min="37" style="31" width="8.57"/>
    <col collapsed="false" customWidth="true" hidden="false" outlineLevel="0" max="38" min="38" style="31" width="4.01"/>
    <col collapsed="false" customWidth="true" hidden="false" outlineLevel="0" max="39" min="39" style="31" width="115.01"/>
    <col collapsed="false" customWidth="true" hidden="false" outlineLevel="0" max="44" min="40" style="36" width="10"/>
    <col collapsed="false" customWidth="true" hidden="true" outlineLevel="0" max="45" min="45" style="31" width="8.42"/>
  </cols>
  <sheetData>
    <row r="1" customFormat="false" ht="22.5" hidden="true" customHeight="true" outlineLevel="0" collapsed="false">
      <c r="AS1" s="31" t="s">
        <v>14</v>
      </c>
    </row>
    <row r="2" customFormat="false" ht="21" hidden="true" customHeight="true" outlineLevel="0" collapsed="false">
      <c r="E2" s="331" t="n">
        <v>1</v>
      </c>
      <c r="L2" s="34"/>
      <c r="M2" s="34"/>
      <c r="N2" s="34"/>
      <c r="O2" s="34"/>
      <c r="Q2" s="95"/>
      <c r="R2" s="332"/>
      <c r="S2" s="405" t="e">
        <f aca="false">INDEX(PT_DIFFERENTIATION_NUM_NTAR,MATCH(A2,PT_DIFFERENTIATION_NTAR_ID,0))</f>
        <v>#N/A</v>
      </c>
      <c r="T2" s="334" t="s">
        <v>132</v>
      </c>
      <c r="U2" s="335"/>
      <c r="V2" s="336"/>
      <c r="W2" s="336"/>
      <c r="X2" s="336"/>
      <c r="Y2" s="336"/>
      <c r="Z2" s="336"/>
      <c r="AA2" s="336"/>
      <c r="AB2" s="336"/>
      <c r="AC2" s="336"/>
      <c r="AD2" s="337" t="e">
        <f aca="false">INDEX(PT_DIFFERENTIATION_NTAR,MATCH(A2,PT_DIFFERENTIATION_NTAR_ID,0))</f>
        <v>#N/A</v>
      </c>
      <c r="AE2" s="337"/>
      <c r="AF2" s="337"/>
      <c r="AG2" s="337"/>
      <c r="AH2" s="337"/>
      <c r="AI2" s="337"/>
      <c r="AJ2" s="337"/>
      <c r="AK2" s="337"/>
      <c r="AL2" s="337"/>
      <c r="AM2" s="338" t="s">
        <v>403</v>
      </c>
      <c r="AO2" s="85"/>
      <c r="AP2" s="85" t="str">
        <f aca="false">IF(T2="","",T2)</f>
        <v>Наименование тарифа</v>
      </c>
      <c r="AQ2" s="85"/>
      <c r="AR2" s="85"/>
      <c r="AS2" s="31" t="n">
        <v>0</v>
      </c>
    </row>
    <row r="3" customFormat="false" ht="21" hidden="true" customHeight="true" outlineLevel="0" collapsed="false">
      <c r="E3" s="331"/>
      <c r="F3" s="331" t="n">
        <v>1</v>
      </c>
      <c r="L3" s="34"/>
      <c r="M3" s="34"/>
      <c r="N3" s="34"/>
      <c r="O3" s="34"/>
      <c r="P3" s="31"/>
      <c r="Q3" s="339"/>
      <c r="R3" s="340"/>
      <c r="S3" s="405" t="e">
        <f aca="false">INDEX(PT_DIFFERENTIATION_NUM_TER,MATCH(B3,PT_DIFFERENTIATION_TER_ID,0))</f>
        <v>#N/A</v>
      </c>
      <c r="T3" s="333" t="s">
        <v>404</v>
      </c>
      <c r="U3" s="335"/>
      <c r="V3" s="336"/>
      <c r="W3" s="336"/>
      <c r="X3" s="336"/>
      <c r="Y3" s="336"/>
      <c r="Z3" s="336"/>
      <c r="AA3" s="336"/>
      <c r="AB3" s="336"/>
      <c r="AC3" s="336"/>
      <c r="AD3" s="337" t="e">
        <f aca="false">INDEX(PT_DIFFERENTIATION_TER,MATCH(B3,PT_DIFFERENTIATION_TER_ID,0))</f>
        <v>#N/A</v>
      </c>
      <c r="AE3" s="337"/>
      <c r="AF3" s="337"/>
      <c r="AG3" s="337"/>
      <c r="AH3" s="337"/>
      <c r="AI3" s="337"/>
      <c r="AJ3" s="337"/>
      <c r="AK3" s="337"/>
      <c r="AL3" s="337"/>
      <c r="AM3" s="338" t="s">
        <v>405</v>
      </c>
      <c r="AO3" s="85"/>
      <c r="AP3" s="85" t="str">
        <f aca="false">IF(T3="","",T3)</f>
        <v>Территория действия тарифа</v>
      </c>
      <c r="AQ3" s="85"/>
      <c r="AR3" s="85"/>
      <c r="AS3" s="31" t="n">
        <v>0</v>
      </c>
    </row>
    <row r="4" customFormat="false" ht="23.25" hidden="true" customHeight="true" outlineLevel="0" collapsed="false">
      <c r="E4" s="331"/>
      <c r="F4" s="331"/>
      <c r="G4" s="331" t="n">
        <v>1</v>
      </c>
      <c r="L4" s="34"/>
      <c r="M4" s="34"/>
      <c r="N4" s="34"/>
      <c r="O4" s="34"/>
      <c r="P4" s="341"/>
      <c r="Q4" s="339"/>
      <c r="R4" s="340"/>
      <c r="S4" s="405" t="e">
        <f aca="false">INDEX(PT_DIFFERENTIATION_NUM_CS,MATCH(C4,PT_DIFFERENTIATION_CS_ID,0))</f>
        <v>#N/A</v>
      </c>
      <c r="T4" s="401" t="s">
        <v>406</v>
      </c>
      <c r="U4" s="335"/>
      <c r="V4" s="336"/>
      <c r="W4" s="336"/>
      <c r="X4" s="336"/>
      <c r="Y4" s="336"/>
      <c r="Z4" s="336"/>
      <c r="AA4" s="336"/>
      <c r="AB4" s="336"/>
      <c r="AC4" s="336"/>
      <c r="AD4" s="337" t="e">
        <f aca="false">INDEX(PT_DIFFERENTIATION_CS,MATCH(C4,PT_DIFFERENTIATION_CS_ID,0))</f>
        <v>#N/A</v>
      </c>
      <c r="AE4" s="337"/>
      <c r="AF4" s="337"/>
      <c r="AG4" s="337"/>
      <c r="AH4" s="337"/>
      <c r="AI4" s="337"/>
      <c r="AJ4" s="337"/>
      <c r="AK4" s="337"/>
      <c r="AL4" s="337"/>
      <c r="AM4" s="338" t="s">
        <v>407</v>
      </c>
      <c r="AO4" s="85"/>
      <c r="AP4" s="85" t="str">
        <f aca="false">IF(T4="","",T4)</f>
        <v>Наименование системы теплоснабжения</v>
      </c>
      <c r="AQ4" s="85"/>
      <c r="AR4" s="85"/>
      <c r="AS4" s="31" t="n">
        <v>0</v>
      </c>
    </row>
    <row r="5" customFormat="false" ht="21" hidden="true" customHeight="true" outlineLevel="0" collapsed="false">
      <c r="E5" s="331"/>
      <c r="F5" s="331"/>
      <c r="G5" s="331"/>
      <c r="H5" s="331" t="n">
        <v>1</v>
      </c>
      <c r="L5" s="34"/>
      <c r="M5" s="34"/>
      <c r="N5" s="34"/>
      <c r="O5" s="34"/>
      <c r="P5" s="341"/>
      <c r="Q5" s="339"/>
      <c r="R5" s="340"/>
      <c r="S5" s="405" t="e">
        <f aca="false">INDEX(PT_DIFFERENTIATION_NUM_IST_TE,MATCH(D5,PT_DIFFERENTIATION_IST_TE_ID,0))</f>
        <v>#N/A</v>
      </c>
      <c r="T5" s="405" t="s">
        <v>408</v>
      </c>
      <c r="U5" s="335"/>
      <c r="V5" s="336"/>
      <c r="W5" s="336"/>
      <c r="X5" s="336"/>
      <c r="Y5" s="336"/>
      <c r="Z5" s="336"/>
      <c r="AA5" s="336"/>
      <c r="AB5" s="336"/>
      <c r="AC5" s="336"/>
      <c r="AD5" s="337" t="e">
        <f aca="false">INDEX(PT_DIFFERENTIATION_IST_TE,MATCH(D5,PT_DIFFERENTIATION_IST_TE_ID,0))</f>
        <v>#N/A</v>
      </c>
      <c r="AE5" s="337"/>
      <c r="AF5" s="337"/>
      <c r="AG5" s="337"/>
      <c r="AH5" s="337"/>
      <c r="AI5" s="337"/>
      <c r="AJ5" s="337"/>
      <c r="AK5" s="337"/>
      <c r="AL5" s="337"/>
      <c r="AM5" s="338" t="s">
        <v>409</v>
      </c>
      <c r="AO5" s="85"/>
      <c r="AP5" s="85" t="str">
        <f aca="false">IF(T5="","",T5)</f>
        <v>Источник тепловой энергии</v>
      </c>
      <c r="AQ5" s="85"/>
      <c r="AR5" s="85"/>
      <c r="AS5" s="31" t="n">
        <v>0</v>
      </c>
    </row>
    <row r="6" customFormat="false" ht="14.25" hidden="true" customHeight="true" outlineLevel="0" collapsed="false">
      <c r="E6" s="331"/>
      <c r="F6" s="331"/>
      <c r="G6" s="331"/>
      <c r="H6" s="331"/>
      <c r="I6" s="342" t="e">
        <f aca="false">S5&amp;".1"</f>
        <v>#N/A</v>
      </c>
      <c r="L6" s="34" t="s">
        <v>410</v>
      </c>
      <c r="M6" s="34"/>
      <c r="P6" s="36" t="n">
        <v>1</v>
      </c>
      <c r="Q6" s="36"/>
      <c r="R6" s="343"/>
      <c r="S6" s="410"/>
      <c r="T6" s="410"/>
      <c r="U6" s="410"/>
      <c r="V6" s="410"/>
      <c r="W6" s="410"/>
      <c r="X6" s="410"/>
      <c r="Y6" s="410"/>
      <c r="Z6" s="410"/>
      <c r="AA6" s="410"/>
      <c r="AB6" s="410"/>
      <c r="AC6" s="410"/>
      <c r="AD6" s="410"/>
      <c r="AE6" s="410"/>
      <c r="AF6" s="410"/>
      <c r="AG6" s="410"/>
      <c r="AH6" s="410"/>
      <c r="AI6" s="410"/>
      <c r="AJ6" s="410"/>
      <c r="AK6" s="410"/>
      <c r="AL6" s="410"/>
      <c r="AM6" s="410"/>
      <c r="AO6" s="85"/>
      <c r="AP6" s="85" t="str">
        <f aca="false">IF(T6="","",T6)</f>
        <v/>
      </c>
      <c r="AQ6" s="85"/>
      <c r="AR6" s="85"/>
      <c r="AS6" s="31" t="n">
        <v>0</v>
      </c>
    </row>
    <row r="7" customFormat="false" ht="21" hidden="true" customHeight="true" outlineLevel="0" collapsed="false">
      <c r="E7" s="331"/>
      <c r="F7" s="331"/>
      <c r="G7" s="331"/>
      <c r="H7" s="331"/>
      <c r="I7" s="342"/>
      <c r="J7" s="342" t="e">
        <f aca="false">I6&amp;".1"</f>
        <v>#N/A</v>
      </c>
      <c r="L7" s="34" t="s">
        <v>413</v>
      </c>
      <c r="M7" s="34"/>
      <c r="N7" s="34"/>
      <c r="P7" s="36"/>
      <c r="Q7" s="36" t="n">
        <v>1</v>
      </c>
      <c r="R7" s="346"/>
      <c r="S7" s="405" t="e">
        <f aca="false">$J7</f>
        <v>#N/A</v>
      </c>
      <c r="T7" s="347" t="s">
        <v>414</v>
      </c>
      <c r="U7" s="335"/>
      <c r="V7" s="345"/>
      <c r="W7" s="345"/>
      <c r="X7" s="345"/>
      <c r="Y7" s="345"/>
      <c r="Z7" s="345"/>
      <c r="AA7" s="345"/>
      <c r="AB7" s="345"/>
      <c r="AC7" s="345"/>
      <c r="AD7" s="345"/>
      <c r="AE7" s="345"/>
      <c r="AF7" s="345"/>
      <c r="AG7" s="345"/>
      <c r="AH7" s="345"/>
      <c r="AI7" s="345"/>
      <c r="AJ7" s="345"/>
      <c r="AK7" s="345"/>
      <c r="AL7" s="345"/>
      <c r="AM7" s="338" t="s">
        <v>415</v>
      </c>
      <c r="AO7" s="85"/>
      <c r="AP7" s="85" t="str">
        <f aca="false">IF(T7="","",T7)</f>
        <v>Группа потребителей</v>
      </c>
      <c r="AQ7" s="85"/>
      <c r="AR7" s="85"/>
      <c r="AS7" s="31" t="n">
        <v>0</v>
      </c>
    </row>
    <row r="8" customFormat="false" ht="21" hidden="true" customHeight="true" outlineLevel="0" collapsed="false">
      <c r="E8" s="331"/>
      <c r="F8" s="331"/>
      <c r="G8" s="331"/>
      <c r="H8" s="331"/>
      <c r="I8" s="342"/>
      <c r="J8" s="342"/>
      <c r="K8" s="342" t="e">
        <f aca="false">J7&amp;".1"</f>
        <v>#N/A</v>
      </c>
      <c r="L8" s="34" t="s">
        <v>416</v>
      </c>
      <c r="M8" s="34"/>
      <c r="N8" s="34"/>
      <c r="O8" s="34"/>
      <c r="P8" s="36"/>
      <c r="Q8" s="36"/>
      <c r="R8" s="346" t="n">
        <v>1</v>
      </c>
      <c r="S8" s="405" t="e">
        <f aca="false">$K8</f>
        <v>#N/A</v>
      </c>
      <c r="T8" s="348"/>
      <c r="U8" s="335"/>
      <c r="V8" s="349"/>
      <c r="W8" s="350"/>
      <c r="X8" s="349"/>
      <c r="Y8" s="351"/>
      <c r="Z8" s="352"/>
      <c r="AA8" s="166" t="s">
        <v>65</v>
      </c>
      <c r="AB8" s="352"/>
      <c r="AC8" s="166" t="s">
        <v>65</v>
      </c>
      <c r="AD8" s="349"/>
      <c r="AE8" s="350"/>
      <c r="AF8" s="349"/>
      <c r="AG8" s="351"/>
      <c r="AH8" s="352"/>
      <c r="AI8" s="166" t="s">
        <v>65</v>
      </c>
      <c r="AJ8" s="352"/>
      <c r="AK8" s="166" t="s">
        <v>65</v>
      </c>
      <c r="AL8" s="350"/>
      <c r="AM8" s="353" t="s">
        <v>417</v>
      </c>
      <c r="AN8" s="36" t="e">
        <f aca="false">strcheckdate(V9:AL9)</f>
        <v>#NAME?</v>
      </c>
      <c r="AO8" s="85"/>
      <c r="AP8" s="85" t="str">
        <f aca="false">IF(T8="","",T8)</f>
        <v/>
      </c>
      <c r="AQ8" s="85"/>
      <c r="AR8" s="85"/>
      <c r="AS8" s="31" t="n">
        <v>0</v>
      </c>
    </row>
    <row r="9" customFormat="false" ht="0.75" hidden="true" customHeight="true" outlineLevel="0" collapsed="false">
      <c r="E9" s="331"/>
      <c r="F9" s="331"/>
      <c r="G9" s="331"/>
      <c r="H9" s="331"/>
      <c r="I9" s="342"/>
      <c r="J9" s="342"/>
      <c r="K9" s="342"/>
      <c r="L9" s="34"/>
      <c r="M9" s="34"/>
      <c r="N9" s="34"/>
      <c r="O9" s="34"/>
      <c r="P9" s="36"/>
      <c r="Q9" s="36"/>
      <c r="R9" s="346"/>
      <c r="S9" s="312"/>
      <c r="T9" s="335"/>
      <c r="U9" s="335"/>
      <c r="V9" s="350"/>
      <c r="W9" s="350"/>
      <c r="X9" s="350"/>
      <c r="Y9" s="354" t="str">
        <f aca="false">Z8&amp;"-"&amp;AB8</f>
        <v>-</v>
      </c>
      <c r="Z9" s="352"/>
      <c r="AA9" s="166"/>
      <c r="AB9" s="352"/>
      <c r="AC9" s="166"/>
      <c r="AD9" s="350"/>
      <c r="AE9" s="350"/>
      <c r="AF9" s="350"/>
      <c r="AG9" s="354" t="str">
        <f aca="false">AH8&amp;"-"&amp;AJ8</f>
        <v>-</v>
      </c>
      <c r="AH9" s="352"/>
      <c r="AI9" s="166"/>
      <c r="AJ9" s="352"/>
      <c r="AK9" s="166"/>
      <c r="AL9" s="350"/>
      <c r="AM9" s="353"/>
      <c r="AO9" s="85"/>
      <c r="AP9" s="85" t="str">
        <f aca="false">IF(T9="","",T9)</f>
        <v/>
      </c>
      <c r="AQ9" s="85"/>
      <c r="AR9" s="85"/>
      <c r="AS9" s="31" t="n">
        <v>0</v>
      </c>
    </row>
    <row r="10" customFormat="false" ht="15" hidden="true" customHeight="true" outlineLevel="0" collapsed="false">
      <c r="E10" s="331"/>
      <c r="F10" s="331"/>
      <c r="G10" s="331"/>
      <c r="H10" s="331"/>
      <c r="I10" s="342"/>
      <c r="J10" s="342"/>
      <c r="L10" s="34"/>
      <c r="M10" s="34"/>
      <c r="N10" s="34"/>
      <c r="P10" s="36"/>
      <c r="Q10" s="36"/>
      <c r="R10" s="343"/>
      <c r="S10" s="355"/>
      <c r="T10" s="358" t="s">
        <v>418</v>
      </c>
      <c r="U10" s="157"/>
      <c r="V10" s="157"/>
      <c r="W10" s="157"/>
      <c r="X10" s="157"/>
      <c r="Y10" s="157"/>
      <c r="Z10" s="157"/>
      <c r="AA10" s="157"/>
      <c r="AB10" s="157"/>
      <c r="AC10" s="157"/>
      <c r="AD10" s="157"/>
      <c r="AE10" s="157"/>
      <c r="AF10" s="157"/>
      <c r="AG10" s="157"/>
      <c r="AH10" s="157"/>
      <c r="AI10" s="157"/>
      <c r="AJ10" s="157"/>
      <c r="AK10" s="157"/>
      <c r="AL10" s="357"/>
      <c r="AM10" s="353"/>
      <c r="AO10" s="85"/>
      <c r="AP10" s="85" t="str">
        <f aca="false">IF(T10="","",T10)</f>
        <v>Добавить вид теплоносителя (параметры теплоносителя)</v>
      </c>
      <c r="AQ10" s="85"/>
      <c r="AR10" s="85"/>
      <c r="AS10" s="31" t="n">
        <v>0</v>
      </c>
    </row>
    <row r="11" customFormat="false" ht="15" hidden="true" customHeight="true" outlineLevel="0" collapsed="false">
      <c r="E11" s="331"/>
      <c r="F11" s="331"/>
      <c r="G11" s="331"/>
      <c r="H11" s="331"/>
      <c r="I11" s="342"/>
      <c r="L11" s="34"/>
      <c r="M11" s="34"/>
      <c r="P11" s="36"/>
      <c r="Q11" s="36"/>
      <c r="R11" s="343"/>
      <c r="S11" s="355"/>
      <c r="T11" s="362" t="s">
        <v>419</v>
      </c>
      <c r="U11" s="157"/>
      <c r="V11" s="157"/>
      <c r="W11" s="157"/>
      <c r="X11" s="157"/>
      <c r="Y11" s="157"/>
      <c r="Z11" s="157"/>
      <c r="AA11" s="157"/>
      <c r="AB11" s="157"/>
      <c r="AC11" s="359"/>
      <c r="AD11" s="157"/>
      <c r="AE11" s="157"/>
      <c r="AF11" s="157"/>
      <c r="AG11" s="157"/>
      <c r="AH11" s="157"/>
      <c r="AI11" s="157"/>
      <c r="AJ11" s="157"/>
      <c r="AK11" s="359"/>
      <c r="AL11" s="157"/>
      <c r="AM11" s="360"/>
      <c r="AO11" s="85"/>
      <c r="AP11" s="85" t="str">
        <f aca="false">IF(T11="","",T11)</f>
        <v>Добавить группу потребителей</v>
      </c>
      <c r="AQ11" s="85"/>
      <c r="AR11" s="85"/>
      <c r="AS11" s="31" t="n">
        <v>0</v>
      </c>
    </row>
    <row r="12" customFormat="false" ht="14.25" hidden="true" customHeight="true" outlineLevel="0" collapsed="false">
      <c r="E12" s="331"/>
      <c r="F12" s="331"/>
      <c r="G12" s="331"/>
      <c r="H12" s="331"/>
      <c r="L12" s="34"/>
      <c r="M12" s="34"/>
      <c r="N12" s="34"/>
      <c r="O12" s="34"/>
      <c r="P12" s="95"/>
      <c r="Q12" s="361"/>
      <c r="R12" s="332"/>
      <c r="S12" s="411"/>
      <c r="T12" s="412"/>
      <c r="U12" s="412"/>
      <c r="V12" s="412"/>
      <c r="W12" s="412"/>
      <c r="X12" s="412"/>
      <c r="Y12" s="412"/>
      <c r="Z12" s="412"/>
      <c r="AA12" s="412"/>
      <c r="AB12" s="412"/>
      <c r="AC12" s="412"/>
      <c r="AD12" s="412"/>
      <c r="AE12" s="412"/>
      <c r="AF12" s="412"/>
      <c r="AG12" s="412"/>
      <c r="AH12" s="412"/>
      <c r="AI12" s="412"/>
      <c r="AJ12" s="412"/>
      <c r="AK12" s="412"/>
      <c r="AL12" s="412"/>
      <c r="AM12" s="413"/>
      <c r="AO12" s="85"/>
      <c r="AP12" s="85" t="str">
        <f aca="false">IF(T12="","",T12)</f>
        <v/>
      </c>
      <c r="AQ12" s="85"/>
      <c r="AR12" s="85"/>
      <c r="AS12" s="31" t="n">
        <v>0</v>
      </c>
    </row>
    <row r="13" s="36" customFormat="true" ht="0.75" hidden="true" customHeight="true" outlineLevel="0" collapsed="false">
      <c r="E13" s="331"/>
      <c r="F13" s="331"/>
      <c r="G13" s="331"/>
      <c r="P13" s="118"/>
      <c r="Q13" s="363"/>
      <c r="R13" s="118"/>
      <c r="S13" s="364"/>
      <c r="T13" s="365" t="s">
        <v>421</v>
      </c>
      <c r="U13" s="366"/>
      <c r="V13" s="366"/>
      <c r="W13" s="366"/>
      <c r="X13" s="366"/>
      <c r="Y13" s="366"/>
      <c r="Z13" s="366"/>
      <c r="AA13" s="366"/>
      <c r="AB13" s="366"/>
      <c r="AC13" s="366"/>
      <c r="AD13" s="366"/>
      <c r="AE13" s="366"/>
      <c r="AF13" s="366"/>
      <c r="AG13" s="366"/>
      <c r="AH13" s="366"/>
      <c r="AI13" s="366"/>
      <c r="AJ13" s="366"/>
      <c r="AK13" s="366"/>
      <c r="AL13" s="366"/>
      <c r="AM13" s="366"/>
      <c r="AP13" s="36" t="str">
        <f aca="false">IF(T13="","",T13)</f>
        <v>Добавить источник для дифференциации</v>
      </c>
      <c r="AS13" s="36" t="n">
        <v>0</v>
      </c>
    </row>
    <row r="14" s="36" customFormat="true" ht="0.75" hidden="true" customHeight="true" outlineLevel="0" collapsed="false">
      <c r="E14" s="331"/>
      <c r="F14" s="331"/>
      <c r="M14" s="367"/>
      <c r="N14" s="367"/>
      <c r="P14" s="118"/>
      <c r="Q14" s="363"/>
      <c r="R14" s="118"/>
      <c r="S14" s="368"/>
      <c r="T14" s="402" t="s">
        <v>422</v>
      </c>
      <c r="U14" s="414"/>
      <c r="V14" s="414"/>
      <c r="W14" s="414"/>
      <c r="X14" s="414"/>
      <c r="Y14" s="414"/>
      <c r="Z14" s="414"/>
      <c r="AA14" s="414"/>
      <c r="AB14" s="414"/>
      <c r="AC14" s="414"/>
      <c r="AD14" s="414"/>
      <c r="AE14" s="414"/>
      <c r="AF14" s="414"/>
      <c r="AG14" s="414"/>
      <c r="AH14" s="414"/>
      <c r="AI14" s="414"/>
      <c r="AJ14" s="414"/>
      <c r="AK14" s="414"/>
      <c r="AL14" s="414"/>
      <c r="AM14" s="414"/>
      <c r="AP14" s="36" t="str">
        <f aca="false">IF(T14="","",T14)</f>
        <v>Добавить централизованную систему для дифференциации</v>
      </c>
      <c r="AS14" s="36" t="n">
        <v>0</v>
      </c>
    </row>
    <row r="15" s="36" customFormat="true" ht="0.75" hidden="true" customHeight="true" outlineLevel="0" collapsed="false">
      <c r="E15" s="331"/>
      <c r="M15" s="367"/>
      <c r="N15" s="367"/>
      <c r="P15" s="118"/>
      <c r="Q15" s="363"/>
      <c r="R15" s="118"/>
      <c r="S15" s="368"/>
      <c r="T15" s="414" t="s">
        <v>423</v>
      </c>
      <c r="U15" s="414"/>
      <c r="V15" s="414"/>
      <c r="W15" s="414"/>
      <c r="X15" s="414"/>
      <c r="Y15" s="414"/>
      <c r="Z15" s="414"/>
      <c r="AA15" s="414"/>
      <c r="AB15" s="414"/>
      <c r="AC15" s="414"/>
      <c r="AD15" s="414"/>
      <c r="AE15" s="414"/>
      <c r="AF15" s="414"/>
      <c r="AG15" s="414"/>
      <c r="AH15" s="414"/>
      <c r="AI15" s="414"/>
      <c r="AJ15" s="414"/>
      <c r="AK15" s="414"/>
      <c r="AL15" s="414"/>
      <c r="AM15" s="414"/>
      <c r="AP15" s="36" t="str">
        <f aca="false">IF(T15="","",T15)</f>
        <v>Добавить территорию для дифференциации</v>
      </c>
      <c r="AS15" s="36" t="n">
        <v>0</v>
      </c>
    </row>
    <row r="16" customFormat="false" ht="14.25" hidden="true" customHeight="true" outlineLevel="0" collapsed="false">
      <c r="AS16" s="31" t="n">
        <v>0</v>
      </c>
    </row>
    <row r="17" customFormat="false" ht="14.25" hidden="true" customHeight="true" outlineLevel="0" collapsed="false">
      <c r="AD17" s="369"/>
      <c r="AE17" s="369"/>
      <c r="AF17" s="369"/>
      <c r="AG17" s="370"/>
      <c r="AH17" s="371"/>
      <c r="AI17" s="372" t="s">
        <v>65</v>
      </c>
      <c r="AJ17" s="371"/>
      <c r="AK17" s="372" t="s">
        <v>65</v>
      </c>
      <c r="AS17" s="31" t="n">
        <v>0</v>
      </c>
    </row>
    <row r="18" customFormat="false" ht="14.25" hidden="true" customHeight="true" outlineLevel="0" collapsed="false">
      <c r="AD18" s="369"/>
      <c r="AE18" s="369"/>
      <c r="AF18" s="369"/>
      <c r="AG18" s="354" t="str">
        <f aca="false">AH17&amp;"-"&amp;AJ17</f>
        <v>-</v>
      </c>
      <c r="AH18" s="371"/>
      <c r="AI18" s="371"/>
      <c r="AJ18" s="371"/>
      <c r="AK18" s="371"/>
      <c r="AS18" s="31" t="n">
        <v>0</v>
      </c>
    </row>
    <row r="19" customFormat="false" ht="14.25" hidden="true" customHeight="true" outlineLevel="0" collapsed="false">
      <c r="AS19" s="31" t="n">
        <v>0</v>
      </c>
    </row>
    <row r="20" s="34" customFormat="true" ht="22.5" hidden="true" customHeight="true" outlineLevel="0" collapsed="false">
      <c r="M20" s="39"/>
      <c r="N20" s="39"/>
      <c r="O20" s="373" t="s">
        <v>424</v>
      </c>
      <c r="P20" s="39"/>
      <c r="Q20" s="374"/>
      <c r="R20" s="374"/>
      <c r="S20" s="29"/>
      <c r="Z20" s="373"/>
      <c r="AB20" s="373"/>
      <c r="AH20" s="373"/>
      <c r="AJ20" s="373"/>
      <c r="AN20" s="36"/>
      <c r="AO20" s="36"/>
      <c r="AP20" s="36"/>
      <c r="AQ20" s="36"/>
      <c r="AR20" s="36"/>
      <c r="AS20" s="34" t="n">
        <v>0</v>
      </c>
    </row>
    <row r="21" s="34" customFormat="true" ht="14.25" hidden="true" customHeight="true" outlineLevel="0" collapsed="false">
      <c r="M21" s="39"/>
      <c r="N21" s="39"/>
      <c r="O21" s="39"/>
      <c r="P21" s="39"/>
      <c r="Q21" s="374"/>
      <c r="R21" s="374"/>
      <c r="S21" s="29"/>
      <c r="AN21" s="36"/>
      <c r="AO21" s="36"/>
      <c r="AP21" s="36"/>
      <c r="AQ21" s="36"/>
      <c r="AR21" s="36"/>
      <c r="AS21" s="34" t="n">
        <v>0</v>
      </c>
    </row>
    <row r="22" s="34" customFormat="true" ht="14.25" hidden="true" customHeight="true" outlineLevel="0" collapsed="false">
      <c r="M22" s="39"/>
      <c r="N22" s="39"/>
      <c r="O22" s="34" t="s">
        <v>425</v>
      </c>
      <c r="P22" s="39"/>
      <c r="Q22" s="374"/>
      <c r="R22" s="374"/>
      <c r="S22" s="29"/>
      <c r="T22" s="34" t="s">
        <v>426</v>
      </c>
      <c r="AA22" s="88" t="s">
        <v>427</v>
      </c>
      <c r="AC22" s="88" t="s">
        <v>428</v>
      </c>
      <c r="AD22" s="34" t="s">
        <v>426</v>
      </c>
      <c r="AI22" s="88" t="s">
        <v>429</v>
      </c>
      <c r="AK22" s="88" t="s">
        <v>428</v>
      </c>
      <c r="AN22" s="36"/>
      <c r="AO22" s="36"/>
      <c r="AP22" s="36"/>
      <c r="AQ22" s="36"/>
      <c r="AR22" s="36"/>
      <c r="AS22" s="34" t="n">
        <v>0</v>
      </c>
    </row>
    <row r="23" customFormat="false" ht="14.25" hidden="true" customHeight="true" outlineLevel="0" collapsed="false">
      <c r="O23" s="34"/>
      <c r="AS23" s="31" t="n">
        <v>0</v>
      </c>
    </row>
    <row r="24" customFormat="false" ht="14.25" hidden="true" customHeight="true" outlineLevel="0" collapsed="false">
      <c r="O24" s="34"/>
      <c r="AS24" s="31" t="n">
        <v>0</v>
      </c>
    </row>
    <row r="25" customFormat="false" ht="14.7" hidden="false" customHeight="true" outlineLevel="0" collapsed="false">
      <c r="Q25" s="375"/>
      <c r="R25" s="375"/>
      <c r="S25" s="376"/>
      <c r="T25" s="56"/>
      <c r="U25" s="56"/>
      <c r="AS25" s="31" t="n">
        <v>14</v>
      </c>
    </row>
    <row r="26" customFormat="false" ht="63" hidden="false" customHeight="true" outlineLevel="0" collapsed="false">
      <c r="Q26" s="375"/>
      <c r="R26" s="375"/>
      <c r="S26" s="176"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76"/>
      <c r="U26" s="176"/>
      <c r="V26" s="176"/>
      <c r="W26" s="176"/>
      <c r="X26" s="176"/>
      <c r="Y26" s="176"/>
      <c r="Z26" s="176"/>
      <c r="AA26" s="176"/>
      <c r="AB26" s="176"/>
      <c r="AC26" s="176"/>
      <c r="AD26" s="176"/>
      <c r="AE26" s="176"/>
      <c r="AF26" s="176"/>
      <c r="AG26" s="176"/>
      <c r="AH26" s="176"/>
      <c r="AI26" s="176"/>
      <c r="AJ26" s="176"/>
      <c r="AK26" s="178"/>
      <c r="AS26" s="31" t="n">
        <v>60</v>
      </c>
    </row>
    <row r="27" customFormat="false" ht="14.7" hidden="false" customHeight="true" outlineLevel="0" collapsed="false">
      <c r="Q27" s="375"/>
      <c r="R27" s="375"/>
      <c r="S27" s="209" t="str">
        <f aca="false">IF(org=0,"Не определено",org)</f>
        <v>ООО "Газпром теплоэнерго Ярославль"</v>
      </c>
      <c r="T27" s="209"/>
      <c r="U27" s="209"/>
      <c r="V27" s="209"/>
      <c r="W27" s="209"/>
      <c r="X27" s="209"/>
      <c r="Y27" s="209"/>
      <c r="Z27" s="209"/>
      <c r="AA27" s="209"/>
      <c r="AB27" s="209"/>
      <c r="AC27" s="209"/>
      <c r="AD27" s="209"/>
      <c r="AE27" s="209"/>
      <c r="AF27" s="209"/>
      <c r="AG27" s="209"/>
      <c r="AH27" s="209"/>
      <c r="AI27" s="209"/>
      <c r="AJ27" s="209"/>
      <c r="AK27" s="178"/>
      <c r="AS27" s="31" t="n">
        <v>14</v>
      </c>
    </row>
    <row r="28" customFormat="false" ht="14.25" hidden="true" customHeight="true" outlineLevel="0" collapsed="false">
      <c r="Q28" s="375"/>
      <c r="R28" s="375"/>
      <c r="S28" s="376"/>
      <c r="T28" s="56"/>
      <c r="U28" s="56"/>
      <c r="V28" s="377"/>
      <c r="W28" s="377"/>
      <c r="X28" s="377"/>
      <c r="Y28" s="377"/>
      <c r="Z28" s="377"/>
      <c r="AA28" s="377"/>
      <c r="AB28" s="377"/>
      <c r="AC28" s="377"/>
      <c r="AD28" s="377"/>
      <c r="AE28" s="377"/>
      <c r="AF28" s="377"/>
      <c r="AG28" s="377"/>
      <c r="AH28" s="377"/>
      <c r="AI28" s="377"/>
      <c r="AJ28" s="377"/>
      <c r="AK28" s="377"/>
      <c r="AS28" s="31" t="n">
        <v>0</v>
      </c>
    </row>
    <row r="29" s="136" customFormat="true" ht="25.5" hidden="true" customHeight="true" outlineLevel="0" collapsed="false">
      <c r="A29" s="34"/>
      <c r="B29" s="34"/>
      <c r="C29" s="34"/>
      <c r="D29" s="34"/>
      <c r="E29" s="34"/>
      <c r="F29" s="34"/>
      <c r="G29" s="34"/>
      <c r="H29" s="34"/>
      <c r="I29" s="34"/>
      <c r="J29" s="34"/>
      <c r="K29" s="34"/>
      <c r="L29" s="34"/>
      <c r="M29" s="34"/>
      <c r="N29" s="34"/>
      <c r="O29" s="34"/>
      <c r="S29" s="378" t="s">
        <v>41</v>
      </c>
      <c r="T29" s="378"/>
      <c r="U29" s="379"/>
      <c r="V29" s="380" t="str">
        <f aca="false">IF(TITLE_NAME_OR_PR_CHANGE="",IF(TITLE_NAME_OR_PR="","",TITLE_NAME_OR_PR),TITLE_NAME_OR_PR_CHANGE)</f>
        <v/>
      </c>
      <c r="W29" s="380"/>
      <c r="X29" s="380"/>
      <c r="Y29" s="380"/>
      <c r="Z29" s="380"/>
      <c r="AA29" s="380"/>
      <c r="AB29" s="380"/>
      <c r="AC29" s="31"/>
      <c r="AD29" s="380" t="str">
        <f aca="false">IF(TITLE_NAME_OR_PR_CHANGE="",IF(TITLE_NAME_OR_PR="","",TITLE_NAME_OR_PR),TITLE_NAME_OR_PR_CHANGE)</f>
        <v/>
      </c>
      <c r="AE29" s="380"/>
      <c r="AF29" s="380"/>
      <c r="AG29" s="380"/>
      <c r="AH29" s="380"/>
      <c r="AI29" s="380"/>
      <c r="AJ29" s="380"/>
      <c r="AK29" s="31"/>
      <c r="AL29" s="31"/>
      <c r="AM29" s="381"/>
      <c r="AN29" s="85"/>
      <c r="AO29" s="85"/>
      <c r="AP29" s="85"/>
      <c r="AQ29" s="85"/>
      <c r="AR29" s="85"/>
      <c r="AS29" s="136" t="n">
        <v>0</v>
      </c>
    </row>
    <row r="30" s="136" customFormat="true" ht="18.75" hidden="true" customHeight="true" outlineLevel="0" collapsed="false">
      <c r="A30" s="34"/>
      <c r="B30" s="34"/>
      <c r="C30" s="34"/>
      <c r="D30" s="34"/>
      <c r="E30" s="34"/>
      <c r="F30" s="34"/>
      <c r="G30" s="34"/>
      <c r="H30" s="34"/>
      <c r="I30" s="34"/>
      <c r="J30" s="34"/>
      <c r="K30" s="34"/>
      <c r="L30" s="34"/>
      <c r="M30" s="34"/>
      <c r="N30" s="34"/>
      <c r="O30" s="34"/>
      <c r="S30" s="378" t="s">
        <v>430</v>
      </c>
      <c r="T30" s="378"/>
      <c r="U30" s="379"/>
      <c r="V30" s="382" t="str">
        <f aca="false">IF(TITLE_DATE_PR_CHANGE="",IF(TITLE_DATE_PR="","",TITLE_DATE_PR),TITLE_DATE_PR_CHANGE)</f>
        <v/>
      </c>
      <c r="W30" s="382"/>
      <c r="X30" s="382"/>
      <c r="Y30" s="382"/>
      <c r="Z30" s="382"/>
      <c r="AA30" s="382"/>
      <c r="AB30" s="382"/>
      <c r="AC30" s="31"/>
      <c r="AD30" s="382" t="str">
        <f aca="false">IF(TITLE_DATE_PR_CHANGE="",IF(TITLE_DATE_PR="","",TITLE_DATE_PR),TITLE_DATE_PR_CHANGE)</f>
        <v/>
      </c>
      <c r="AE30" s="382"/>
      <c r="AF30" s="382"/>
      <c r="AG30" s="382"/>
      <c r="AH30" s="382"/>
      <c r="AI30" s="382"/>
      <c r="AJ30" s="382"/>
      <c r="AK30" s="31"/>
      <c r="AL30" s="31"/>
      <c r="AM30" s="381"/>
      <c r="AN30" s="85"/>
      <c r="AO30" s="85"/>
      <c r="AP30" s="85"/>
      <c r="AQ30" s="85"/>
      <c r="AR30" s="85"/>
      <c r="AS30" s="136" t="n">
        <v>0</v>
      </c>
    </row>
    <row r="31" s="136" customFormat="true" ht="18.75" hidden="true" customHeight="true" outlineLevel="0" collapsed="false">
      <c r="A31" s="34"/>
      <c r="B31" s="34"/>
      <c r="C31" s="34"/>
      <c r="D31" s="34"/>
      <c r="E31" s="34"/>
      <c r="F31" s="34"/>
      <c r="G31" s="34"/>
      <c r="H31" s="34"/>
      <c r="I31" s="34"/>
      <c r="J31" s="34"/>
      <c r="K31" s="34"/>
      <c r="L31" s="34"/>
      <c r="M31" s="34"/>
      <c r="N31" s="34"/>
      <c r="O31" s="34"/>
      <c r="S31" s="378" t="s">
        <v>431</v>
      </c>
      <c r="T31" s="378"/>
      <c r="U31" s="379"/>
      <c r="V31" s="380" t="str">
        <f aca="false">IF(TITLE_NUMBER_PR_CHANGE="",IF(TITLE_NUMBER_PR="","",TITLE_NUMBER_PR),TITLE_NUMBER_PR_CHANGE)</f>
        <v/>
      </c>
      <c r="W31" s="380"/>
      <c r="X31" s="380"/>
      <c r="Y31" s="380"/>
      <c r="Z31" s="380"/>
      <c r="AA31" s="380"/>
      <c r="AB31" s="380"/>
      <c r="AC31" s="31"/>
      <c r="AD31" s="380" t="str">
        <f aca="false">IF(TITLE_NUMBER_PR_CHANGE="",IF(TITLE_NUMBER_PR="","",TITLE_NUMBER_PR),TITLE_NUMBER_PR_CHANGE)</f>
        <v/>
      </c>
      <c r="AE31" s="380"/>
      <c r="AF31" s="380"/>
      <c r="AG31" s="380"/>
      <c r="AH31" s="380"/>
      <c r="AI31" s="380"/>
      <c r="AJ31" s="380"/>
      <c r="AK31" s="31"/>
      <c r="AL31" s="31"/>
      <c r="AM31" s="381"/>
      <c r="AN31" s="85"/>
      <c r="AO31" s="85"/>
      <c r="AP31" s="85"/>
      <c r="AQ31" s="85"/>
      <c r="AR31" s="85"/>
      <c r="AS31" s="136" t="n">
        <v>0</v>
      </c>
    </row>
    <row r="32" s="136" customFormat="true" ht="18.75" hidden="true" customHeight="true" outlineLevel="0" collapsed="false">
      <c r="A32" s="34"/>
      <c r="B32" s="34"/>
      <c r="C32" s="34"/>
      <c r="D32" s="34"/>
      <c r="E32" s="34"/>
      <c r="F32" s="34"/>
      <c r="G32" s="34"/>
      <c r="H32" s="34"/>
      <c r="I32" s="34"/>
      <c r="J32" s="34"/>
      <c r="K32" s="34"/>
      <c r="L32" s="34"/>
      <c r="M32" s="34"/>
      <c r="N32" s="34"/>
      <c r="O32" s="34"/>
      <c r="S32" s="378" t="s">
        <v>42</v>
      </c>
      <c r="T32" s="378"/>
      <c r="U32" s="379"/>
      <c r="V32" s="380" t="str">
        <f aca="false">IF(TITLE_IST_PUB_CHANGE="",IF(TITLE_IST_PUB="","",TITLE_IST_PUB),TITLE_IST_PUB_CHANGE)</f>
        <v/>
      </c>
      <c r="W32" s="380"/>
      <c r="X32" s="380"/>
      <c r="Y32" s="380"/>
      <c r="Z32" s="380"/>
      <c r="AA32" s="380"/>
      <c r="AB32" s="380"/>
      <c r="AC32" s="31"/>
      <c r="AD32" s="380" t="str">
        <f aca="false">IF(TITLE_IST_PUB_CHANGE="",IF(TITLE_IST_PUB="","",TITLE_IST_PUB),TITLE_IST_PUB_CHANGE)</f>
        <v/>
      </c>
      <c r="AE32" s="380"/>
      <c r="AF32" s="380"/>
      <c r="AG32" s="380"/>
      <c r="AH32" s="380"/>
      <c r="AI32" s="380"/>
      <c r="AJ32" s="380"/>
      <c r="AK32" s="31"/>
      <c r="AL32" s="31"/>
      <c r="AM32" s="381"/>
      <c r="AN32" s="85"/>
      <c r="AO32" s="85"/>
      <c r="AP32" s="85"/>
      <c r="AQ32" s="85"/>
      <c r="AR32" s="85"/>
      <c r="AS32" s="136" t="n">
        <v>0</v>
      </c>
    </row>
    <row r="33" customFormat="false" ht="14.25" hidden="true" customHeight="true" outlineLevel="0" collapsed="false">
      <c r="Q33" s="375"/>
      <c r="R33" s="375"/>
      <c r="S33" s="376"/>
      <c r="T33" s="56"/>
      <c r="U33" s="56"/>
      <c r="V33" s="377"/>
      <c r="W33" s="377"/>
      <c r="X33" s="377"/>
      <c r="Y33" s="377"/>
      <c r="Z33" s="377"/>
      <c r="AA33" s="377"/>
      <c r="AB33" s="377"/>
      <c r="AC33" s="377"/>
      <c r="AD33" s="377"/>
      <c r="AE33" s="377"/>
      <c r="AF33" s="377"/>
      <c r="AG33" s="377"/>
      <c r="AH33" s="377"/>
      <c r="AI33" s="377"/>
      <c r="AJ33" s="377"/>
      <c r="AK33" s="377"/>
      <c r="AS33" s="31" t="n">
        <v>0</v>
      </c>
    </row>
    <row r="34" s="136" customFormat="true" ht="18.75" hidden="true" customHeight="true" outlineLevel="0" collapsed="false">
      <c r="A34" s="34"/>
      <c r="B34" s="34"/>
      <c r="C34" s="34"/>
      <c r="D34" s="34"/>
      <c r="E34" s="34"/>
      <c r="F34" s="34"/>
      <c r="G34" s="34"/>
      <c r="H34" s="34"/>
      <c r="I34" s="34"/>
      <c r="J34" s="34"/>
      <c r="K34" s="34"/>
      <c r="L34" s="34"/>
      <c r="M34" s="34"/>
      <c r="N34" s="34"/>
      <c r="O34" s="34"/>
      <c r="S34" s="378" t="s">
        <v>432</v>
      </c>
      <c r="T34" s="378"/>
      <c r="U34" s="379"/>
      <c r="V34" s="382" t="str">
        <f aca="false">IF(TITLE_DATE_PR_CHANGE="",IF(TITLE_DATE_PR="","",TITLE_DATE_PR),TITLE_DATE_PR_CHANGE)</f>
        <v/>
      </c>
      <c r="W34" s="382"/>
      <c r="X34" s="382"/>
      <c r="Y34" s="382"/>
      <c r="Z34" s="382"/>
      <c r="AA34" s="382"/>
      <c r="AB34" s="382"/>
      <c r="AC34" s="31"/>
      <c r="AD34" s="382" t="str">
        <f aca="false">IF(TITLE_DATE_PR_CHANGE="",IF(TITLE_DATE_PR="","",TITLE_DATE_PR),TITLE_DATE_PR_CHANGE)</f>
        <v/>
      </c>
      <c r="AE34" s="382"/>
      <c r="AF34" s="382"/>
      <c r="AG34" s="382"/>
      <c r="AH34" s="382"/>
      <c r="AI34" s="382"/>
      <c r="AJ34" s="382"/>
      <c r="AK34" s="31"/>
      <c r="AL34" s="31"/>
      <c r="AM34" s="381"/>
      <c r="AN34" s="85"/>
      <c r="AO34" s="85"/>
      <c r="AP34" s="85"/>
      <c r="AQ34" s="85"/>
      <c r="AR34" s="85"/>
      <c r="AS34" s="136" t="n">
        <v>0</v>
      </c>
    </row>
    <row r="35" s="136" customFormat="true" ht="18.75" hidden="true" customHeight="true" outlineLevel="0" collapsed="false">
      <c r="A35" s="34"/>
      <c r="B35" s="34"/>
      <c r="C35" s="34"/>
      <c r="D35" s="34"/>
      <c r="E35" s="34"/>
      <c r="F35" s="34"/>
      <c r="G35" s="34"/>
      <c r="H35" s="34"/>
      <c r="I35" s="34"/>
      <c r="J35" s="34"/>
      <c r="K35" s="34"/>
      <c r="L35" s="34"/>
      <c r="M35" s="34"/>
      <c r="N35" s="34"/>
      <c r="O35" s="34"/>
      <c r="S35" s="378" t="s">
        <v>433</v>
      </c>
      <c r="T35" s="378"/>
      <c r="U35" s="379"/>
      <c r="V35" s="380" t="str">
        <f aca="false">IF(TITLE_NUMBER_PR_CHANGE="",IF(TITLE_NUMBER_PR="","",TITLE_NUMBER_PR),TITLE_NUMBER_PR_CHANGE)</f>
        <v/>
      </c>
      <c r="W35" s="380"/>
      <c r="X35" s="380"/>
      <c r="Y35" s="380"/>
      <c r="Z35" s="380"/>
      <c r="AA35" s="380"/>
      <c r="AB35" s="380"/>
      <c r="AC35" s="31"/>
      <c r="AD35" s="380" t="str">
        <f aca="false">IF(TITLE_NUMBER_PR_CHANGE="",IF(TITLE_NUMBER_PR="","",TITLE_NUMBER_PR),TITLE_NUMBER_PR_CHANGE)</f>
        <v/>
      </c>
      <c r="AE35" s="380"/>
      <c r="AF35" s="380"/>
      <c r="AG35" s="380"/>
      <c r="AH35" s="380"/>
      <c r="AI35" s="380"/>
      <c r="AJ35" s="380"/>
      <c r="AK35" s="31"/>
      <c r="AL35" s="31"/>
      <c r="AM35" s="381"/>
      <c r="AN35" s="85"/>
      <c r="AO35" s="85"/>
      <c r="AP35" s="85"/>
      <c r="AQ35" s="85"/>
      <c r="AR35" s="85"/>
      <c r="AS35" s="136" t="n">
        <v>0</v>
      </c>
    </row>
    <row r="36" s="136" customFormat="true" ht="12.8" hidden="false" customHeight="false" outlineLevel="0" collapsed="false">
      <c r="A36" s="34"/>
      <c r="B36" s="34"/>
      <c r="C36" s="34"/>
      <c r="D36" s="34"/>
      <c r="E36" s="34"/>
      <c r="F36" s="34"/>
      <c r="G36" s="34"/>
      <c r="H36" s="34"/>
      <c r="I36" s="34"/>
      <c r="J36" s="34"/>
      <c r="K36" s="34"/>
      <c r="L36" s="34"/>
      <c r="M36" s="34"/>
      <c r="N36" s="34"/>
      <c r="O36" s="34"/>
      <c r="S36" s="31"/>
      <c r="T36" s="31"/>
      <c r="U36" s="31"/>
      <c r="V36" s="31"/>
      <c r="W36" s="31"/>
      <c r="X36" s="31"/>
      <c r="Y36" s="31"/>
      <c r="Z36" s="31"/>
      <c r="AA36" s="31"/>
      <c r="AB36" s="31"/>
      <c r="AC36" s="36" t="s">
        <v>434</v>
      </c>
      <c r="AD36" s="31"/>
      <c r="AE36" s="31"/>
      <c r="AF36" s="31"/>
      <c r="AG36" s="31"/>
      <c r="AH36" s="31"/>
      <c r="AI36" s="31"/>
      <c r="AJ36" s="31"/>
      <c r="AK36" s="36" t="s">
        <v>434</v>
      </c>
      <c r="AN36" s="85"/>
      <c r="AO36" s="85"/>
      <c r="AP36" s="85"/>
      <c r="AQ36" s="85"/>
      <c r="AR36" s="85"/>
      <c r="AS36" s="136" t="n">
        <v>0</v>
      </c>
    </row>
    <row r="37" customFormat="false" ht="14.7" hidden="false" customHeight="true" outlineLevel="0" collapsed="false">
      <c r="Q37" s="375"/>
      <c r="R37" s="375"/>
      <c r="S37" s="376"/>
      <c r="T37" s="56"/>
      <c r="U37" s="383"/>
      <c r="V37" s="384"/>
      <c r="W37" s="384"/>
      <c r="X37" s="384"/>
      <c r="Y37" s="384"/>
      <c r="Z37" s="384"/>
      <c r="AA37" s="384"/>
      <c r="AB37" s="384"/>
      <c r="AC37" s="384"/>
      <c r="AD37" s="384"/>
      <c r="AE37" s="384"/>
      <c r="AF37" s="384"/>
      <c r="AG37" s="384"/>
      <c r="AH37" s="384"/>
      <c r="AI37" s="384"/>
      <c r="AJ37" s="384"/>
      <c r="AK37" s="384"/>
      <c r="AS37" s="31" t="n">
        <v>14</v>
      </c>
    </row>
    <row r="38" customFormat="false" ht="14.7" hidden="false" customHeight="true" outlineLevel="0" collapsed="false">
      <c r="Q38" s="375"/>
      <c r="R38" s="375"/>
      <c r="S38" s="97" t="s">
        <v>307</v>
      </c>
      <c r="T38" s="97"/>
      <c r="U38" s="97"/>
      <c r="V38" s="97"/>
      <c r="W38" s="97"/>
      <c r="X38" s="97"/>
      <c r="Y38" s="97"/>
      <c r="Z38" s="97"/>
      <c r="AA38" s="97"/>
      <c r="AB38" s="97"/>
      <c r="AC38" s="97"/>
      <c r="AD38" s="97"/>
      <c r="AE38" s="97"/>
      <c r="AF38" s="97"/>
      <c r="AG38" s="97"/>
      <c r="AH38" s="97"/>
      <c r="AI38" s="97"/>
      <c r="AJ38" s="97"/>
      <c r="AK38" s="97"/>
      <c r="AL38" s="97"/>
      <c r="AM38" s="97" t="s">
        <v>308</v>
      </c>
      <c r="AS38" s="31" t="n">
        <v>14</v>
      </c>
    </row>
    <row r="39" customFormat="false" ht="14.7" hidden="false" customHeight="true" outlineLevel="0" collapsed="false">
      <c r="Q39" s="375"/>
      <c r="R39" s="375"/>
      <c r="S39" s="405" t="s">
        <v>87</v>
      </c>
      <c r="T39" s="405" t="s">
        <v>435</v>
      </c>
      <c r="U39" s="386"/>
      <c r="V39" s="309" t="s">
        <v>436</v>
      </c>
      <c r="W39" s="309"/>
      <c r="X39" s="309"/>
      <c r="Y39" s="309"/>
      <c r="Z39" s="309"/>
      <c r="AA39" s="309"/>
      <c r="AB39" s="309"/>
      <c r="AC39" s="310" t="s">
        <v>437</v>
      </c>
      <c r="AD39" s="309" t="s">
        <v>436</v>
      </c>
      <c r="AE39" s="309"/>
      <c r="AF39" s="309"/>
      <c r="AG39" s="309"/>
      <c r="AH39" s="309"/>
      <c r="AI39" s="309"/>
      <c r="AJ39" s="309"/>
      <c r="AK39" s="310" t="s">
        <v>438</v>
      </c>
      <c r="AL39" s="387" t="s">
        <v>439</v>
      </c>
      <c r="AM39" s="97"/>
      <c r="AS39" s="31" t="n">
        <v>14</v>
      </c>
    </row>
    <row r="40" customFormat="false" ht="35.7" hidden="false" customHeight="true" outlineLevel="0" collapsed="false">
      <c r="Q40" s="375"/>
      <c r="R40" s="375"/>
      <c r="S40" s="405"/>
      <c r="T40" s="405"/>
      <c r="U40" s="388"/>
      <c r="V40" s="97" t="s">
        <v>440</v>
      </c>
      <c r="W40" s="342"/>
      <c r="X40" s="97" t="s">
        <v>442</v>
      </c>
      <c r="Y40" s="97"/>
      <c r="Z40" s="97" t="s">
        <v>443</v>
      </c>
      <c r="AA40" s="97"/>
      <c r="AB40" s="97"/>
      <c r="AC40" s="310"/>
      <c r="AD40" s="97" t="s">
        <v>457</v>
      </c>
      <c r="AE40" s="342"/>
      <c r="AF40" s="97" t="s">
        <v>442</v>
      </c>
      <c r="AG40" s="97"/>
      <c r="AH40" s="97" t="s">
        <v>443</v>
      </c>
      <c r="AI40" s="97"/>
      <c r="AJ40" s="97"/>
      <c r="AK40" s="310"/>
      <c r="AL40" s="387"/>
      <c r="AM40" s="97"/>
      <c r="AS40" s="31" t="n">
        <v>34</v>
      </c>
    </row>
    <row r="41" customFormat="false" ht="35.7" hidden="false" customHeight="true" outlineLevel="0" collapsed="false">
      <c r="B41" s="34" t="s">
        <v>144</v>
      </c>
      <c r="C41" s="34" t="s">
        <v>145</v>
      </c>
      <c r="D41" s="34" t="s">
        <v>146</v>
      </c>
      <c r="E41" s="34" t="s">
        <v>444</v>
      </c>
      <c r="F41" s="34" t="s">
        <v>445</v>
      </c>
      <c r="G41" s="34" t="s">
        <v>446</v>
      </c>
      <c r="H41" s="34" t="s">
        <v>447</v>
      </c>
      <c r="I41" s="34" t="s">
        <v>448</v>
      </c>
      <c r="J41" s="34" t="s">
        <v>449</v>
      </c>
      <c r="K41" s="34" t="s">
        <v>450</v>
      </c>
      <c r="L41" s="34" t="s">
        <v>425</v>
      </c>
      <c r="Q41" s="375"/>
      <c r="R41" s="375"/>
      <c r="S41" s="405"/>
      <c r="T41" s="405"/>
      <c r="U41" s="389"/>
      <c r="V41" s="97"/>
      <c r="W41" s="342"/>
      <c r="X41" s="148" t="s">
        <v>451</v>
      </c>
      <c r="Y41" s="148" t="s">
        <v>452</v>
      </c>
      <c r="Z41" s="148" t="s">
        <v>453</v>
      </c>
      <c r="AA41" s="148" t="s">
        <v>454</v>
      </c>
      <c r="AB41" s="148"/>
      <c r="AC41" s="310"/>
      <c r="AD41" s="97"/>
      <c r="AE41" s="342"/>
      <c r="AF41" s="148" t="s">
        <v>451</v>
      </c>
      <c r="AG41" s="148" t="s">
        <v>452</v>
      </c>
      <c r="AH41" s="148" t="s">
        <v>453</v>
      </c>
      <c r="AI41" s="148" t="s">
        <v>454</v>
      </c>
      <c r="AJ41" s="148"/>
      <c r="AK41" s="310"/>
      <c r="AL41" s="387"/>
      <c r="AM41" s="97"/>
      <c r="AS41" s="31" t="n">
        <v>34</v>
      </c>
    </row>
    <row r="42" s="87" customFormat="true" ht="11.25" hidden="true" customHeight="true" outlineLevel="0" collapsed="false">
      <c r="A42" s="34"/>
      <c r="B42" s="34"/>
      <c r="C42" s="34"/>
      <c r="D42" s="34"/>
      <c r="E42" s="34"/>
      <c r="F42" s="34"/>
      <c r="G42" s="34"/>
      <c r="H42" s="34"/>
      <c r="I42" s="34"/>
      <c r="J42" s="34"/>
      <c r="K42" s="34"/>
      <c r="L42" s="34"/>
      <c r="M42" s="39"/>
      <c r="N42" s="39"/>
      <c r="O42" s="39"/>
      <c r="P42" s="390"/>
      <c r="Q42" s="391"/>
      <c r="R42" s="392" t="n">
        <v>1</v>
      </c>
      <c r="S42" s="393" t="s">
        <v>118</v>
      </c>
      <c r="T42" s="394" t="s">
        <v>101</v>
      </c>
      <c r="U42" s="395" t="str">
        <f aca="true">OFFSET(U42,0,-1)</f>
        <v>2</v>
      </c>
      <c r="V42" s="396" t="n">
        <f aca="true">OFFSET(V42,0,-1)+1</f>
        <v>3</v>
      </c>
      <c r="W42" s="396"/>
      <c r="X42" s="396" t="n">
        <f aca="true">OFFSET(X42,0,-1)+1</f>
        <v>1</v>
      </c>
      <c r="Y42" s="396" t="n">
        <f aca="true">OFFSET(Y42,0,-1)+1</f>
        <v>2</v>
      </c>
      <c r="Z42" s="396" t="n">
        <f aca="true">OFFSET(Z42,0,-1)+1</f>
        <v>3</v>
      </c>
      <c r="AA42" s="396" t="n">
        <f aca="true">OFFSET(AA42,0,-1)+1</f>
        <v>4</v>
      </c>
      <c r="AB42" s="396"/>
      <c r="AC42" s="396" t="n">
        <f aca="true">OFFSET(AC42,0,-2)+1</f>
        <v>5</v>
      </c>
      <c r="AD42" s="396" t="n">
        <f aca="true">OFFSET(AD42,0,-1)+1</f>
        <v>6</v>
      </c>
      <c r="AE42" s="396"/>
      <c r="AF42" s="396" t="n">
        <f aca="true">OFFSET(AF42,0,-1)+1</f>
        <v>1</v>
      </c>
      <c r="AG42" s="396" t="n">
        <f aca="true">OFFSET(AG42,0,-1)+1</f>
        <v>2</v>
      </c>
      <c r="AH42" s="396" t="n">
        <f aca="true">OFFSET(AH42,0,-1)+1</f>
        <v>3</v>
      </c>
      <c r="AI42" s="396" t="n">
        <f aca="true">OFFSET(AI42,0,-1)+1</f>
        <v>4</v>
      </c>
      <c r="AJ42" s="396"/>
      <c r="AK42" s="396" t="n">
        <f aca="true">OFFSET(AK42,0,-2)+1</f>
        <v>5</v>
      </c>
      <c r="AL42" s="395" t="n">
        <f aca="true">OFFSET(AL42,0,-1)</f>
        <v>5</v>
      </c>
      <c r="AM42" s="396" t="n">
        <f aca="true">OFFSET(AM42,0,-1)+1</f>
        <v>6</v>
      </c>
      <c r="AN42" s="36"/>
      <c r="AO42" s="36"/>
      <c r="AP42" s="36"/>
      <c r="AQ42" s="36"/>
      <c r="AR42" s="36"/>
      <c r="AS42" s="87" t="n">
        <v>0</v>
      </c>
    </row>
    <row r="43" customFormat="false" ht="22.05" hidden="false" customHeight="true" outlineLevel="0" collapsed="false">
      <c r="A43" s="34" t="s">
        <v>177</v>
      </c>
      <c r="E43" s="331" t="n">
        <v>1</v>
      </c>
      <c r="L43" s="34"/>
      <c r="M43" s="34"/>
      <c r="N43" s="34"/>
      <c r="O43" s="34"/>
      <c r="Q43" s="95"/>
      <c r="R43" s="332"/>
      <c r="S43" s="405" t="n">
        <f aca="false">INDEX(PT_DIFFERENTIATION_NUM_NTAR,MATCH(A43,PT_DIFFERENTIATION_NTAR_ID,0))</f>
        <v>0</v>
      </c>
      <c r="T43" s="334" t="s">
        <v>132</v>
      </c>
      <c r="U43" s="335"/>
      <c r="V43" s="336"/>
      <c r="W43" s="336"/>
      <c r="X43" s="336"/>
      <c r="Y43" s="336"/>
      <c r="Z43" s="336"/>
      <c r="AA43" s="336"/>
      <c r="AB43" s="336"/>
      <c r="AC43" s="336"/>
      <c r="AD43" s="337" t="str">
        <f aca="false">INDEX(PT_DIFFERENTIATION_NTAR,MATCH(A43,PT_DIFFERENTIATION_NTAR_ID,0))</f>
        <v/>
      </c>
      <c r="AE43" s="337"/>
      <c r="AF43" s="337"/>
      <c r="AG43" s="337"/>
      <c r="AH43" s="337"/>
      <c r="AI43" s="337"/>
      <c r="AJ43" s="337"/>
      <c r="AK43" s="337"/>
      <c r="AL43" s="337"/>
      <c r="AM43" s="338"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5"/>
      <c r="AP43" s="85" t="str">
        <f aca="false">IF(T43="","",T43)</f>
        <v>Наименование тарифа</v>
      </c>
      <c r="AQ43" s="85"/>
      <c r="AR43" s="85"/>
      <c r="AS43" s="31" t="n">
        <v>21</v>
      </c>
    </row>
    <row r="44" customFormat="false" ht="22.05" hidden="false" customHeight="true" outlineLevel="0" collapsed="false">
      <c r="A44" s="34" t="s">
        <v>177</v>
      </c>
      <c r="B44" s="34" t="s">
        <v>178</v>
      </c>
      <c r="E44" s="331"/>
      <c r="F44" s="331" t="n">
        <v>1</v>
      </c>
      <c r="L44" s="34"/>
      <c r="M44" s="34"/>
      <c r="N44" s="34"/>
      <c r="O44" s="34"/>
      <c r="P44" s="31"/>
      <c r="Q44" s="339"/>
      <c r="R44" s="340"/>
      <c r="S44" s="405" t="str">
        <f aca="false">INDEX(PT_DIFFERENTIATION_NUM_TER,MATCH(B44,PT_DIFFERENTIATION_TER_ID,0))</f>
        <v>.</v>
      </c>
      <c r="T44" s="333" t="s">
        <v>404</v>
      </c>
      <c r="U44" s="335"/>
      <c r="V44" s="336"/>
      <c r="W44" s="336"/>
      <c r="X44" s="336"/>
      <c r="Y44" s="336"/>
      <c r="Z44" s="336"/>
      <c r="AA44" s="336"/>
      <c r="AB44" s="336"/>
      <c r="AC44" s="336"/>
      <c r="AD44" s="337" t="str">
        <f aca="false">INDEX(PT_DIFFERENTIATION_TER,MATCH(B44,PT_DIFFERENTIATION_TER_ID,0))</f>
        <v/>
      </c>
      <c r="AE44" s="337"/>
      <c r="AF44" s="337"/>
      <c r="AG44" s="337"/>
      <c r="AH44" s="337"/>
      <c r="AI44" s="337"/>
      <c r="AJ44" s="337"/>
      <c r="AK44" s="337"/>
      <c r="AL44" s="337"/>
      <c r="AM44" s="338" t="s">
        <v>405</v>
      </c>
      <c r="AO44" s="85"/>
      <c r="AP44" s="85" t="str">
        <f aca="false">IF(T44="","",T44)</f>
        <v>Территория действия тарифа</v>
      </c>
      <c r="AQ44" s="85"/>
      <c r="AR44" s="85"/>
      <c r="AS44" s="31" t="n">
        <v>21</v>
      </c>
    </row>
    <row r="45" customFormat="false" ht="24" hidden="false" customHeight="true" outlineLevel="0" collapsed="false">
      <c r="A45" s="34" t="s">
        <v>177</v>
      </c>
      <c r="B45" s="34" t="s">
        <v>178</v>
      </c>
      <c r="C45" s="34" t="s">
        <v>179</v>
      </c>
      <c r="E45" s="331"/>
      <c r="F45" s="331"/>
      <c r="G45" s="331" t="n">
        <v>1</v>
      </c>
      <c r="L45" s="34"/>
      <c r="M45" s="34"/>
      <c r="N45" s="34"/>
      <c r="O45" s="34"/>
      <c r="P45" s="341"/>
      <c r="Q45" s="339"/>
      <c r="R45" s="340"/>
      <c r="S45" s="405" t="str">
        <f aca="false">INDEX(PT_DIFFERENTIATION_NUM_CS,MATCH(C45,PT_DIFFERENTIATION_CS_ID,0))</f>
        <v>..</v>
      </c>
      <c r="T45" s="401" t="s">
        <v>406</v>
      </c>
      <c r="U45" s="335"/>
      <c r="V45" s="336"/>
      <c r="W45" s="336"/>
      <c r="X45" s="336"/>
      <c r="Y45" s="336"/>
      <c r="Z45" s="336"/>
      <c r="AA45" s="336"/>
      <c r="AB45" s="336"/>
      <c r="AC45" s="336"/>
      <c r="AD45" s="337" t="str">
        <f aca="false">INDEX(PT_DIFFERENTIATION_CS,MATCH(C45,PT_DIFFERENTIATION_CS_ID,0))</f>
        <v/>
      </c>
      <c r="AE45" s="337"/>
      <c r="AF45" s="337"/>
      <c r="AG45" s="337"/>
      <c r="AH45" s="337"/>
      <c r="AI45" s="337"/>
      <c r="AJ45" s="337"/>
      <c r="AK45" s="337"/>
      <c r="AL45" s="337"/>
      <c r="AM45" s="338" t="s">
        <v>407</v>
      </c>
      <c r="AO45" s="85"/>
      <c r="AP45" s="85" t="str">
        <f aca="false">IF(T45="","",T45)</f>
        <v>Наименование системы теплоснабжения</v>
      </c>
      <c r="AQ45" s="85"/>
      <c r="AR45" s="85"/>
      <c r="AS45" s="31" t="n">
        <v>23</v>
      </c>
    </row>
    <row r="46" customFormat="false" ht="22.05" hidden="false" customHeight="true" outlineLevel="0" collapsed="false">
      <c r="A46" s="34" t="s">
        <v>177</v>
      </c>
      <c r="B46" s="34" t="s">
        <v>178</v>
      </c>
      <c r="C46" s="34" t="s">
        <v>179</v>
      </c>
      <c r="D46" s="34" t="s">
        <v>180</v>
      </c>
      <c r="E46" s="331"/>
      <c r="F46" s="331"/>
      <c r="G46" s="331"/>
      <c r="H46" s="331" t="n">
        <v>1</v>
      </c>
      <c r="L46" s="34"/>
      <c r="M46" s="34"/>
      <c r="N46" s="34"/>
      <c r="O46" s="34"/>
      <c r="P46" s="341"/>
      <c r="Q46" s="339"/>
      <c r="R46" s="340"/>
      <c r="S46" s="405" t="str">
        <f aca="false">INDEX(PT_DIFFERENTIATION_NUM_IST_TE,MATCH(D46,PT_DIFFERENTIATION_IST_TE_ID,0))</f>
        <v>...</v>
      </c>
      <c r="T46" s="405" t="s">
        <v>408</v>
      </c>
      <c r="U46" s="335"/>
      <c r="V46" s="336"/>
      <c r="W46" s="336"/>
      <c r="X46" s="336"/>
      <c r="Y46" s="336"/>
      <c r="Z46" s="336"/>
      <c r="AA46" s="336"/>
      <c r="AB46" s="336"/>
      <c r="AC46" s="336"/>
      <c r="AD46" s="337" t="str">
        <f aca="false">INDEX(PT_DIFFERENTIATION_IST_TE,MATCH(D46,PT_DIFFERENTIATION_IST_TE_ID,0))</f>
        <v/>
      </c>
      <c r="AE46" s="337"/>
      <c r="AF46" s="337"/>
      <c r="AG46" s="337"/>
      <c r="AH46" s="337"/>
      <c r="AI46" s="337"/>
      <c r="AJ46" s="337"/>
      <c r="AK46" s="337"/>
      <c r="AL46" s="337"/>
      <c r="AM46" s="338" t="s">
        <v>409</v>
      </c>
      <c r="AO46" s="85"/>
      <c r="AP46" s="85" t="str">
        <f aca="false">IF(T46="","",T46)</f>
        <v>Источник тепловой энергии</v>
      </c>
      <c r="AQ46" s="85"/>
      <c r="AR46" s="85"/>
      <c r="AS46" s="31" t="n">
        <v>21</v>
      </c>
    </row>
    <row r="47" s="36" customFormat="true" ht="12.8" hidden="false" customHeight="false" outlineLevel="0" collapsed="false">
      <c r="A47" s="36" t="s">
        <v>177</v>
      </c>
      <c r="B47" s="36" t="s">
        <v>178</v>
      </c>
      <c r="C47" s="36" t="s">
        <v>179</v>
      </c>
      <c r="D47" s="36" t="s">
        <v>180</v>
      </c>
      <c r="E47" s="331"/>
      <c r="F47" s="331"/>
      <c r="G47" s="331"/>
      <c r="H47" s="331"/>
      <c r="I47" s="342" t="str">
        <f aca="false">S46&amp;".1"</f>
        <v>....1</v>
      </c>
      <c r="L47" s="36" t="s">
        <v>410</v>
      </c>
      <c r="M47" s="414"/>
      <c r="N47" s="414"/>
      <c r="O47" s="414"/>
      <c r="P47" s="36" t="n">
        <v>1</v>
      </c>
      <c r="R47" s="343"/>
      <c r="S47" s="410"/>
      <c r="T47" s="410"/>
      <c r="U47" s="410"/>
      <c r="V47" s="410"/>
      <c r="W47" s="410"/>
      <c r="X47" s="410"/>
      <c r="Y47" s="410"/>
      <c r="Z47" s="410"/>
      <c r="AA47" s="410"/>
      <c r="AB47" s="410"/>
      <c r="AC47" s="410"/>
      <c r="AD47" s="410"/>
      <c r="AE47" s="410"/>
      <c r="AF47" s="410"/>
      <c r="AG47" s="410"/>
      <c r="AH47" s="410"/>
      <c r="AI47" s="410"/>
      <c r="AJ47" s="410"/>
      <c r="AK47" s="410"/>
      <c r="AL47" s="410"/>
      <c r="AM47" s="410"/>
      <c r="AO47" s="85"/>
      <c r="AP47" s="85" t="str">
        <f aca="false">IF(T47="","",T47)</f>
        <v/>
      </c>
      <c r="AQ47" s="85"/>
      <c r="AR47" s="85"/>
      <c r="AS47" s="36" t="n">
        <v>0</v>
      </c>
    </row>
    <row r="48" customFormat="false" ht="22.05" hidden="false" customHeight="true" outlineLevel="0" collapsed="false">
      <c r="A48" s="34" t="s">
        <v>177</v>
      </c>
      <c r="B48" s="34" t="s">
        <v>178</v>
      </c>
      <c r="C48" s="34" t="s">
        <v>179</v>
      </c>
      <c r="D48" s="34" t="s">
        <v>180</v>
      </c>
      <c r="E48" s="331"/>
      <c r="F48" s="331"/>
      <c r="G48" s="331"/>
      <c r="H48" s="331"/>
      <c r="I48" s="342"/>
      <c r="J48" s="342" t="str">
        <f aca="false">S46&amp;".1"</f>
        <v>....1</v>
      </c>
      <c r="L48" s="34" t="s">
        <v>413</v>
      </c>
      <c r="P48" s="36"/>
      <c r="Q48" s="36" t="n">
        <v>1</v>
      </c>
      <c r="R48" s="346"/>
      <c r="S48" s="405" t="str">
        <f aca="false">$J48</f>
        <v>....1</v>
      </c>
      <c r="T48" s="347" t="s">
        <v>414</v>
      </c>
      <c r="U48" s="335"/>
      <c r="V48" s="345"/>
      <c r="W48" s="345"/>
      <c r="X48" s="345"/>
      <c r="Y48" s="345"/>
      <c r="Z48" s="345"/>
      <c r="AA48" s="345"/>
      <c r="AB48" s="345"/>
      <c r="AC48" s="345"/>
      <c r="AD48" s="345"/>
      <c r="AE48" s="345"/>
      <c r="AF48" s="345"/>
      <c r="AG48" s="345"/>
      <c r="AH48" s="345"/>
      <c r="AI48" s="345"/>
      <c r="AJ48" s="345"/>
      <c r="AK48" s="345"/>
      <c r="AL48" s="345"/>
      <c r="AM48" s="338" t="s">
        <v>415</v>
      </c>
      <c r="AO48" s="85"/>
      <c r="AP48" s="85" t="str">
        <f aca="false">IF(T48="","",T48)</f>
        <v>Группа потребителей</v>
      </c>
      <c r="AQ48" s="85"/>
      <c r="AR48" s="85"/>
      <c r="AS48" s="31" t="n">
        <v>21</v>
      </c>
    </row>
    <row r="49" customFormat="false" ht="22.05" hidden="false" customHeight="true" outlineLevel="0" collapsed="false">
      <c r="A49" s="34" t="s">
        <v>177</v>
      </c>
      <c r="B49" s="34" t="s">
        <v>178</v>
      </c>
      <c r="C49" s="34" t="s">
        <v>179</v>
      </c>
      <c r="D49" s="34" t="s">
        <v>180</v>
      </c>
      <c r="E49" s="331"/>
      <c r="F49" s="331"/>
      <c r="G49" s="331"/>
      <c r="H49" s="331"/>
      <c r="I49" s="342"/>
      <c r="J49" s="342"/>
      <c r="K49" s="342" t="str">
        <f aca="false">J48&amp;".1"</f>
        <v>....1.1</v>
      </c>
      <c r="L49" s="34" t="s">
        <v>416</v>
      </c>
      <c r="P49" s="36"/>
      <c r="Q49" s="36"/>
      <c r="R49" s="346" t="n">
        <v>1</v>
      </c>
      <c r="S49" s="405" t="str">
        <f aca="false">$K49</f>
        <v>....1.1</v>
      </c>
      <c r="T49" s="348"/>
      <c r="U49" s="335"/>
      <c r="V49" s="349"/>
      <c r="W49" s="350"/>
      <c r="X49" s="349"/>
      <c r="Y49" s="351"/>
      <c r="Z49" s="352"/>
      <c r="AA49" s="166" t="s">
        <v>65</v>
      </c>
      <c r="AB49" s="352"/>
      <c r="AC49" s="166" t="s">
        <v>65</v>
      </c>
      <c r="AD49" s="349"/>
      <c r="AE49" s="350"/>
      <c r="AF49" s="349"/>
      <c r="AG49" s="351"/>
      <c r="AH49" s="352"/>
      <c r="AI49" s="166" t="s">
        <v>65</v>
      </c>
      <c r="AJ49" s="352"/>
      <c r="AK49" s="166" t="s">
        <v>65</v>
      </c>
      <c r="AL49" s="397"/>
      <c r="AM49" s="353" t="s">
        <v>458</v>
      </c>
      <c r="AN49" s="36" t="e">
        <f aca="false">strcheckdate(V50:AL50)</f>
        <v>#NAME?</v>
      </c>
      <c r="AO49" s="85"/>
      <c r="AP49" s="85" t="str">
        <f aca="false">IF(T49="","",T49)</f>
        <v/>
      </c>
      <c r="AQ49" s="85"/>
      <c r="AR49" s="85"/>
      <c r="AS49" s="31" t="n">
        <v>21</v>
      </c>
    </row>
    <row r="50" customFormat="false" ht="1.05" hidden="false" customHeight="true" outlineLevel="0" collapsed="false">
      <c r="A50" s="34" t="s">
        <v>177</v>
      </c>
      <c r="B50" s="34" t="s">
        <v>178</v>
      </c>
      <c r="C50" s="34" t="s">
        <v>179</v>
      </c>
      <c r="D50" s="34" t="s">
        <v>180</v>
      </c>
      <c r="E50" s="331"/>
      <c r="F50" s="331"/>
      <c r="G50" s="331"/>
      <c r="H50" s="331"/>
      <c r="I50" s="342"/>
      <c r="J50" s="342"/>
      <c r="K50" s="342"/>
      <c r="L50" s="34"/>
      <c r="P50" s="36"/>
      <c r="Q50" s="36"/>
      <c r="R50" s="346"/>
      <c r="S50" s="312"/>
      <c r="T50" s="335"/>
      <c r="U50" s="335"/>
      <c r="V50" s="350"/>
      <c r="W50" s="350"/>
      <c r="X50" s="350"/>
      <c r="Y50" s="354" t="str">
        <f aca="false">Z49&amp;"-"&amp;AB49</f>
        <v>-</v>
      </c>
      <c r="Z50" s="352"/>
      <c r="AA50" s="166"/>
      <c r="AB50" s="352"/>
      <c r="AC50" s="166"/>
      <c r="AD50" s="350"/>
      <c r="AE50" s="350"/>
      <c r="AF50" s="350"/>
      <c r="AG50" s="354" t="str">
        <f aca="false">AH49&amp;"-"&amp;AJ49</f>
        <v>-</v>
      </c>
      <c r="AH50" s="352"/>
      <c r="AI50" s="166"/>
      <c r="AJ50" s="352"/>
      <c r="AK50" s="166"/>
      <c r="AL50" s="398"/>
      <c r="AM50" s="353"/>
      <c r="AO50" s="85"/>
      <c r="AP50" s="85" t="str">
        <f aca="false">IF(T50="","",T50)</f>
        <v/>
      </c>
      <c r="AQ50" s="85"/>
      <c r="AR50" s="85"/>
      <c r="AS50" s="31" t="n">
        <v>1</v>
      </c>
    </row>
    <row r="51" customFormat="false" ht="11.55" hidden="false" customHeight="true" outlineLevel="0" collapsed="false">
      <c r="A51" s="34" t="s">
        <v>177</v>
      </c>
      <c r="B51" s="34" t="s">
        <v>178</v>
      </c>
      <c r="C51" s="34" t="s">
        <v>179</v>
      </c>
      <c r="D51" s="34" t="s">
        <v>180</v>
      </c>
      <c r="E51" s="331"/>
      <c r="F51" s="331"/>
      <c r="G51" s="331"/>
      <c r="H51" s="331"/>
      <c r="I51" s="342"/>
      <c r="J51" s="342"/>
      <c r="L51" s="34"/>
      <c r="P51" s="36"/>
      <c r="Q51" s="36"/>
      <c r="R51" s="343"/>
      <c r="S51" s="355"/>
      <c r="T51" s="358" t="s">
        <v>418</v>
      </c>
      <c r="U51" s="157"/>
      <c r="V51" s="157"/>
      <c r="W51" s="157"/>
      <c r="X51" s="157"/>
      <c r="Y51" s="157"/>
      <c r="Z51" s="157"/>
      <c r="AA51" s="157"/>
      <c r="AB51" s="157"/>
      <c r="AC51" s="157"/>
      <c r="AD51" s="157"/>
      <c r="AE51" s="157"/>
      <c r="AF51" s="157"/>
      <c r="AG51" s="157"/>
      <c r="AH51" s="157"/>
      <c r="AI51" s="157"/>
      <c r="AJ51" s="157"/>
      <c r="AK51" s="157"/>
      <c r="AL51" s="357"/>
      <c r="AM51" s="353"/>
      <c r="AO51" s="85"/>
      <c r="AP51" s="85" t="str">
        <f aca="false">IF(T51="","",T51)</f>
        <v>Добавить вид теплоносителя (параметры теплоносителя)</v>
      </c>
      <c r="AQ51" s="85"/>
      <c r="AR51" s="85"/>
      <c r="AS51" s="31" t="n">
        <v>11</v>
      </c>
    </row>
    <row r="52" customFormat="false" ht="11.55" hidden="false" customHeight="true" outlineLevel="0" collapsed="false">
      <c r="A52" s="34" t="s">
        <v>177</v>
      </c>
      <c r="B52" s="34" t="s">
        <v>178</v>
      </c>
      <c r="C52" s="34" t="s">
        <v>179</v>
      </c>
      <c r="D52" s="34" t="s">
        <v>180</v>
      </c>
      <c r="E52" s="331"/>
      <c r="F52" s="331"/>
      <c r="G52" s="331"/>
      <c r="H52" s="331"/>
      <c r="I52" s="342"/>
      <c r="L52" s="34"/>
      <c r="P52" s="36"/>
      <c r="Q52" s="36"/>
      <c r="R52" s="343"/>
      <c r="S52" s="355"/>
      <c r="T52" s="362" t="s">
        <v>419</v>
      </c>
      <c r="U52" s="157"/>
      <c r="V52" s="157"/>
      <c r="W52" s="157"/>
      <c r="X52" s="157"/>
      <c r="Y52" s="157"/>
      <c r="Z52" s="157"/>
      <c r="AA52" s="157"/>
      <c r="AB52" s="157"/>
      <c r="AC52" s="359"/>
      <c r="AD52" s="157"/>
      <c r="AE52" s="157"/>
      <c r="AF52" s="157"/>
      <c r="AG52" s="157"/>
      <c r="AH52" s="157"/>
      <c r="AI52" s="157"/>
      <c r="AJ52" s="157"/>
      <c r="AK52" s="359"/>
      <c r="AL52" s="157"/>
      <c r="AM52" s="360"/>
      <c r="AO52" s="85"/>
      <c r="AP52" s="85" t="str">
        <f aca="false">IF(T52="","",T52)</f>
        <v>Добавить группу потребителей</v>
      </c>
      <c r="AQ52" s="85"/>
      <c r="AR52" s="85"/>
      <c r="AS52" s="31" t="n">
        <v>11</v>
      </c>
    </row>
    <row r="53" customFormat="false" ht="12.8" hidden="false" customHeight="false" outlineLevel="0" collapsed="false">
      <c r="A53" s="34" t="s">
        <v>177</v>
      </c>
      <c r="B53" s="34" t="s">
        <v>178</v>
      </c>
      <c r="C53" s="34" t="s">
        <v>179</v>
      </c>
      <c r="D53" s="34" t="s">
        <v>180</v>
      </c>
      <c r="E53" s="331"/>
      <c r="F53" s="331"/>
      <c r="G53" s="331"/>
      <c r="H53" s="331"/>
      <c r="L53" s="34"/>
      <c r="M53" s="34"/>
      <c r="N53" s="34"/>
      <c r="O53" s="34"/>
      <c r="P53" s="95"/>
      <c r="Q53" s="361"/>
      <c r="R53" s="332"/>
      <c r="S53" s="411"/>
      <c r="T53" s="412"/>
      <c r="U53" s="412"/>
      <c r="V53" s="412"/>
      <c r="W53" s="412"/>
      <c r="X53" s="412"/>
      <c r="Y53" s="412"/>
      <c r="Z53" s="412"/>
      <c r="AA53" s="412"/>
      <c r="AB53" s="412"/>
      <c r="AC53" s="412"/>
      <c r="AD53" s="412"/>
      <c r="AE53" s="412"/>
      <c r="AF53" s="412"/>
      <c r="AG53" s="412"/>
      <c r="AH53" s="412"/>
      <c r="AI53" s="412"/>
      <c r="AJ53" s="412"/>
      <c r="AK53" s="412"/>
      <c r="AL53" s="412"/>
      <c r="AM53" s="413"/>
      <c r="AO53" s="85"/>
      <c r="AP53" s="85" t="str">
        <f aca="false">IF(T53="","",T53)</f>
        <v/>
      </c>
      <c r="AQ53" s="85"/>
      <c r="AR53" s="85"/>
      <c r="AS53" s="31" t="n">
        <v>0</v>
      </c>
    </row>
    <row r="54" s="36" customFormat="true" ht="1.05" hidden="false" customHeight="true" outlineLevel="0" collapsed="false">
      <c r="A54" s="36" t="s">
        <v>177</v>
      </c>
      <c r="B54" s="36" t="s">
        <v>178</v>
      </c>
      <c r="C54" s="36" t="s">
        <v>179</v>
      </c>
      <c r="E54" s="331"/>
      <c r="F54" s="331"/>
      <c r="G54" s="331"/>
      <c r="P54" s="118"/>
      <c r="Q54" s="363"/>
      <c r="R54" s="118"/>
      <c r="S54" s="368"/>
      <c r="T54" s="414" t="s">
        <v>421</v>
      </c>
      <c r="U54" s="414"/>
      <c r="V54" s="414"/>
      <c r="W54" s="414"/>
      <c r="X54" s="414"/>
      <c r="Y54" s="414"/>
      <c r="Z54" s="414"/>
      <c r="AA54" s="414"/>
      <c r="AB54" s="414"/>
      <c r="AC54" s="414"/>
      <c r="AD54" s="414"/>
      <c r="AE54" s="414"/>
      <c r="AF54" s="414"/>
      <c r="AG54" s="414"/>
      <c r="AH54" s="414"/>
      <c r="AI54" s="414"/>
      <c r="AJ54" s="414"/>
      <c r="AK54" s="414"/>
      <c r="AL54" s="414"/>
      <c r="AM54" s="414"/>
      <c r="AP54" s="36" t="str">
        <f aca="false">IF(T54="","",T54)</f>
        <v>Добавить источник для дифференциации</v>
      </c>
      <c r="AS54" s="36" t="n">
        <v>1</v>
      </c>
    </row>
    <row r="55" s="36" customFormat="true" ht="1.05" hidden="false" customHeight="true" outlineLevel="0" collapsed="false">
      <c r="A55" s="36" t="s">
        <v>177</v>
      </c>
      <c r="B55" s="36" t="s">
        <v>178</v>
      </c>
      <c r="E55" s="331"/>
      <c r="F55" s="331"/>
      <c r="M55" s="367"/>
      <c r="N55" s="367"/>
      <c r="P55" s="118"/>
      <c r="Q55" s="363"/>
      <c r="R55" s="118"/>
      <c r="S55" s="368"/>
      <c r="T55" s="414" t="s">
        <v>422</v>
      </c>
      <c r="U55" s="414"/>
      <c r="V55" s="414"/>
      <c r="W55" s="414"/>
      <c r="X55" s="414"/>
      <c r="Y55" s="414"/>
      <c r="Z55" s="414"/>
      <c r="AA55" s="414"/>
      <c r="AB55" s="414"/>
      <c r="AC55" s="414"/>
      <c r="AD55" s="414"/>
      <c r="AE55" s="414"/>
      <c r="AF55" s="414"/>
      <c r="AG55" s="414"/>
      <c r="AH55" s="414"/>
      <c r="AI55" s="414"/>
      <c r="AJ55" s="414"/>
      <c r="AK55" s="414"/>
      <c r="AL55" s="414"/>
      <c r="AM55" s="414"/>
      <c r="AP55" s="36" t="str">
        <f aca="false">IF(T55="","",T55)</f>
        <v>Добавить централизованную систему для дифференциации</v>
      </c>
      <c r="AS55" s="36" t="n">
        <v>1</v>
      </c>
    </row>
    <row r="56" s="36" customFormat="true" ht="1.05" hidden="false" customHeight="true" outlineLevel="0" collapsed="false">
      <c r="A56" s="36" t="s">
        <v>177</v>
      </c>
      <c r="E56" s="331"/>
      <c r="M56" s="367"/>
      <c r="N56" s="367"/>
      <c r="P56" s="118"/>
      <c r="Q56" s="363"/>
      <c r="R56" s="118"/>
      <c r="S56" s="368"/>
      <c r="T56" s="414" t="s">
        <v>423</v>
      </c>
      <c r="U56" s="414"/>
      <c r="V56" s="414"/>
      <c r="W56" s="414"/>
      <c r="X56" s="414"/>
      <c r="Y56" s="414"/>
      <c r="Z56" s="414"/>
      <c r="AA56" s="414"/>
      <c r="AB56" s="414"/>
      <c r="AC56" s="414"/>
      <c r="AD56" s="414"/>
      <c r="AE56" s="414"/>
      <c r="AF56" s="414"/>
      <c r="AG56" s="414"/>
      <c r="AH56" s="414"/>
      <c r="AI56" s="414"/>
      <c r="AJ56" s="414"/>
      <c r="AK56" s="414"/>
      <c r="AL56" s="414"/>
      <c r="AM56" s="414"/>
      <c r="AO56" s="85"/>
      <c r="AP56" s="85" t="str">
        <f aca="false">IF(T56="","",T56)</f>
        <v>Добавить территорию для дифференциации</v>
      </c>
      <c r="AQ56" s="85"/>
      <c r="AR56" s="85"/>
      <c r="AS56" s="36" t="n">
        <v>1</v>
      </c>
    </row>
    <row r="57" s="36" customFormat="true" ht="1.05" hidden="false" customHeight="true" outlineLevel="0" collapsed="false">
      <c r="M57" s="367"/>
      <c r="N57" s="367"/>
      <c r="P57" s="118"/>
      <c r="Q57" s="363"/>
      <c r="R57" s="118"/>
      <c r="S57" s="368"/>
      <c r="T57" s="414" t="s">
        <v>455</v>
      </c>
      <c r="U57" s="414"/>
      <c r="V57" s="414"/>
      <c r="W57" s="414"/>
      <c r="X57" s="414"/>
      <c r="Y57" s="414"/>
      <c r="Z57" s="414"/>
      <c r="AA57" s="414"/>
      <c r="AB57" s="414"/>
      <c r="AC57" s="414"/>
      <c r="AD57" s="414"/>
      <c r="AE57" s="414"/>
      <c r="AF57" s="414"/>
      <c r="AG57" s="414"/>
      <c r="AH57" s="414"/>
      <c r="AI57" s="414"/>
      <c r="AJ57" s="414"/>
      <c r="AK57" s="414"/>
      <c r="AL57" s="414"/>
      <c r="AM57" s="414"/>
      <c r="AP57" s="36" t="str">
        <f aca="false">IF(T57="","",T57)</f>
        <v>Добавить наименование тарифа</v>
      </c>
      <c r="AS57" s="36" t="n">
        <v>1</v>
      </c>
    </row>
    <row r="58" customFormat="false" ht="11.55" hidden="false" customHeight="true" outlineLevel="0" collapsed="false">
      <c r="M58" s="34"/>
      <c r="N58" s="34"/>
      <c r="O58" s="34"/>
      <c r="P58" s="31"/>
      <c r="Q58" s="31"/>
      <c r="R58" s="31"/>
      <c r="S58" s="31"/>
      <c r="AN58" s="31"/>
      <c r="AO58" s="31"/>
      <c r="AP58" s="31"/>
      <c r="AQ58" s="31"/>
      <c r="AR58" s="31"/>
      <c r="AS58" s="31" t="n">
        <v>11</v>
      </c>
    </row>
    <row r="59" customFormat="false" ht="19.95" hidden="false" customHeight="true" outlineLevel="0" collapsed="false">
      <c r="O59" s="34"/>
      <c r="S59" s="31"/>
      <c r="AS59" s="31" t="n">
        <v>19</v>
      </c>
    </row>
    <row r="60" customFormat="false" ht="29.25" hidden="false" customHeight="true" outlineLevel="0" collapsed="false">
      <c r="O60" s="34"/>
      <c r="AS60" s="31" t="n">
        <v>28</v>
      </c>
    </row>
    <row r="61" customFormat="false" ht="42" hidden="false" customHeight="true" outlineLevel="0" collapsed="false">
      <c r="O61" s="34"/>
      <c r="AS61" s="31" t="n">
        <v>40</v>
      </c>
    </row>
    <row r="62" customFormat="false" ht="14.7" hidden="false" customHeight="true" outlineLevel="0" collapsed="false">
      <c r="O62" s="34"/>
      <c r="AS62" s="31" t="n">
        <v>14</v>
      </c>
    </row>
    <row r="63" customFormat="false" ht="21" hidden="false" customHeight="true" outlineLevel="0" collapsed="false">
      <c r="O63" s="34"/>
      <c r="S63" s="31"/>
      <c r="T63" s="415"/>
      <c r="U63" s="415"/>
      <c r="V63" s="415"/>
      <c r="W63" s="415"/>
      <c r="X63" s="415"/>
      <c r="Y63" s="415"/>
      <c r="Z63" s="415"/>
      <c r="AA63" s="415"/>
      <c r="AB63" s="415"/>
      <c r="AC63" s="415"/>
      <c r="AD63" s="415"/>
      <c r="AE63" s="415"/>
      <c r="AF63" s="415"/>
      <c r="AG63" s="415"/>
      <c r="AH63" s="415"/>
      <c r="AI63" s="415"/>
      <c r="AJ63" s="415"/>
      <c r="AK63" s="415"/>
      <c r="AL63" s="415"/>
      <c r="AM63" s="415"/>
      <c r="AS63" s="31" t="n">
        <v>20</v>
      </c>
    </row>
    <row r="64" customFormat="false" ht="29.25" hidden="false" customHeight="true" outlineLevel="0" collapsed="false">
      <c r="O64" s="34"/>
      <c r="AS64" s="31" t="n">
        <v>28</v>
      </c>
    </row>
    <row r="65" customFormat="false" ht="35.7" hidden="false" customHeight="true" outlineLevel="0" collapsed="false">
      <c r="AS65" s="31" t="n">
        <v>34</v>
      </c>
    </row>
    <row r="66" customFormat="false" ht="22.5" hidden="true" customHeight="true" outlineLevel="0" collapsed="false">
      <c r="A66" s="34" t="s">
        <v>81</v>
      </c>
      <c r="B66" s="34" t="n">
        <v>0</v>
      </c>
      <c r="C66" s="34" t="n">
        <v>0</v>
      </c>
      <c r="D66" s="34" t="n">
        <v>0</v>
      </c>
      <c r="E66" s="34" t="n">
        <v>0</v>
      </c>
      <c r="F66" s="34" t="n">
        <v>0</v>
      </c>
      <c r="G66" s="34" t="n">
        <v>0</v>
      </c>
      <c r="H66" s="34" t="n">
        <v>0</v>
      </c>
      <c r="I66" s="34" t="n">
        <v>0</v>
      </c>
      <c r="J66" s="34" t="n">
        <v>0</v>
      </c>
      <c r="K66" s="34" t="n">
        <v>0</v>
      </c>
      <c r="L66" s="34" t="n">
        <v>0</v>
      </c>
      <c r="M66" s="39" t="n">
        <v>0</v>
      </c>
      <c r="N66" s="39" t="n">
        <v>0</v>
      </c>
      <c r="O66" s="39" t="n">
        <v>0</v>
      </c>
      <c r="P66" s="175" t="n">
        <v>0</v>
      </c>
      <c r="Q66" s="329" t="n">
        <v>3</v>
      </c>
      <c r="R66" s="329" t="n">
        <v>3</v>
      </c>
      <c r="S66" s="330" t="n">
        <v>12</v>
      </c>
      <c r="T66" s="31" t="n">
        <v>31</v>
      </c>
      <c r="U66" s="31" t="n">
        <v>0</v>
      </c>
      <c r="V66" s="31" t="n">
        <v>0</v>
      </c>
      <c r="W66" s="31" t="n">
        <v>0</v>
      </c>
      <c r="X66" s="31" t="n">
        <v>0</v>
      </c>
      <c r="Y66" s="31" t="n">
        <v>0</v>
      </c>
      <c r="Z66" s="31" t="n">
        <v>0</v>
      </c>
      <c r="AA66" s="31" t="n">
        <v>0</v>
      </c>
      <c r="AB66" s="31" t="n">
        <v>0</v>
      </c>
      <c r="AC66" s="31" t="n">
        <v>0</v>
      </c>
      <c r="AD66" s="31" t="n">
        <v>24</v>
      </c>
      <c r="AE66" s="31" t="n">
        <v>0</v>
      </c>
      <c r="AF66" s="31" t="n">
        <v>24</v>
      </c>
      <c r="AG66" s="31" t="n">
        <v>24</v>
      </c>
      <c r="AH66" s="31" t="n">
        <v>11</v>
      </c>
      <c r="AI66" s="31" t="n">
        <v>3</v>
      </c>
      <c r="AJ66" s="31" t="n">
        <v>11</v>
      </c>
      <c r="AK66" s="31" t="n">
        <v>0</v>
      </c>
      <c r="AL66" s="31" t="n">
        <v>4</v>
      </c>
      <c r="AM66" s="31" t="n">
        <v>115</v>
      </c>
      <c r="AN66" s="36" t="n">
        <v>10</v>
      </c>
      <c r="AO66" s="36" t="n">
        <v>10</v>
      </c>
      <c r="AP66" s="36" t="n">
        <v>10</v>
      </c>
      <c r="AQ66" s="36" t="n">
        <v>10</v>
      </c>
      <c r="AR66" s="36" t="n">
        <v>10</v>
      </c>
      <c r="AS66" s="31" t="n">
        <v>23</v>
      </c>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S6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true" outlineLevel="0" max="16" min="16" style="175" width="3.71"/>
    <col collapsed="false" customWidth="true" hidden="false" outlineLevel="0" max="18" min="17"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2" min="22" style="31" width="24.72"/>
    <col collapsed="false" customWidth="true" hidden="true" outlineLevel="0" max="23" min="23" style="31" width="0.14"/>
    <col collapsed="false" customWidth="true" hidden="true" outlineLevel="0" max="25" min="24" style="31" width="24.72"/>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24.72"/>
    <col collapsed="false" customWidth="true" hidden="false" outlineLevel="0" max="31" min="31" style="31" width="0.14"/>
    <col collapsed="false" customWidth="true" hidden="false" outlineLevel="0" max="33" min="32" style="31" width="24.01"/>
    <col collapsed="false" customWidth="true" hidden="false" outlineLevel="0" max="34" min="34" style="31" width="11.01"/>
    <col collapsed="false" customWidth="true" hidden="false" outlineLevel="0" max="35" min="35" style="31" width="3.71"/>
    <col collapsed="false" customWidth="true" hidden="false" outlineLevel="0" max="36" min="36" style="31" width="11.01"/>
    <col collapsed="false" customWidth="true" hidden="true" outlineLevel="0" max="37" min="37" style="31" width="8.57"/>
    <col collapsed="false" customWidth="true" hidden="false" outlineLevel="0" max="38" min="38" style="31" width="4.01"/>
    <col collapsed="false" customWidth="true" hidden="false" outlineLevel="0" max="39" min="39" style="31" width="115.01"/>
    <col collapsed="false" customWidth="true" hidden="false" outlineLevel="0" max="44" min="40" style="36" width="10"/>
    <col collapsed="false" customWidth="false" hidden="true" outlineLevel="0" max="45" min="45" style="31" width="10.57"/>
  </cols>
  <sheetData>
    <row r="1" customFormat="false" ht="22.5" hidden="true" customHeight="true" outlineLevel="0" collapsed="false">
      <c r="A1" s="416"/>
      <c r="AS1" s="31" t="s">
        <v>14</v>
      </c>
    </row>
    <row r="2" customFormat="false" ht="21" hidden="true" customHeight="true" outlineLevel="0" collapsed="false">
      <c r="A2" s="416"/>
      <c r="B2" s="416"/>
      <c r="C2" s="416"/>
      <c r="D2" s="416"/>
      <c r="E2" s="331" t="n">
        <v>1</v>
      </c>
      <c r="F2" s="416"/>
      <c r="G2" s="416"/>
      <c r="H2" s="416"/>
      <c r="I2" s="416"/>
      <c r="J2" s="416"/>
      <c r="K2" s="416"/>
      <c r="L2" s="416"/>
      <c r="M2" s="416"/>
      <c r="N2" s="416"/>
      <c r="O2" s="416"/>
      <c r="Q2" s="95"/>
      <c r="R2" s="332"/>
      <c r="S2" s="404" t="e">
        <f aca="false">INDEX(PT_DIFFERENTIATION_NUM_NTAR,MATCH(A2,PT_DIFFERENTIATION_NTAR_ID,0))</f>
        <v>#N/A</v>
      </c>
      <c r="T2" s="334" t="s">
        <v>132</v>
      </c>
      <c r="U2" s="335"/>
      <c r="V2" s="336"/>
      <c r="W2" s="336"/>
      <c r="X2" s="336"/>
      <c r="Y2" s="336"/>
      <c r="Z2" s="336"/>
      <c r="AA2" s="336"/>
      <c r="AB2" s="336"/>
      <c r="AC2" s="336"/>
      <c r="AD2" s="337" t="e">
        <f aca="false">INDEX(PT_DIFFERENTIATION_NTAR,MATCH(A2,PT_DIFFERENTIATION_NTAR_ID,0))</f>
        <v>#N/A</v>
      </c>
      <c r="AE2" s="337"/>
      <c r="AF2" s="337"/>
      <c r="AG2" s="337"/>
      <c r="AH2" s="337"/>
      <c r="AI2" s="337"/>
      <c r="AJ2" s="337"/>
      <c r="AK2" s="337"/>
      <c r="AL2" s="337"/>
      <c r="AM2" s="338" t="s">
        <v>403</v>
      </c>
      <c r="AO2" s="85"/>
      <c r="AP2" s="85" t="str">
        <f aca="false">IF(T2="","",T2)</f>
        <v>Наименование тарифа</v>
      </c>
      <c r="AQ2" s="85"/>
      <c r="AR2" s="85"/>
      <c r="AS2" s="31" t="n">
        <v>0</v>
      </c>
    </row>
    <row r="3" customFormat="false" ht="21" hidden="true" customHeight="true" outlineLevel="0" collapsed="false">
      <c r="A3" s="416"/>
      <c r="B3" s="416"/>
      <c r="C3" s="416"/>
      <c r="D3" s="416"/>
      <c r="E3" s="331"/>
      <c r="F3" s="331" t="n">
        <v>1</v>
      </c>
      <c r="G3" s="416"/>
      <c r="H3" s="416"/>
      <c r="I3" s="416"/>
      <c r="J3" s="416"/>
      <c r="K3" s="416"/>
      <c r="L3" s="416"/>
      <c r="M3" s="416"/>
      <c r="N3" s="416"/>
      <c r="O3" s="416"/>
      <c r="P3" s="307"/>
      <c r="Q3" s="339"/>
      <c r="R3" s="340"/>
      <c r="S3" s="404" t="e">
        <f aca="false">INDEX(PT_DIFFERENTIATION_NUM_TER,MATCH(B3,PT_DIFFERENTIATION_TER_ID,0))</f>
        <v>#N/A</v>
      </c>
      <c r="T3" s="333" t="s">
        <v>404</v>
      </c>
      <c r="U3" s="335"/>
      <c r="V3" s="336"/>
      <c r="W3" s="336"/>
      <c r="X3" s="336"/>
      <c r="Y3" s="336"/>
      <c r="Z3" s="336"/>
      <c r="AA3" s="336"/>
      <c r="AB3" s="336"/>
      <c r="AC3" s="336"/>
      <c r="AD3" s="337" t="e">
        <f aca="false">INDEX(PT_DIFFERENTIATION_TER,MATCH(B3,PT_DIFFERENTIATION_TER_ID,0))</f>
        <v>#N/A</v>
      </c>
      <c r="AE3" s="337"/>
      <c r="AF3" s="337"/>
      <c r="AG3" s="337"/>
      <c r="AH3" s="337"/>
      <c r="AI3" s="337"/>
      <c r="AJ3" s="337"/>
      <c r="AK3" s="337"/>
      <c r="AL3" s="337"/>
      <c r="AM3" s="338" t="s">
        <v>405</v>
      </c>
      <c r="AO3" s="85"/>
      <c r="AP3" s="85" t="str">
        <f aca="false">IF(T3="","",T3)</f>
        <v>Территория действия тарифа</v>
      </c>
      <c r="AQ3" s="85"/>
      <c r="AR3" s="85"/>
      <c r="AS3" s="31" t="n">
        <v>0</v>
      </c>
    </row>
    <row r="4" customFormat="false" ht="23.25" hidden="true" customHeight="true" outlineLevel="0" collapsed="false">
      <c r="A4" s="416"/>
      <c r="B4" s="416"/>
      <c r="C4" s="416"/>
      <c r="D4" s="416"/>
      <c r="E4" s="331"/>
      <c r="F4" s="331"/>
      <c r="G4" s="331" t="n">
        <v>1</v>
      </c>
      <c r="H4" s="416"/>
      <c r="I4" s="416"/>
      <c r="J4" s="416"/>
      <c r="K4" s="416"/>
      <c r="L4" s="416"/>
      <c r="M4" s="416"/>
      <c r="N4" s="416"/>
      <c r="O4" s="416"/>
      <c r="P4" s="341"/>
      <c r="Q4" s="339"/>
      <c r="R4" s="340"/>
      <c r="S4" s="417" t="e">
        <f aca="false">INDEX(PT_DIFFERENTIATION_NUM_CS,MATCH(C4,PT_DIFFERENTIATION_CS_ID,0))</f>
        <v>#N/A</v>
      </c>
      <c r="T4" s="417" t="s">
        <v>406</v>
      </c>
      <c r="U4" s="418"/>
      <c r="V4" s="419"/>
      <c r="W4" s="419"/>
      <c r="X4" s="419"/>
      <c r="Y4" s="419"/>
      <c r="Z4" s="419"/>
      <c r="AA4" s="419"/>
      <c r="AB4" s="419"/>
      <c r="AC4" s="419"/>
      <c r="AD4" s="420" t="e">
        <f aca="false">INDEX(PT_DIFFERENTIATION_CS,MATCH(C4,PT_DIFFERENTIATION_CS_ID,0))</f>
        <v>#N/A</v>
      </c>
      <c r="AE4" s="420"/>
      <c r="AF4" s="420"/>
      <c r="AG4" s="420"/>
      <c r="AH4" s="420"/>
      <c r="AI4" s="420"/>
      <c r="AJ4" s="420"/>
      <c r="AK4" s="420"/>
      <c r="AL4" s="420"/>
      <c r="AM4" s="338" t="s">
        <v>407</v>
      </c>
      <c r="AO4" s="85"/>
      <c r="AP4" s="85" t="str">
        <f aca="false">IF(T4="","",T4)</f>
        <v>Наименование системы теплоснабжения</v>
      </c>
      <c r="AQ4" s="85"/>
      <c r="AR4" s="85"/>
      <c r="AS4" s="31" t="n">
        <v>0</v>
      </c>
    </row>
    <row r="5" customFormat="false" ht="21" hidden="true" customHeight="true" outlineLevel="0" collapsed="false">
      <c r="A5" s="416"/>
      <c r="B5" s="416"/>
      <c r="C5" s="416"/>
      <c r="D5" s="416"/>
      <c r="E5" s="331"/>
      <c r="F5" s="331"/>
      <c r="G5" s="331"/>
      <c r="H5" s="331" t="n">
        <v>1</v>
      </c>
      <c r="I5" s="416"/>
      <c r="J5" s="416"/>
      <c r="K5" s="416"/>
      <c r="L5" s="416"/>
      <c r="M5" s="416"/>
      <c r="N5" s="416"/>
      <c r="O5" s="416"/>
      <c r="P5" s="341"/>
      <c r="Q5" s="339"/>
      <c r="R5" s="307"/>
      <c r="S5" s="404" t="e">
        <f aca="false">INDEX(PT_DIFFERENTIATION_NUM_IST_TE,MATCH(D5,PT_DIFFERENTIATION_IST_TE_ID,0))</f>
        <v>#N/A</v>
      </c>
      <c r="T5" s="405" t="s">
        <v>408</v>
      </c>
      <c r="U5" s="335"/>
      <c r="V5" s="336"/>
      <c r="W5" s="336"/>
      <c r="X5" s="336"/>
      <c r="Y5" s="336"/>
      <c r="Z5" s="336"/>
      <c r="AA5" s="336"/>
      <c r="AB5" s="336"/>
      <c r="AC5" s="336"/>
      <c r="AD5" s="337" t="e">
        <f aca="false">INDEX(PT_DIFFERENTIATION_IST_TE,MATCH(D5,PT_DIFFERENTIATION_IST_TE_ID,0))</f>
        <v>#N/A</v>
      </c>
      <c r="AE5" s="337"/>
      <c r="AF5" s="337"/>
      <c r="AG5" s="337"/>
      <c r="AH5" s="337"/>
      <c r="AI5" s="337"/>
      <c r="AJ5" s="337"/>
      <c r="AK5" s="337"/>
      <c r="AL5" s="337"/>
      <c r="AM5" s="421" t="s">
        <v>409</v>
      </c>
      <c r="AO5" s="85"/>
      <c r="AP5" s="85" t="str">
        <f aca="false">IF(T5="","",T5)</f>
        <v>Источник тепловой энергии</v>
      </c>
      <c r="AQ5" s="85"/>
      <c r="AR5" s="85"/>
      <c r="AS5" s="31" t="n">
        <v>0</v>
      </c>
    </row>
    <row r="6" customFormat="false" ht="0.75" hidden="true" customHeight="true" outlineLevel="0" collapsed="false">
      <c r="A6" s="416"/>
      <c r="B6" s="416"/>
      <c r="C6" s="416"/>
      <c r="D6" s="416"/>
      <c r="E6" s="331"/>
      <c r="F6" s="331"/>
      <c r="G6" s="331"/>
      <c r="H6" s="331"/>
      <c r="I6" s="342" t="e">
        <f aca="false">S5&amp;".1"</f>
        <v>#N/A</v>
      </c>
      <c r="J6" s="416"/>
      <c r="K6" s="416"/>
      <c r="L6" s="416" t="s">
        <v>410</v>
      </c>
      <c r="M6" s="34"/>
      <c r="P6" s="422" t="n">
        <v>1</v>
      </c>
      <c r="Q6" s="422"/>
      <c r="R6" s="422"/>
      <c r="S6" s="410"/>
      <c r="T6" s="423"/>
      <c r="U6" s="423"/>
      <c r="V6" s="423"/>
      <c r="W6" s="423"/>
      <c r="X6" s="423"/>
      <c r="Y6" s="423"/>
      <c r="Z6" s="423"/>
      <c r="AA6" s="423"/>
      <c r="AB6" s="423"/>
      <c r="AC6" s="423"/>
      <c r="AD6" s="423"/>
      <c r="AE6" s="423"/>
      <c r="AF6" s="423"/>
      <c r="AG6" s="423"/>
      <c r="AH6" s="423"/>
      <c r="AI6" s="423"/>
      <c r="AJ6" s="423"/>
      <c r="AK6" s="423"/>
      <c r="AL6" s="423"/>
      <c r="AM6" s="424"/>
      <c r="AO6" s="85"/>
      <c r="AP6" s="85" t="str">
        <f aca="false">IF(T6="","",T6)</f>
        <v/>
      </c>
      <c r="AQ6" s="85"/>
      <c r="AR6" s="85"/>
      <c r="AS6" s="31" t="n">
        <v>0</v>
      </c>
    </row>
    <row r="7" customFormat="false" ht="84" hidden="true" customHeight="true" outlineLevel="0" collapsed="false">
      <c r="A7" s="416"/>
      <c r="B7" s="416"/>
      <c r="C7" s="416"/>
      <c r="D7" s="416"/>
      <c r="E7" s="331"/>
      <c r="F7" s="331"/>
      <c r="G7" s="331"/>
      <c r="H7" s="331"/>
      <c r="I7" s="342"/>
      <c r="J7" s="342" t="e">
        <f aca="false">I6&amp;".1"</f>
        <v>#N/A</v>
      </c>
      <c r="K7" s="416"/>
      <c r="L7" s="416" t="s">
        <v>413</v>
      </c>
      <c r="M7" s="34"/>
      <c r="N7" s="416"/>
      <c r="P7" s="422"/>
      <c r="Q7" s="422" t="n">
        <v>1</v>
      </c>
      <c r="R7" s="422"/>
      <c r="S7" s="404" t="e">
        <f aca="false">$J7</f>
        <v>#N/A</v>
      </c>
      <c r="T7" s="347" t="s">
        <v>414</v>
      </c>
      <c r="U7" s="335"/>
      <c r="V7" s="345"/>
      <c r="W7" s="345"/>
      <c r="X7" s="345"/>
      <c r="Y7" s="345"/>
      <c r="Z7" s="345"/>
      <c r="AA7" s="345"/>
      <c r="AB7" s="345"/>
      <c r="AC7" s="345"/>
      <c r="AD7" s="345"/>
      <c r="AE7" s="345"/>
      <c r="AF7" s="345"/>
      <c r="AG7" s="345"/>
      <c r="AH7" s="345"/>
      <c r="AI7" s="345"/>
      <c r="AJ7" s="345"/>
      <c r="AK7" s="345"/>
      <c r="AL7" s="345"/>
      <c r="AM7" s="421" t="s">
        <v>415</v>
      </c>
      <c r="AO7" s="85"/>
      <c r="AP7" s="85" t="str">
        <f aca="false">IF(T7="","",T7)</f>
        <v>Группа потребителей</v>
      </c>
      <c r="AQ7" s="85"/>
      <c r="AR7" s="85"/>
      <c r="AS7" s="31" t="n">
        <v>0</v>
      </c>
    </row>
    <row r="8" customFormat="false" ht="11.25" hidden="true" customHeight="true" outlineLevel="0" collapsed="false">
      <c r="A8" s="416"/>
      <c r="B8" s="416"/>
      <c r="C8" s="416"/>
      <c r="D8" s="416"/>
      <c r="E8" s="331"/>
      <c r="F8" s="331"/>
      <c r="G8" s="331"/>
      <c r="H8" s="331"/>
      <c r="I8" s="342"/>
      <c r="J8" s="342"/>
      <c r="K8" s="342" t="e">
        <f aca="false">J7&amp;".1"</f>
        <v>#N/A</v>
      </c>
      <c r="L8" s="416" t="s">
        <v>416</v>
      </c>
      <c r="M8" s="34"/>
      <c r="N8" s="416"/>
      <c r="O8" s="416"/>
      <c r="P8" s="422"/>
      <c r="Q8" s="422"/>
      <c r="R8" s="346" t="n">
        <v>1</v>
      </c>
      <c r="S8" s="425" t="e">
        <f aca="false">$K8</f>
        <v>#N/A</v>
      </c>
      <c r="T8" s="426"/>
      <c r="U8" s="427"/>
      <c r="V8" s="428"/>
      <c r="W8" s="398"/>
      <c r="X8" s="428"/>
      <c r="Y8" s="429"/>
      <c r="Z8" s="430"/>
      <c r="AA8" s="163" t="s">
        <v>65</v>
      </c>
      <c r="AB8" s="430"/>
      <c r="AC8" s="163" t="s">
        <v>65</v>
      </c>
      <c r="AD8" s="428"/>
      <c r="AE8" s="398"/>
      <c r="AF8" s="428"/>
      <c r="AG8" s="429"/>
      <c r="AH8" s="430"/>
      <c r="AI8" s="163" t="s">
        <v>65</v>
      </c>
      <c r="AJ8" s="430"/>
      <c r="AK8" s="163" t="s">
        <v>65</v>
      </c>
      <c r="AL8" s="398"/>
      <c r="AM8" s="353" t="s">
        <v>417</v>
      </c>
      <c r="AN8" s="36" t="e">
        <f aca="false">strcheckdate(V9:AL9)</f>
        <v>#NAME?</v>
      </c>
      <c r="AO8" s="85"/>
      <c r="AP8" s="85" t="str">
        <f aca="false">IF(T8="","",T8)</f>
        <v/>
      </c>
      <c r="AQ8" s="85"/>
      <c r="AR8" s="85"/>
      <c r="AS8" s="31" t="n">
        <v>0</v>
      </c>
    </row>
    <row r="9" customFormat="false" ht="0.75" hidden="true" customHeight="true" outlineLevel="0" collapsed="false">
      <c r="A9" s="416"/>
      <c r="B9" s="416"/>
      <c r="C9" s="416"/>
      <c r="D9" s="416"/>
      <c r="E9" s="331"/>
      <c r="F9" s="331"/>
      <c r="G9" s="331"/>
      <c r="H9" s="331"/>
      <c r="I9" s="342"/>
      <c r="J9" s="342"/>
      <c r="K9" s="342"/>
      <c r="L9" s="416"/>
      <c r="M9" s="34"/>
      <c r="N9" s="416"/>
      <c r="O9" s="416"/>
      <c r="P9" s="422"/>
      <c r="Q9" s="422"/>
      <c r="R9" s="346"/>
      <c r="S9" s="312"/>
      <c r="T9" s="335"/>
      <c r="U9" s="335"/>
      <c r="V9" s="350"/>
      <c r="W9" s="350"/>
      <c r="X9" s="350"/>
      <c r="Y9" s="354" t="str">
        <f aca="false">Z8&amp;"-"&amp;AB8</f>
        <v>-</v>
      </c>
      <c r="Z9" s="430"/>
      <c r="AA9" s="163"/>
      <c r="AB9" s="430"/>
      <c r="AC9" s="163"/>
      <c r="AD9" s="350"/>
      <c r="AE9" s="350"/>
      <c r="AF9" s="350"/>
      <c r="AG9" s="354" t="str">
        <f aca="false">AH8&amp;"-"&amp;AJ8</f>
        <v>-</v>
      </c>
      <c r="AH9" s="430"/>
      <c r="AI9" s="163"/>
      <c r="AJ9" s="430"/>
      <c r="AK9" s="163"/>
      <c r="AL9" s="350"/>
      <c r="AM9" s="353"/>
      <c r="AO9" s="85"/>
      <c r="AP9" s="85" t="str">
        <f aca="false">IF(T9="","",T9)</f>
        <v/>
      </c>
      <c r="AQ9" s="85"/>
      <c r="AR9" s="85"/>
      <c r="AS9" s="31" t="n">
        <v>0</v>
      </c>
    </row>
    <row r="10" customFormat="false" ht="11.25" hidden="true" customHeight="true" outlineLevel="0" collapsed="false">
      <c r="A10" s="416"/>
      <c r="B10" s="416"/>
      <c r="C10" s="416"/>
      <c r="D10" s="416"/>
      <c r="E10" s="331"/>
      <c r="F10" s="331"/>
      <c r="G10" s="331"/>
      <c r="H10" s="331"/>
      <c r="I10" s="342"/>
      <c r="J10" s="342"/>
      <c r="K10" s="416"/>
      <c r="L10" s="416"/>
      <c r="M10" s="34"/>
      <c r="N10" s="416"/>
      <c r="P10" s="422"/>
      <c r="Q10" s="422"/>
      <c r="R10" s="343"/>
      <c r="S10" s="355"/>
      <c r="T10" s="358" t="s">
        <v>418</v>
      </c>
      <c r="U10" s="157"/>
      <c r="V10" s="157"/>
      <c r="W10" s="157"/>
      <c r="X10" s="157"/>
      <c r="Y10" s="157"/>
      <c r="Z10" s="157"/>
      <c r="AA10" s="157"/>
      <c r="AB10" s="157"/>
      <c r="AC10" s="157"/>
      <c r="AD10" s="157"/>
      <c r="AE10" s="157"/>
      <c r="AF10" s="157"/>
      <c r="AG10" s="157"/>
      <c r="AH10" s="157"/>
      <c r="AI10" s="157"/>
      <c r="AJ10" s="157"/>
      <c r="AK10" s="157"/>
      <c r="AL10" s="357"/>
      <c r="AM10" s="353"/>
      <c r="AO10" s="85"/>
      <c r="AP10" s="85" t="str">
        <f aca="false">IF(T10="","",T10)</f>
        <v>Добавить вид теплоносителя (параметры теплоносителя)</v>
      </c>
      <c r="AQ10" s="85"/>
      <c r="AR10" s="85"/>
      <c r="AS10" s="31" t="n">
        <v>0</v>
      </c>
    </row>
    <row r="11" customFormat="false" ht="11.25" hidden="true" customHeight="true" outlineLevel="0" collapsed="false">
      <c r="A11" s="416"/>
      <c r="B11" s="416"/>
      <c r="C11" s="416"/>
      <c r="D11" s="416"/>
      <c r="E11" s="331"/>
      <c r="F11" s="331"/>
      <c r="G11" s="331"/>
      <c r="H11" s="331"/>
      <c r="I11" s="342"/>
      <c r="J11" s="416"/>
      <c r="K11" s="416"/>
      <c r="L11" s="416"/>
      <c r="M11" s="34"/>
      <c r="P11" s="422"/>
      <c r="Q11" s="422"/>
      <c r="R11" s="343"/>
      <c r="S11" s="355"/>
      <c r="T11" s="362" t="s">
        <v>419</v>
      </c>
      <c r="U11" s="157"/>
      <c r="V11" s="157"/>
      <c r="W11" s="157"/>
      <c r="X11" s="157"/>
      <c r="Y11" s="157"/>
      <c r="Z11" s="157"/>
      <c r="AA11" s="157"/>
      <c r="AB11" s="157"/>
      <c r="AC11" s="359"/>
      <c r="AD11" s="157"/>
      <c r="AE11" s="157"/>
      <c r="AF11" s="157"/>
      <c r="AG11" s="157"/>
      <c r="AH11" s="157"/>
      <c r="AI11" s="157"/>
      <c r="AJ11" s="157"/>
      <c r="AK11" s="359"/>
      <c r="AL11" s="157"/>
      <c r="AM11" s="360"/>
      <c r="AO11" s="85"/>
      <c r="AP11" s="85" t="str">
        <f aca="false">IF(T11="","",T11)</f>
        <v>Добавить группу потребителей</v>
      </c>
      <c r="AQ11" s="85"/>
      <c r="AR11" s="85"/>
      <c r="AS11" s="31" t="n">
        <v>0</v>
      </c>
    </row>
    <row r="12" customFormat="false" ht="0.75" hidden="true" customHeight="true" outlineLevel="0" collapsed="false">
      <c r="A12" s="416"/>
      <c r="B12" s="416"/>
      <c r="C12" s="416"/>
      <c r="D12" s="416"/>
      <c r="E12" s="331"/>
      <c r="F12" s="331"/>
      <c r="G12" s="331"/>
      <c r="H12" s="331"/>
      <c r="I12" s="416"/>
      <c r="J12" s="416"/>
      <c r="K12" s="416"/>
      <c r="L12" s="416"/>
      <c r="M12" s="416"/>
      <c r="N12" s="416"/>
      <c r="O12" s="34"/>
      <c r="P12" s="95"/>
      <c r="Q12" s="361"/>
      <c r="R12" s="332"/>
      <c r="S12" s="411"/>
      <c r="T12" s="412"/>
      <c r="U12" s="431"/>
      <c r="V12" s="431"/>
      <c r="W12" s="431"/>
      <c r="X12" s="431"/>
      <c r="Y12" s="431"/>
      <c r="Z12" s="431"/>
      <c r="AA12" s="431"/>
      <c r="AB12" s="431"/>
      <c r="AC12" s="431"/>
      <c r="AD12" s="431"/>
      <c r="AE12" s="431"/>
      <c r="AF12" s="431"/>
      <c r="AG12" s="431"/>
      <c r="AH12" s="431"/>
      <c r="AI12" s="431"/>
      <c r="AJ12" s="431"/>
      <c r="AK12" s="431"/>
      <c r="AL12" s="431"/>
      <c r="AM12" s="413"/>
      <c r="AO12" s="85"/>
      <c r="AP12" s="85" t="str">
        <f aca="false">IF(T12="","",T12)</f>
        <v/>
      </c>
      <c r="AQ12" s="85"/>
      <c r="AR12" s="85"/>
      <c r="AS12" s="31" t="n">
        <v>0</v>
      </c>
    </row>
    <row r="13" s="36" customFormat="true" ht="0.75" hidden="true" customHeight="true" outlineLevel="0" collapsed="false">
      <c r="A13" s="422"/>
      <c r="B13" s="422"/>
      <c r="C13" s="422"/>
      <c r="D13" s="422"/>
      <c r="E13" s="331"/>
      <c r="F13" s="331"/>
      <c r="G13" s="331"/>
      <c r="H13" s="422"/>
      <c r="I13" s="422"/>
      <c r="J13" s="422"/>
      <c r="K13" s="422"/>
      <c r="L13" s="422"/>
      <c r="M13" s="422"/>
      <c r="N13" s="422"/>
      <c r="P13" s="118"/>
      <c r="Q13" s="363"/>
      <c r="R13" s="118"/>
      <c r="S13" s="364"/>
      <c r="T13" s="365" t="s">
        <v>421</v>
      </c>
      <c r="U13" s="366"/>
      <c r="V13" s="366"/>
      <c r="W13" s="366"/>
      <c r="X13" s="366"/>
      <c r="Y13" s="366"/>
      <c r="Z13" s="366"/>
      <c r="AA13" s="366"/>
      <c r="AB13" s="366"/>
      <c r="AC13" s="366"/>
      <c r="AD13" s="366"/>
      <c r="AE13" s="366"/>
      <c r="AF13" s="366"/>
      <c r="AG13" s="366"/>
      <c r="AH13" s="366"/>
      <c r="AI13" s="366"/>
      <c r="AJ13" s="366"/>
      <c r="AK13" s="366"/>
      <c r="AL13" s="366"/>
      <c r="AM13" s="366"/>
      <c r="AO13" s="85"/>
      <c r="AP13" s="85" t="str">
        <f aca="false">IF(T13="","",T13)</f>
        <v>Добавить источник для дифференциации</v>
      </c>
      <c r="AQ13" s="85"/>
      <c r="AR13" s="85"/>
      <c r="AS13" s="36" t="n">
        <v>0</v>
      </c>
    </row>
    <row r="14" s="36" customFormat="true" ht="0.75" hidden="true" customHeight="true" outlineLevel="0" collapsed="false">
      <c r="A14" s="422"/>
      <c r="B14" s="422"/>
      <c r="C14" s="422"/>
      <c r="D14" s="422"/>
      <c r="E14" s="331"/>
      <c r="F14" s="331"/>
      <c r="G14" s="422"/>
      <c r="H14" s="422"/>
      <c r="I14" s="422"/>
      <c r="J14" s="422"/>
      <c r="K14" s="422"/>
      <c r="L14" s="422"/>
      <c r="M14" s="367"/>
      <c r="N14" s="367"/>
      <c r="P14" s="118"/>
      <c r="Q14" s="363"/>
      <c r="R14" s="118"/>
      <c r="S14" s="368"/>
      <c r="T14" s="402" t="s">
        <v>422</v>
      </c>
      <c r="U14" s="407"/>
      <c r="V14" s="407"/>
      <c r="W14" s="407"/>
      <c r="X14" s="407"/>
      <c r="Y14" s="407"/>
      <c r="Z14" s="407"/>
      <c r="AA14" s="407"/>
      <c r="AB14" s="407"/>
      <c r="AC14" s="407"/>
      <c r="AD14" s="407"/>
      <c r="AE14" s="407"/>
      <c r="AF14" s="407"/>
      <c r="AG14" s="407"/>
      <c r="AH14" s="407"/>
      <c r="AI14" s="407"/>
      <c r="AJ14" s="407"/>
      <c r="AK14" s="407"/>
      <c r="AL14" s="407"/>
      <c r="AM14" s="407"/>
      <c r="AO14" s="85"/>
      <c r="AP14" s="85" t="str">
        <f aca="false">IF(T14="","",T14)</f>
        <v>Добавить централизованную систему для дифференциации</v>
      </c>
      <c r="AQ14" s="85"/>
      <c r="AR14" s="85"/>
      <c r="AS14" s="36" t="n">
        <v>0</v>
      </c>
    </row>
    <row r="15" s="36" customFormat="true" ht="0.75" hidden="true" customHeight="true" outlineLevel="0" collapsed="false">
      <c r="A15" s="422"/>
      <c r="B15" s="422"/>
      <c r="C15" s="422"/>
      <c r="D15" s="422"/>
      <c r="E15" s="331"/>
      <c r="F15" s="422"/>
      <c r="G15" s="422"/>
      <c r="H15" s="422"/>
      <c r="I15" s="422"/>
      <c r="J15" s="422"/>
      <c r="K15" s="422"/>
      <c r="L15" s="422"/>
      <c r="M15" s="367"/>
      <c r="N15" s="367"/>
      <c r="P15" s="118"/>
      <c r="Q15" s="363"/>
      <c r="R15" s="118"/>
      <c r="S15" s="368"/>
      <c r="T15" s="432" t="s">
        <v>423</v>
      </c>
      <c r="U15" s="407"/>
      <c r="V15" s="407"/>
      <c r="W15" s="407"/>
      <c r="X15" s="407"/>
      <c r="Y15" s="407"/>
      <c r="Z15" s="407"/>
      <c r="AA15" s="407"/>
      <c r="AB15" s="407"/>
      <c r="AC15" s="407"/>
      <c r="AD15" s="407"/>
      <c r="AE15" s="407"/>
      <c r="AF15" s="407"/>
      <c r="AG15" s="407"/>
      <c r="AH15" s="407"/>
      <c r="AI15" s="407"/>
      <c r="AJ15" s="407"/>
      <c r="AK15" s="407"/>
      <c r="AL15" s="407"/>
      <c r="AM15" s="407"/>
      <c r="AO15" s="85"/>
      <c r="AP15" s="85" t="str">
        <f aca="false">IF(T15="","",T15)</f>
        <v>Добавить территорию для дифференциации</v>
      </c>
      <c r="AQ15" s="85"/>
      <c r="AR15" s="85"/>
      <c r="AS15" s="36" t="n">
        <v>0</v>
      </c>
    </row>
    <row r="16" customFormat="false" ht="14.25" hidden="true" customHeight="true" outlineLevel="0" collapsed="false">
      <c r="AS16" s="31" t="n">
        <v>0</v>
      </c>
    </row>
    <row r="17" customFormat="false" ht="14.25" hidden="true" customHeight="true" outlineLevel="0" collapsed="false">
      <c r="AD17" s="369"/>
      <c r="AE17" s="369"/>
      <c r="AF17" s="369"/>
      <c r="AG17" s="370"/>
      <c r="AH17" s="371"/>
      <c r="AI17" s="372" t="s">
        <v>65</v>
      </c>
      <c r="AJ17" s="371"/>
      <c r="AK17" s="372" t="s">
        <v>65</v>
      </c>
      <c r="AS17" s="31" t="n">
        <v>0</v>
      </c>
    </row>
    <row r="18" customFormat="false" ht="14.25" hidden="true" customHeight="true" outlineLevel="0" collapsed="false">
      <c r="AD18" s="369"/>
      <c r="AE18" s="369"/>
      <c r="AF18" s="369"/>
      <c r="AG18" s="354" t="str">
        <f aca="false">AH17&amp;"-"&amp;AJ17</f>
        <v>-</v>
      </c>
      <c r="AH18" s="371"/>
      <c r="AI18" s="371"/>
      <c r="AJ18" s="371"/>
      <c r="AK18" s="371"/>
      <c r="AS18" s="31" t="n">
        <v>0</v>
      </c>
    </row>
    <row r="19" customFormat="false" ht="14.25" hidden="true" customHeight="true" outlineLevel="0" collapsed="false">
      <c r="AS19" s="31" t="n">
        <v>0</v>
      </c>
    </row>
    <row r="20" s="34" customFormat="true" ht="22.5" hidden="true" customHeight="true" outlineLevel="0" collapsed="false">
      <c r="L20" s="33"/>
      <c r="M20" s="39"/>
      <c r="N20" s="39"/>
      <c r="O20" s="373" t="s">
        <v>424</v>
      </c>
      <c r="P20" s="39"/>
      <c r="Q20" s="374"/>
      <c r="R20" s="374"/>
      <c r="S20" s="29"/>
      <c r="Z20" s="373"/>
      <c r="AB20" s="373"/>
      <c r="AC20" s="416"/>
      <c r="AH20" s="373"/>
      <c r="AJ20" s="373"/>
      <c r="AK20" s="416"/>
      <c r="AN20" s="36"/>
      <c r="AO20" s="36"/>
      <c r="AP20" s="36"/>
      <c r="AQ20" s="36"/>
      <c r="AR20" s="36"/>
      <c r="AS20" s="34" t="n">
        <v>0</v>
      </c>
    </row>
    <row r="21" s="34" customFormat="true" ht="14.25" hidden="true" customHeight="true" outlineLevel="0" collapsed="false">
      <c r="L21" s="33"/>
      <c r="M21" s="39"/>
      <c r="N21" s="39"/>
      <c r="O21" s="39"/>
      <c r="P21" s="39"/>
      <c r="Q21" s="374"/>
      <c r="R21" s="374"/>
      <c r="S21" s="29"/>
      <c r="AC21" s="416"/>
      <c r="AK21" s="416"/>
      <c r="AN21" s="36"/>
      <c r="AO21" s="36"/>
      <c r="AP21" s="36"/>
      <c r="AQ21" s="36"/>
      <c r="AR21" s="36"/>
      <c r="AS21" s="34" t="n">
        <v>0</v>
      </c>
    </row>
    <row r="22" s="34" customFormat="true" ht="14.25" hidden="true" customHeight="true" outlineLevel="0" collapsed="false">
      <c r="L22" s="33"/>
      <c r="M22" s="39"/>
      <c r="N22" s="39"/>
      <c r="O22" s="416" t="s">
        <v>425</v>
      </c>
      <c r="P22" s="39"/>
      <c r="Q22" s="374"/>
      <c r="R22" s="374"/>
      <c r="S22" s="29"/>
      <c r="T22" s="34" t="s">
        <v>426</v>
      </c>
      <c r="AA22" s="88" t="s">
        <v>427</v>
      </c>
      <c r="AC22" s="88" t="s">
        <v>428</v>
      </c>
      <c r="AD22" s="34" t="s">
        <v>426</v>
      </c>
      <c r="AI22" s="88" t="s">
        <v>429</v>
      </c>
      <c r="AK22" s="88" t="s">
        <v>428</v>
      </c>
      <c r="AN22" s="36"/>
      <c r="AO22" s="36"/>
      <c r="AP22" s="36"/>
      <c r="AQ22" s="36"/>
      <c r="AR22" s="36"/>
      <c r="AS22" s="34" t="n">
        <v>0</v>
      </c>
    </row>
    <row r="23" customFormat="false" ht="14.25" hidden="true" customHeight="true" outlineLevel="0" collapsed="false">
      <c r="O23" s="416"/>
      <c r="AS23" s="31" t="n">
        <v>0</v>
      </c>
    </row>
    <row r="24" customFormat="false" ht="14.25" hidden="true" customHeight="true" outlineLevel="0" collapsed="false">
      <c r="O24" s="416"/>
      <c r="AS24" s="31" t="n">
        <v>0</v>
      </c>
    </row>
    <row r="25" customFormat="false" ht="14.7" hidden="false" customHeight="true" outlineLevel="0" collapsed="false">
      <c r="Q25" s="375"/>
      <c r="R25" s="375"/>
      <c r="S25" s="376"/>
      <c r="T25" s="56"/>
      <c r="U25" s="56"/>
      <c r="AS25" s="31" t="n">
        <v>14</v>
      </c>
    </row>
    <row r="26" customFormat="false" ht="54.75" hidden="false" customHeight="true" outlineLevel="0" collapsed="false">
      <c r="Q26" s="375"/>
      <c r="R26" s="375"/>
      <c r="S26" s="138"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38"/>
      <c r="U26" s="138"/>
      <c r="V26" s="138"/>
      <c r="W26" s="138"/>
      <c r="X26" s="138"/>
      <c r="Y26" s="138"/>
      <c r="Z26" s="138"/>
      <c r="AA26" s="138"/>
      <c r="AB26" s="138"/>
      <c r="AC26" s="138"/>
      <c r="AD26" s="138"/>
      <c r="AE26" s="138"/>
      <c r="AF26" s="138"/>
      <c r="AG26" s="138"/>
      <c r="AH26" s="138"/>
      <c r="AI26" s="138"/>
      <c r="AJ26" s="138"/>
      <c r="AK26" s="178"/>
      <c r="AS26" s="31" t="n">
        <v>52</v>
      </c>
    </row>
    <row r="27" customFormat="false" ht="14.7" hidden="false" customHeight="true" outlineLevel="0" collapsed="false">
      <c r="Q27" s="375"/>
      <c r="R27" s="375"/>
      <c r="S27" s="209" t="str">
        <f aca="false">IF(org=0,"Не определено",org)</f>
        <v>ООО "Газпром теплоэнерго Ярославль"</v>
      </c>
      <c r="T27" s="209"/>
      <c r="U27" s="209"/>
      <c r="V27" s="209"/>
      <c r="W27" s="209"/>
      <c r="X27" s="209"/>
      <c r="Y27" s="209"/>
      <c r="Z27" s="209"/>
      <c r="AA27" s="209"/>
      <c r="AB27" s="209"/>
      <c r="AC27" s="209"/>
      <c r="AD27" s="209"/>
      <c r="AE27" s="209"/>
      <c r="AF27" s="209"/>
      <c r="AG27" s="209"/>
      <c r="AH27" s="209"/>
      <c r="AI27" s="209"/>
      <c r="AJ27" s="209"/>
      <c r="AK27" s="178"/>
      <c r="AS27" s="31" t="n">
        <v>14</v>
      </c>
    </row>
    <row r="28" customFormat="false" ht="14.25" hidden="true" customHeight="true" outlineLevel="0" collapsed="false">
      <c r="Q28" s="375"/>
      <c r="R28" s="375"/>
      <c r="S28" s="376"/>
      <c r="T28" s="56"/>
      <c r="U28" s="56"/>
      <c r="V28" s="377"/>
      <c r="W28" s="377"/>
      <c r="X28" s="377"/>
      <c r="Y28" s="377"/>
      <c r="Z28" s="377"/>
      <c r="AA28" s="377"/>
      <c r="AB28" s="377"/>
      <c r="AC28" s="377"/>
      <c r="AD28" s="377"/>
      <c r="AE28" s="377"/>
      <c r="AF28" s="377"/>
      <c r="AG28" s="377"/>
      <c r="AH28" s="377"/>
      <c r="AI28" s="377"/>
      <c r="AJ28" s="377"/>
      <c r="AK28" s="377"/>
      <c r="AS28" s="31" t="n">
        <v>0</v>
      </c>
    </row>
    <row r="29" s="136" customFormat="true" ht="25.5" hidden="true" customHeight="true" outlineLevel="0" collapsed="false">
      <c r="A29" s="416"/>
      <c r="B29" s="416"/>
      <c r="C29" s="416"/>
      <c r="D29" s="416"/>
      <c r="E29" s="416"/>
      <c r="F29" s="416"/>
      <c r="G29" s="416"/>
      <c r="H29" s="416"/>
      <c r="I29" s="416"/>
      <c r="J29" s="416"/>
      <c r="K29" s="416"/>
      <c r="L29" s="416"/>
      <c r="M29" s="416"/>
      <c r="N29" s="416"/>
      <c r="O29" s="416"/>
      <c r="S29" s="378" t="s">
        <v>41</v>
      </c>
      <c r="T29" s="378"/>
      <c r="U29" s="379"/>
      <c r="V29" s="380" t="str">
        <f aca="false">IF(TITLE_NAME_OR_PR_CHANGE="",IF(TITLE_NAME_OR_PR="","",TITLE_NAME_OR_PR),TITLE_NAME_OR_PR_CHANGE)</f>
        <v/>
      </c>
      <c r="W29" s="380"/>
      <c r="X29" s="380"/>
      <c r="Y29" s="380"/>
      <c r="Z29" s="380"/>
      <c r="AA29" s="380"/>
      <c r="AB29" s="380"/>
      <c r="AC29" s="31"/>
      <c r="AD29" s="380" t="str">
        <f aca="false">IF(TITLE_NAME_OR_PR_CHANGE="",IF(TITLE_NAME_OR_PR="","",TITLE_NAME_OR_PR),TITLE_NAME_OR_PR_CHANGE)</f>
        <v/>
      </c>
      <c r="AE29" s="380"/>
      <c r="AF29" s="380"/>
      <c r="AG29" s="380"/>
      <c r="AH29" s="380"/>
      <c r="AI29" s="380"/>
      <c r="AJ29" s="380"/>
      <c r="AK29" s="31"/>
      <c r="AL29" s="31"/>
      <c r="AM29" s="381"/>
      <c r="AN29" s="85"/>
      <c r="AO29" s="85"/>
      <c r="AP29" s="85"/>
      <c r="AQ29" s="85"/>
      <c r="AR29" s="85"/>
      <c r="AS29" s="136" t="n">
        <v>0</v>
      </c>
    </row>
    <row r="30" s="136" customFormat="true" ht="18.75" hidden="true" customHeight="true" outlineLevel="0" collapsed="false">
      <c r="A30" s="416"/>
      <c r="B30" s="416"/>
      <c r="C30" s="416"/>
      <c r="D30" s="416"/>
      <c r="E30" s="416"/>
      <c r="F30" s="416"/>
      <c r="G30" s="416"/>
      <c r="H30" s="416"/>
      <c r="I30" s="416"/>
      <c r="J30" s="416"/>
      <c r="K30" s="416"/>
      <c r="L30" s="416"/>
      <c r="M30" s="416"/>
      <c r="N30" s="416"/>
      <c r="O30" s="416"/>
      <c r="S30" s="378" t="s">
        <v>430</v>
      </c>
      <c r="T30" s="378"/>
      <c r="U30" s="379"/>
      <c r="V30" s="382" t="str">
        <f aca="false">IF(TITLE_DATE_PR_CHANGE="",IF(TITLE_DATE_PR="","",TITLE_DATE_PR),TITLE_DATE_PR_CHANGE)</f>
        <v/>
      </c>
      <c r="W30" s="382"/>
      <c r="X30" s="382"/>
      <c r="Y30" s="382"/>
      <c r="Z30" s="382"/>
      <c r="AA30" s="382"/>
      <c r="AB30" s="382"/>
      <c r="AC30" s="31"/>
      <c r="AD30" s="382" t="str">
        <f aca="false">IF(TITLE_DATE_PR_CHANGE="",IF(TITLE_DATE_PR="","",TITLE_DATE_PR),TITLE_DATE_PR_CHANGE)</f>
        <v/>
      </c>
      <c r="AE30" s="382"/>
      <c r="AF30" s="382"/>
      <c r="AG30" s="382"/>
      <c r="AH30" s="382"/>
      <c r="AI30" s="382"/>
      <c r="AJ30" s="382"/>
      <c r="AK30" s="31"/>
      <c r="AL30" s="31"/>
      <c r="AM30" s="381"/>
      <c r="AN30" s="85"/>
      <c r="AO30" s="85"/>
      <c r="AP30" s="85"/>
      <c r="AQ30" s="85"/>
      <c r="AR30" s="85"/>
      <c r="AS30" s="136" t="n">
        <v>0</v>
      </c>
    </row>
    <row r="31" s="136" customFormat="true" ht="18.75" hidden="true" customHeight="true" outlineLevel="0" collapsed="false">
      <c r="A31" s="416"/>
      <c r="B31" s="416"/>
      <c r="C31" s="416"/>
      <c r="D31" s="416"/>
      <c r="E31" s="416"/>
      <c r="F31" s="416"/>
      <c r="G31" s="416"/>
      <c r="H31" s="416"/>
      <c r="I31" s="416"/>
      <c r="J31" s="416"/>
      <c r="K31" s="416"/>
      <c r="L31" s="416"/>
      <c r="M31" s="416"/>
      <c r="N31" s="416"/>
      <c r="O31" s="416"/>
      <c r="S31" s="378" t="s">
        <v>431</v>
      </c>
      <c r="T31" s="378"/>
      <c r="U31" s="379"/>
      <c r="V31" s="380" t="str">
        <f aca="false">IF(TITLE_NUMBER_PR_CHANGE="",IF(TITLE_NUMBER_PR="","",TITLE_NUMBER_PR),TITLE_NUMBER_PR_CHANGE)</f>
        <v/>
      </c>
      <c r="W31" s="380"/>
      <c r="X31" s="380"/>
      <c r="Y31" s="380"/>
      <c r="Z31" s="380"/>
      <c r="AA31" s="380"/>
      <c r="AB31" s="380"/>
      <c r="AC31" s="31"/>
      <c r="AD31" s="380" t="str">
        <f aca="false">IF(TITLE_NUMBER_PR_CHANGE="",IF(TITLE_NUMBER_PR="","",TITLE_NUMBER_PR),TITLE_NUMBER_PR_CHANGE)</f>
        <v/>
      </c>
      <c r="AE31" s="380"/>
      <c r="AF31" s="380"/>
      <c r="AG31" s="380"/>
      <c r="AH31" s="380"/>
      <c r="AI31" s="380"/>
      <c r="AJ31" s="380"/>
      <c r="AK31" s="31"/>
      <c r="AL31" s="31"/>
      <c r="AM31" s="381"/>
      <c r="AN31" s="85"/>
      <c r="AO31" s="85"/>
      <c r="AP31" s="85"/>
      <c r="AQ31" s="85"/>
      <c r="AR31" s="85"/>
      <c r="AS31" s="136" t="n">
        <v>0</v>
      </c>
    </row>
    <row r="32" s="136" customFormat="true" ht="18.75" hidden="true" customHeight="true" outlineLevel="0" collapsed="false">
      <c r="A32" s="416"/>
      <c r="B32" s="416"/>
      <c r="C32" s="416"/>
      <c r="D32" s="416"/>
      <c r="E32" s="416"/>
      <c r="F32" s="416"/>
      <c r="G32" s="416"/>
      <c r="H32" s="416"/>
      <c r="I32" s="416"/>
      <c r="J32" s="416"/>
      <c r="K32" s="416"/>
      <c r="L32" s="416"/>
      <c r="M32" s="416"/>
      <c r="N32" s="416"/>
      <c r="O32" s="416"/>
      <c r="S32" s="378" t="s">
        <v>42</v>
      </c>
      <c r="T32" s="378"/>
      <c r="U32" s="379"/>
      <c r="V32" s="380" t="str">
        <f aca="false">IF(TITLE_IST_PUB_CHANGE="",IF(TITLE_IST_PUB="","",TITLE_IST_PUB),TITLE_IST_PUB_CHANGE)</f>
        <v/>
      </c>
      <c r="W32" s="380"/>
      <c r="X32" s="380"/>
      <c r="Y32" s="380"/>
      <c r="Z32" s="380"/>
      <c r="AA32" s="380"/>
      <c r="AB32" s="380"/>
      <c r="AC32" s="31"/>
      <c r="AD32" s="380" t="str">
        <f aca="false">IF(TITLE_IST_PUB_CHANGE="",IF(TITLE_IST_PUB="","",TITLE_IST_PUB),TITLE_IST_PUB_CHANGE)</f>
        <v/>
      </c>
      <c r="AE32" s="380"/>
      <c r="AF32" s="380"/>
      <c r="AG32" s="380"/>
      <c r="AH32" s="380"/>
      <c r="AI32" s="380"/>
      <c r="AJ32" s="380"/>
      <c r="AK32" s="31"/>
      <c r="AL32" s="31"/>
      <c r="AM32" s="381"/>
      <c r="AN32" s="85"/>
      <c r="AO32" s="85"/>
      <c r="AP32" s="85"/>
      <c r="AQ32" s="85"/>
      <c r="AR32" s="85"/>
      <c r="AS32" s="136" t="n">
        <v>0</v>
      </c>
    </row>
    <row r="33" customFormat="false" ht="14.25" hidden="true" customHeight="true" outlineLevel="0" collapsed="false">
      <c r="Q33" s="375"/>
      <c r="R33" s="375"/>
      <c r="S33" s="376"/>
      <c r="T33" s="56"/>
      <c r="U33" s="56"/>
      <c r="V33" s="377"/>
      <c r="W33" s="377"/>
      <c r="X33" s="377"/>
      <c r="Y33" s="377"/>
      <c r="Z33" s="377"/>
      <c r="AA33" s="377"/>
      <c r="AB33" s="377"/>
      <c r="AC33" s="377"/>
      <c r="AD33" s="377"/>
      <c r="AE33" s="377"/>
      <c r="AF33" s="377"/>
      <c r="AG33" s="377"/>
      <c r="AH33" s="377"/>
      <c r="AI33" s="377"/>
      <c r="AJ33" s="377"/>
      <c r="AK33" s="377"/>
      <c r="AS33" s="31" t="n">
        <v>0</v>
      </c>
    </row>
    <row r="34" s="136" customFormat="true" ht="18.75" hidden="true" customHeight="true" outlineLevel="0" collapsed="false">
      <c r="A34" s="416"/>
      <c r="B34" s="416"/>
      <c r="C34" s="416"/>
      <c r="D34" s="416"/>
      <c r="E34" s="416"/>
      <c r="F34" s="416"/>
      <c r="G34" s="416"/>
      <c r="H34" s="416"/>
      <c r="I34" s="416"/>
      <c r="J34" s="416"/>
      <c r="K34" s="416"/>
      <c r="L34" s="416"/>
      <c r="M34" s="416"/>
      <c r="N34" s="416"/>
      <c r="O34" s="416"/>
      <c r="S34" s="378" t="s">
        <v>432</v>
      </c>
      <c r="T34" s="378"/>
      <c r="U34" s="379"/>
      <c r="V34" s="382" t="str">
        <f aca="false">IF(TITLE_DATE_PR_CHANGE="",IF(TITLE_DATE_PR="","",TITLE_DATE_PR),TITLE_DATE_PR_CHANGE)</f>
        <v/>
      </c>
      <c r="W34" s="382"/>
      <c r="X34" s="382"/>
      <c r="Y34" s="382"/>
      <c r="Z34" s="382"/>
      <c r="AA34" s="382"/>
      <c r="AB34" s="382"/>
      <c r="AC34" s="31"/>
      <c r="AD34" s="382" t="str">
        <f aca="false">IF(TITLE_DATE_PR_CHANGE="",IF(TITLE_DATE_PR="","",TITLE_DATE_PR),TITLE_DATE_PR_CHANGE)</f>
        <v/>
      </c>
      <c r="AE34" s="382"/>
      <c r="AF34" s="382"/>
      <c r="AG34" s="382"/>
      <c r="AH34" s="382"/>
      <c r="AI34" s="382"/>
      <c r="AJ34" s="382"/>
      <c r="AK34" s="31"/>
      <c r="AL34" s="31"/>
      <c r="AM34" s="381"/>
      <c r="AN34" s="85"/>
      <c r="AO34" s="85"/>
      <c r="AP34" s="85"/>
      <c r="AQ34" s="85"/>
      <c r="AR34" s="85"/>
      <c r="AS34" s="136" t="n">
        <v>0</v>
      </c>
    </row>
    <row r="35" s="136" customFormat="true" ht="18.75" hidden="true" customHeight="true" outlineLevel="0" collapsed="false">
      <c r="A35" s="416"/>
      <c r="B35" s="416"/>
      <c r="C35" s="416"/>
      <c r="D35" s="416"/>
      <c r="E35" s="416"/>
      <c r="F35" s="416"/>
      <c r="G35" s="416"/>
      <c r="H35" s="416"/>
      <c r="I35" s="416"/>
      <c r="J35" s="416"/>
      <c r="K35" s="416"/>
      <c r="L35" s="416"/>
      <c r="M35" s="416"/>
      <c r="N35" s="416"/>
      <c r="O35" s="416"/>
      <c r="S35" s="378" t="s">
        <v>433</v>
      </c>
      <c r="T35" s="378"/>
      <c r="U35" s="379"/>
      <c r="V35" s="380" t="str">
        <f aca="false">IF(TITLE_NUMBER_PR_CHANGE="",IF(TITLE_NUMBER_PR="","",TITLE_NUMBER_PR),TITLE_NUMBER_PR_CHANGE)</f>
        <v/>
      </c>
      <c r="W35" s="380"/>
      <c r="X35" s="380"/>
      <c r="Y35" s="380"/>
      <c r="Z35" s="380"/>
      <c r="AA35" s="380"/>
      <c r="AB35" s="380"/>
      <c r="AC35" s="31"/>
      <c r="AD35" s="380" t="str">
        <f aca="false">IF(TITLE_NUMBER_PR_CHANGE="",IF(TITLE_NUMBER_PR="","",TITLE_NUMBER_PR),TITLE_NUMBER_PR_CHANGE)</f>
        <v/>
      </c>
      <c r="AE35" s="380"/>
      <c r="AF35" s="380"/>
      <c r="AG35" s="380"/>
      <c r="AH35" s="380"/>
      <c r="AI35" s="380"/>
      <c r="AJ35" s="380"/>
      <c r="AK35" s="31"/>
      <c r="AL35" s="31"/>
      <c r="AM35" s="381"/>
      <c r="AN35" s="85"/>
      <c r="AO35" s="85"/>
      <c r="AP35" s="85"/>
      <c r="AQ35" s="85"/>
      <c r="AR35" s="85"/>
      <c r="AS35" s="136" t="n">
        <v>0</v>
      </c>
    </row>
    <row r="36" s="136" customFormat="true" ht="12.8" hidden="false" customHeight="false" outlineLevel="0" collapsed="false">
      <c r="A36" s="416"/>
      <c r="B36" s="416"/>
      <c r="C36" s="416"/>
      <c r="D36" s="416"/>
      <c r="E36" s="416"/>
      <c r="F36" s="416"/>
      <c r="G36" s="416"/>
      <c r="H36" s="416"/>
      <c r="I36" s="416"/>
      <c r="J36" s="416"/>
      <c r="K36" s="416"/>
      <c r="L36" s="416"/>
      <c r="M36" s="416"/>
      <c r="N36" s="416"/>
      <c r="O36" s="416"/>
      <c r="S36" s="31"/>
      <c r="T36" s="31"/>
      <c r="U36" s="307"/>
      <c r="V36" s="31"/>
      <c r="W36" s="31"/>
      <c r="X36" s="31"/>
      <c r="Y36" s="31"/>
      <c r="Z36" s="31"/>
      <c r="AA36" s="31"/>
      <c r="AB36" s="31"/>
      <c r="AC36" s="36" t="s">
        <v>434</v>
      </c>
      <c r="AD36" s="31"/>
      <c r="AE36" s="31"/>
      <c r="AF36" s="31"/>
      <c r="AG36" s="31"/>
      <c r="AH36" s="31"/>
      <c r="AI36" s="31"/>
      <c r="AJ36" s="31"/>
      <c r="AK36" s="36" t="s">
        <v>434</v>
      </c>
      <c r="AN36" s="85"/>
      <c r="AO36" s="85"/>
      <c r="AP36" s="85"/>
      <c r="AQ36" s="85"/>
      <c r="AR36" s="85"/>
      <c r="AS36" s="136" t="n">
        <v>0</v>
      </c>
    </row>
    <row r="37" customFormat="false" ht="14.7" hidden="false" customHeight="true" outlineLevel="0" collapsed="false">
      <c r="Q37" s="375"/>
      <c r="R37" s="375"/>
      <c r="S37" s="376"/>
      <c r="T37" s="56"/>
      <c r="U37" s="383"/>
      <c r="V37" s="384"/>
      <c r="W37" s="384"/>
      <c r="X37" s="384"/>
      <c r="Y37" s="384"/>
      <c r="Z37" s="384"/>
      <c r="AA37" s="384"/>
      <c r="AB37" s="384"/>
      <c r="AC37" s="384"/>
      <c r="AD37" s="384"/>
      <c r="AE37" s="384"/>
      <c r="AF37" s="384"/>
      <c r="AG37" s="384"/>
      <c r="AH37" s="384"/>
      <c r="AI37" s="384"/>
      <c r="AJ37" s="384"/>
      <c r="AK37" s="384"/>
      <c r="AS37" s="31" t="n">
        <v>14</v>
      </c>
    </row>
    <row r="38" customFormat="false" ht="14.7" hidden="false" customHeight="true" outlineLevel="0" collapsed="false">
      <c r="Q38" s="375"/>
      <c r="R38" s="375"/>
      <c r="S38" s="97" t="s">
        <v>307</v>
      </c>
      <c r="T38" s="97"/>
      <c r="U38" s="97"/>
      <c r="V38" s="97"/>
      <c r="W38" s="97"/>
      <c r="X38" s="97"/>
      <c r="Y38" s="97"/>
      <c r="Z38" s="97"/>
      <c r="AA38" s="97"/>
      <c r="AB38" s="97"/>
      <c r="AC38" s="97"/>
      <c r="AD38" s="97"/>
      <c r="AE38" s="97"/>
      <c r="AF38" s="97"/>
      <c r="AG38" s="97"/>
      <c r="AH38" s="97"/>
      <c r="AI38" s="97"/>
      <c r="AJ38" s="97"/>
      <c r="AK38" s="97"/>
      <c r="AL38" s="97"/>
      <c r="AM38" s="97" t="s">
        <v>308</v>
      </c>
      <c r="AS38" s="31" t="n">
        <v>14</v>
      </c>
    </row>
    <row r="39" customFormat="false" ht="14.7" hidden="false" customHeight="true" outlineLevel="0" collapsed="false">
      <c r="Q39" s="375"/>
      <c r="R39" s="375"/>
      <c r="S39" s="408" t="s">
        <v>87</v>
      </c>
      <c r="T39" s="408" t="s">
        <v>435</v>
      </c>
      <c r="U39" s="386"/>
      <c r="V39" s="309" t="s">
        <v>436</v>
      </c>
      <c r="W39" s="309"/>
      <c r="X39" s="309"/>
      <c r="Y39" s="309"/>
      <c r="Z39" s="309"/>
      <c r="AA39" s="309"/>
      <c r="AB39" s="309"/>
      <c r="AC39" s="310" t="s">
        <v>437</v>
      </c>
      <c r="AD39" s="309" t="s">
        <v>436</v>
      </c>
      <c r="AE39" s="309"/>
      <c r="AF39" s="309"/>
      <c r="AG39" s="309"/>
      <c r="AH39" s="309"/>
      <c r="AI39" s="309"/>
      <c r="AJ39" s="309"/>
      <c r="AK39" s="310" t="s">
        <v>438</v>
      </c>
      <c r="AL39" s="387" t="s">
        <v>439</v>
      </c>
      <c r="AM39" s="97"/>
      <c r="AS39" s="31" t="n">
        <v>14</v>
      </c>
    </row>
    <row r="40" customFormat="false" ht="35.7" hidden="false" customHeight="true" outlineLevel="0" collapsed="false">
      <c r="Q40" s="375"/>
      <c r="R40" s="375"/>
      <c r="S40" s="408"/>
      <c r="T40" s="408"/>
      <c r="U40" s="388"/>
      <c r="V40" s="97" t="s">
        <v>440</v>
      </c>
      <c r="W40" s="342"/>
      <c r="X40" s="97" t="s">
        <v>442</v>
      </c>
      <c r="Y40" s="97"/>
      <c r="Z40" s="97" t="s">
        <v>443</v>
      </c>
      <c r="AA40" s="97"/>
      <c r="AB40" s="97"/>
      <c r="AC40" s="310"/>
      <c r="AD40" s="97" t="s">
        <v>457</v>
      </c>
      <c r="AE40" s="342"/>
      <c r="AF40" s="97" t="s">
        <v>442</v>
      </c>
      <c r="AG40" s="97"/>
      <c r="AH40" s="97" t="s">
        <v>443</v>
      </c>
      <c r="AI40" s="97"/>
      <c r="AJ40" s="97"/>
      <c r="AK40" s="310"/>
      <c r="AL40" s="387"/>
      <c r="AM40" s="97"/>
      <c r="AS40" s="31" t="n">
        <v>34</v>
      </c>
    </row>
    <row r="41" customFormat="false" ht="35.7" hidden="false" customHeight="true" outlineLevel="0" collapsed="false">
      <c r="A41" s="416"/>
      <c r="B41" s="416" t="s">
        <v>144</v>
      </c>
      <c r="C41" s="416" t="s">
        <v>145</v>
      </c>
      <c r="D41" s="416" t="s">
        <v>146</v>
      </c>
      <c r="E41" s="416" t="s">
        <v>444</v>
      </c>
      <c r="F41" s="416" t="s">
        <v>445</v>
      </c>
      <c r="G41" s="416" t="s">
        <v>446</v>
      </c>
      <c r="H41" s="416" t="s">
        <v>447</v>
      </c>
      <c r="I41" s="416" t="s">
        <v>448</v>
      </c>
      <c r="J41" s="416" t="s">
        <v>449</v>
      </c>
      <c r="K41" s="416" t="s">
        <v>450</v>
      </c>
      <c r="L41" s="416" t="s">
        <v>425</v>
      </c>
      <c r="Q41" s="375"/>
      <c r="R41" s="375"/>
      <c r="S41" s="408"/>
      <c r="T41" s="408"/>
      <c r="U41" s="389"/>
      <c r="V41" s="97"/>
      <c r="W41" s="342"/>
      <c r="X41" s="148" t="s">
        <v>451</v>
      </c>
      <c r="Y41" s="148" t="s">
        <v>452</v>
      </c>
      <c r="Z41" s="148" t="s">
        <v>453</v>
      </c>
      <c r="AA41" s="148" t="s">
        <v>454</v>
      </c>
      <c r="AB41" s="148"/>
      <c r="AC41" s="310"/>
      <c r="AD41" s="97"/>
      <c r="AE41" s="342"/>
      <c r="AF41" s="148" t="s">
        <v>451</v>
      </c>
      <c r="AG41" s="148" t="s">
        <v>452</v>
      </c>
      <c r="AH41" s="148" t="s">
        <v>453</v>
      </c>
      <c r="AI41" s="148" t="s">
        <v>454</v>
      </c>
      <c r="AJ41" s="148"/>
      <c r="AK41" s="310"/>
      <c r="AL41" s="387"/>
      <c r="AM41" s="97"/>
      <c r="AS41" s="31" t="n">
        <v>34</v>
      </c>
    </row>
    <row r="42" s="87" customFormat="true" ht="11.25" hidden="true" customHeight="true" outlineLevel="0" collapsed="false">
      <c r="A42" s="416"/>
      <c r="B42" s="416"/>
      <c r="C42" s="416"/>
      <c r="D42" s="416"/>
      <c r="E42" s="416"/>
      <c r="F42" s="416"/>
      <c r="G42" s="416"/>
      <c r="H42" s="416"/>
      <c r="I42" s="416"/>
      <c r="J42" s="416"/>
      <c r="K42" s="416"/>
      <c r="L42" s="416"/>
      <c r="M42" s="39"/>
      <c r="N42" s="39"/>
      <c r="O42" s="39"/>
      <c r="P42" s="390"/>
      <c r="Q42" s="391"/>
      <c r="R42" s="392" t="n">
        <v>1</v>
      </c>
      <c r="S42" s="393" t="s">
        <v>118</v>
      </c>
      <c r="T42" s="394" t="s">
        <v>101</v>
      </c>
      <c r="U42" s="395" t="str">
        <f aca="true">OFFSET(U42,0,-1)</f>
        <v>2</v>
      </c>
      <c r="V42" s="396" t="n">
        <f aca="true">OFFSET(V42,0,-1)+1</f>
        <v>3</v>
      </c>
      <c r="W42" s="396"/>
      <c r="X42" s="396" t="n">
        <f aca="true">OFFSET(X42,0,-1)+1</f>
        <v>1</v>
      </c>
      <c r="Y42" s="396" t="n">
        <f aca="true">OFFSET(Y42,0,-1)+1</f>
        <v>2</v>
      </c>
      <c r="Z42" s="396" t="n">
        <f aca="true">OFFSET(Z42,0,-1)+1</f>
        <v>3</v>
      </c>
      <c r="AA42" s="396" t="n">
        <f aca="true">OFFSET(AA42,0,-1)+1</f>
        <v>4</v>
      </c>
      <c r="AB42" s="396"/>
      <c r="AC42" s="396" t="n">
        <f aca="true">OFFSET(AC42,0,-2)+1</f>
        <v>5</v>
      </c>
      <c r="AD42" s="396" t="n">
        <f aca="true">OFFSET(AD42,0,-1)+1</f>
        <v>6</v>
      </c>
      <c r="AE42" s="396"/>
      <c r="AF42" s="396" t="n">
        <f aca="true">OFFSET(AF42,0,-1)+1</f>
        <v>1</v>
      </c>
      <c r="AG42" s="396" t="n">
        <f aca="true">OFFSET(AG42,0,-1)+1</f>
        <v>2</v>
      </c>
      <c r="AH42" s="396" t="n">
        <f aca="true">OFFSET(AH42,0,-1)+1</f>
        <v>3</v>
      </c>
      <c r="AI42" s="396" t="n">
        <f aca="true">OFFSET(AI42,0,-1)+1</f>
        <v>4</v>
      </c>
      <c r="AJ42" s="396"/>
      <c r="AK42" s="396" t="n">
        <f aca="true">OFFSET(AK42,0,-2)+1</f>
        <v>5</v>
      </c>
      <c r="AL42" s="395" t="n">
        <f aca="true">OFFSET(AL42,0,-1)</f>
        <v>5</v>
      </c>
      <c r="AM42" s="396" t="n">
        <f aca="true">OFFSET(AM42,0,-1)+1</f>
        <v>6</v>
      </c>
      <c r="AN42" s="36"/>
      <c r="AO42" s="36"/>
      <c r="AP42" s="36"/>
      <c r="AQ42" s="36"/>
      <c r="AR42" s="36"/>
      <c r="AS42" s="87" t="n">
        <v>0</v>
      </c>
    </row>
    <row r="43" customFormat="false" ht="22.05" hidden="false" customHeight="true" outlineLevel="0" collapsed="false">
      <c r="A43" s="416" t="s">
        <v>189</v>
      </c>
      <c r="B43" s="416"/>
      <c r="C43" s="416"/>
      <c r="D43" s="416"/>
      <c r="E43" s="331" t="n">
        <v>1</v>
      </c>
      <c r="F43" s="416"/>
      <c r="G43" s="416"/>
      <c r="H43" s="416"/>
      <c r="I43" s="416"/>
      <c r="J43" s="416"/>
      <c r="K43" s="416"/>
      <c r="L43" s="416"/>
      <c r="M43" s="416"/>
      <c r="N43" s="416"/>
      <c r="O43" s="416"/>
      <c r="Q43" s="95"/>
      <c r="R43" s="332"/>
      <c r="S43" s="404" t="n">
        <f aca="false">INDEX(PT_DIFFERENTIATION_NUM_NTAR,MATCH(A43,PT_DIFFERENTIATION_NTAR_ID,0))</f>
        <v>0</v>
      </c>
      <c r="T43" s="334" t="s">
        <v>132</v>
      </c>
      <c r="U43" s="335"/>
      <c r="V43" s="336"/>
      <c r="W43" s="336"/>
      <c r="X43" s="336"/>
      <c r="Y43" s="336"/>
      <c r="Z43" s="336"/>
      <c r="AA43" s="336"/>
      <c r="AB43" s="336"/>
      <c r="AC43" s="336"/>
      <c r="AD43" s="337" t="str">
        <f aca="false">INDEX(PT_DIFFERENTIATION_NTAR,MATCH(A43,PT_DIFFERENTIATION_NTAR_ID,0))</f>
        <v/>
      </c>
      <c r="AE43" s="337"/>
      <c r="AF43" s="337"/>
      <c r="AG43" s="337"/>
      <c r="AH43" s="337"/>
      <c r="AI43" s="337"/>
      <c r="AJ43" s="337"/>
      <c r="AK43" s="337"/>
      <c r="AL43" s="337"/>
      <c r="AM43" s="338"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5"/>
      <c r="AP43" s="85" t="str">
        <f aca="false">IF(T43="","",T43)</f>
        <v>Наименование тарифа</v>
      </c>
      <c r="AQ43" s="85"/>
      <c r="AR43" s="85"/>
      <c r="AS43" s="31" t="n">
        <v>21</v>
      </c>
    </row>
    <row r="44" customFormat="false" ht="22.05" hidden="false" customHeight="true" outlineLevel="0" collapsed="false">
      <c r="A44" s="416" t="s">
        <v>189</v>
      </c>
      <c r="B44" s="416" t="s">
        <v>190</v>
      </c>
      <c r="C44" s="416"/>
      <c r="D44" s="416"/>
      <c r="E44" s="331"/>
      <c r="F44" s="331" t="n">
        <v>1</v>
      </c>
      <c r="G44" s="416"/>
      <c r="H44" s="416"/>
      <c r="I44" s="416"/>
      <c r="J44" s="416"/>
      <c r="K44" s="416"/>
      <c r="L44" s="416"/>
      <c r="M44" s="416"/>
      <c r="N44" s="416"/>
      <c r="O44" s="416"/>
      <c r="P44" s="307"/>
      <c r="Q44" s="339"/>
      <c r="R44" s="340"/>
      <c r="S44" s="404" t="str">
        <f aca="false">INDEX(PT_DIFFERENTIATION_NUM_TER,MATCH(B44,PT_DIFFERENTIATION_TER_ID,0))</f>
        <v>.</v>
      </c>
      <c r="T44" s="333" t="s">
        <v>404</v>
      </c>
      <c r="U44" s="335"/>
      <c r="V44" s="336"/>
      <c r="W44" s="336"/>
      <c r="X44" s="336"/>
      <c r="Y44" s="336"/>
      <c r="Z44" s="336"/>
      <c r="AA44" s="336"/>
      <c r="AB44" s="336"/>
      <c r="AC44" s="336"/>
      <c r="AD44" s="337" t="str">
        <f aca="false">INDEX(PT_DIFFERENTIATION_TER,MATCH(B44,PT_DIFFERENTIATION_TER_ID,0))</f>
        <v/>
      </c>
      <c r="AE44" s="337"/>
      <c r="AF44" s="337"/>
      <c r="AG44" s="337"/>
      <c r="AH44" s="337"/>
      <c r="AI44" s="337"/>
      <c r="AJ44" s="337"/>
      <c r="AK44" s="337"/>
      <c r="AL44" s="337"/>
      <c r="AM44" s="338" t="s">
        <v>405</v>
      </c>
      <c r="AO44" s="85"/>
      <c r="AP44" s="85" t="str">
        <f aca="false">IF(T44="","",T44)</f>
        <v>Территория действия тарифа</v>
      </c>
      <c r="AQ44" s="85"/>
      <c r="AR44" s="85"/>
      <c r="AS44" s="31" t="n">
        <v>21</v>
      </c>
    </row>
    <row r="45" customFormat="false" ht="24" hidden="false" customHeight="true" outlineLevel="0" collapsed="false">
      <c r="A45" s="416" t="s">
        <v>189</v>
      </c>
      <c r="B45" s="416" t="s">
        <v>190</v>
      </c>
      <c r="C45" s="416" t="s">
        <v>191</v>
      </c>
      <c r="D45" s="416"/>
      <c r="E45" s="331"/>
      <c r="F45" s="331"/>
      <c r="G45" s="331" t="n">
        <v>1</v>
      </c>
      <c r="H45" s="416"/>
      <c r="I45" s="416"/>
      <c r="J45" s="416"/>
      <c r="K45" s="416"/>
      <c r="L45" s="416"/>
      <c r="M45" s="416"/>
      <c r="N45" s="416"/>
      <c r="O45" s="416"/>
      <c r="P45" s="341"/>
      <c r="Q45" s="339"/>
      <c r="R45" s="340"/>
      <c r="S45" s="404" t="str">
        <f aca="false">INDEX(PT_DIFFERENTIATION_NUM_CS,MATCH(C45,PT_DIFFERENTIATION_CS_ID,0))</f>
        <v>..</v>
      </c>
      <c r="T45" s="401" t="s">
        <v>406</v>
      </c>
      <c r="U45" s="335"/>
      <c r="V45" s="336"/>
      <c r="W45" s="336"/>
      <c r="X45" s="336"/>
      <c r="Y45" s="336"/>
      <c r="Z45" s="336"/>
      <c r="AA45" s="336"/>
      <c r="AB45" s="336"/>
      <c r="AC45" s="336"/>
      <c r="AD45" s="337" t="str">
        <f aca="false">INDEX(PT_DIFFERENTIATION_CS,MATCH(C45,PT_DIFFERENTIATION_CS_ID,0))</f>
        <v/>
      </c>
      <c r="AE45" s="337"/>
      <c r="AF45" s="337"/>
      <c r="AG45" s="337"/>
      <c r="AH45" s="337"/>
      <c r="AI45" s="337"/>
      <c r="AJ45" s="337"/>
      <c r="AK45" s="337"/>
      <c r="AL45" s="337"/>
      <c r="AM45" s="338" t="s">
        <v>407</v>
      </c>
      <c r="AO45" s="85"/>
      <c r="AP45" s="85" t="str">
        <f aca="false">IF(T45="","",T45)</f>
        <v>Наименование системы теплоснабжения</v>
      </c>
      <c r="AQ45" s="85"/>
      <c r="AR45" s="85"/>
      <c r="AS45" s="31" t="n">
        <v>23</v>
      </c>
    </row>
    <row r="46" customFormat="false" ht="22.05" hidden="false" customHeight="true" outlineLevel="0" collapsed="false">
      <c r="A46" s="416" t="s">
        <v>189</v>
      </c>
      <c r="B46" s="416" t="s">
        <v>190</v>
      </c>
      <c r="C46" s="416" t="s">
        <v>191</v>
      </c>
      <c r="D46" s="416" t="s">
        <v>192</v>
      </c>
      <c r="E46" s="331"/>
      <c r="F46" s="331"/>
      <c r="G46" s="331"/>
      <c r="H46" s="331" t="n">
        <v>1</v>
      </c>
      <c r="I46" s="416"/>
      <c r="J46" s="416"/>
      <c r="K46" s="416"/>
      <c r="L46" s="416"/>
      <c r="M46" s="416"/>
      <c r="N46" s="416"/>
      <c r="O46" s="416"/>
      <c r="P46" s="341"/>
      <c r="Q46" s="339"/>
      <c r="R46" s="340"/>
      <c r="S46" s="404" t="str">
        <f aca="false">INDEX(PT_DIFFERENTIATION_NUM_IST_TE,MATCH(D46,PT_DIFFERENTIATION_IST_TE_ID,0))</f>
        <v>...</v>
      </c>
      <c r="T46" s="405" t="s">
        <v>408</v>
      </c>
      <c r="U46" s="335"/>
      <c r="V46" s="336"/>
      <c r="W46" s="336"/>
      <c r="X46" s="336"/>
      <c r="Y46" s="336"/>
      <c r="Z46" s="336"/>
      <c r="AA46" s="336"/>
      <c r="AB46" s="336"/>
      <c r="AC46" s="336"/>
      <c r="AD46" s="337" t="str">
        <f aca="false">INDEX(PT_DIFFERENTIATION_IST_TE,MATCH(D46,PT_DIFFERENTIATION_IST_TE_ID,0))</f>
        <v/>
      </c>
      <c r="AE46" s="337"/>
      <c r="AF46" s="337"/>
      <c r="AG46" s="337"/>
      <c r="AH46" s="337"/>
      <c r="AI46" s="337"/>
      <c r="AJ46" s="337"/>
      <c r="AK46" s="337"/>
      <c r="AL46" s="337"/>
      <c r="AM46" s="338" t="s">
        <v>409</v>
      </c>
      <c r="AO46" s="85"/>
      <c r="AP46" s="85" t="str">
        <f aca="false">IF(T46="","",T46)</f>
        <v>Источник тепловой энергии</v>
      </c>
      <c r="AQ46" s="85"/>
      <c r="AR46" s="85"/>
      <c r="AS46" s="31" t="n">
        <v>21</v>
      </c>
    </row>
    <row r="47" s="36" customFormat="true" ht="12.8" hidden="false" customHeight="false" outlineLevel="0" collapsed="false">
      <c r="A47" s="422" t="s">
        <v>189</v>
      </c>
      <c r="B47" s="422" t="s">
        <v>190</v>
      </c>
      <c r="C47" s="422" t="s">
        <v>191</v>
      </c>
      <c r="D47" s="422" t="s">
        <v>192</v>
      </c>
      <c r="E47" s="331"/>
      <c r="F47" s="331"/>
      <c r="G47" s="331"/>
      <c r="H47" s="331"/>
      <c r="I47" s="342" t="str">
        <f aca="false">S46&amp;".1"</f>
        <v>....1</v>
      </c>
      <c r="J47" s="422"/>
      <c r="K47" s="422"/>
      <c r="L47" s="422" t="s">
        <v>410</v>
      </c>
      <c r="M47" s="414"/>
      <c r="N47" s="414"/>
      <c r="O47" s="414"/>
      <c r="P47" s="422" t="n">
        <v>1</v>
      </c>
      <c r="Q47" s="422"/>
      <c r="R47" s="343"/>
      <c r="S47" s="410"/>
      <c r="T47" s="423"/>
      <c r="U47" s="423"/>
      <c r="V47" s="410"/>
      <c r="W47" s="410"/>
      <c r="X47" s="410"/>
      <c r="Y47" s="410"/>
      <c r="Z47" s="410"/>
      <c r="AA47" s="410"/>
      <c r="AB47" s="410"/>
      <c r="AC47" s="410"/>
      <c r="AD47" s="410"/>
      <c r="AE47" s="410"/>
      <c r="AF47" s="410"/>
      <c r="AG47" s="410"/>
      <c r="AH47" s="410"/>
      <c r="AI47" s="410"/>
      <c r="AJ47" s="410"/>
      <c r="AK47" s="410"/>
      <c r="AL47" s="410"/>
      <c r="AM47" s="423"/>
      <c r="AO47" s="85"/>
      <c r="AP47" s="85" t="str">
        <f aca="false">IF(T47="","",T47)</f>
        <v/>
      </c>
      <c r="AQ47" s="85"/>
      <c r="AR47" s="85"/>
      <c r="AS47" s="36" t="n">
        <v>0</v>
      </c>
    </row>
    <row r="48" customFormat="false" ht="22.05" hidden="false" customHeight="true" outlineLevel="0" collapsed="false">
      <c r="A48" s="416" t="s">
        <v>189</v>
      </c>
      <c r="B48" s="416" t="s">
        <v>190</v>
      </c>
      <c r="C48" s="416" t="s">
        <v>191</v>
      </c>
      <c r="D48" s="416" t="s">
        <v>192</v>
      </c>
      <c r="E48" s="331"/>
      <c r="F48" s="331"/>
      <c r="G48" s="331"/>
      <c r="H48" s="331"/>
      <c r="I48" s="342"/>
      <c r="J48" s="342" t="str">
        <f aca="false">S46&amp;".1"</f>
        <v>....1</v>
      </c>
      <c r="K48" s="416"/>
      <c r="L48" s="416" t="s">
        <v>413</v>
      </c>
      <c r="P48" s="422"/>
      <c r="Q48" s="422" t="n">
        <v>1</v>
      </c>
      <c r="R48" s="346"/>
      <c r="S48" s="404" t="str">
        <f aca="false">$J48</f>
        <v>....1</v>
      </c>
      <c r="T48" s="347" t="s">
        <v>414</v>
      </c>
      <c r="U48" s="335"/>
      <c r="V48" s="345"/>
      <c r="W48" s="345"/>
      <c r="X48" s="345"/>
      <c r="Y48" s="345"/>
      <c r="Z48" s="345"/>
      <c r="AA48" s="345"/>
      <c r="AB48" s="345"/>
      <c r="AC48" s="345"/>
      <c r="AD48" s="345"/>
      <c r="AE48" s="345"/>
      <c r="AF48" s="345"/>
      <c r="AG48" s="345"/>
      <c r="AH48" s="345"/>
      <c r="AI48" s="345"/>
      <c r="AJ48" s="345"/>
      <c r="AK48" s="345"/>
      <c r="AL48" s="345"/>
      <c r="AM48" s="338" t="s">
        <v>415</v>
      </c>
      <c r="AO48" s="85"/>
      <c r="AP48" s="85" t="str">
        <f aca="false">IF(T48="","",T48)</f>
        <v>Группа потребителей</v>
      </c>
      <c r="AQ48" s="85"/>
      <c r="AR48" s="85"/>
      <c r="AS48" s="31" t="n">
        <v>21</v>
      </c>
    </row>
    <row r="49" customFormat="false" ht="22.05" hidden="false" customHeight="true" outlineLevel="0" collapsed="false">
      <c r="A49" s="416" t="s">
        <v>189</v>
      </c>
      <c r="B49" s="416" t="s">
        <v>190</v>
      </c>
      <c r="C49" s="416" t="s">
        <v>191</v>
      </c>
      <c r="D49" s="416" t="s">
        <v>192</v>
      </c>
      <c r="E49" s="331"/>
      <c r="F49" s="331"/>
      <c r="G49" s="331"/>
      <c r="H49" s="331"/>
      <c r="I49" s="342"/>
      <c r="J49" s="342"/>
      <c r="K49" s="342" t="str">
        <f aca="false">J48&amp;".1"</f>
        <v>....1.1</v>
      </c>
      <c r="L49" s="416" t="s">
        <v>416</v>
      </c>
      <c r="P49" s="422"/>
      <c r="Q49" s="422"/>
      <c r="R49" s="346" t="n">
        <v>1</v>
      </c>
      <c r="S49" s="404" t="str">
        <f aca="false">$K49</f>
        <v>....1.1</v>
      </c>
      <c r="T49" s="348"/>
      <c r="U49" s="335"/>
      <c r="V49" s="349"/>
      <c r="W49" s="350"/>
      <c r="X49" s="349"/>
      <c r="Y49" s="351"/>
      <c r="Z49" s="352"/>
      <c r="AA49" s="166" t="s">
        <v>65</v>
      </c>
      <c r="AB49" s="352"/>
      <c r="AC49" s="166" t="s">
        <v>65</v>
      </c>
      <c r="AD49" s="349"/>
      <c r="AE49" s="350"/>
      <c r="AF49" s="349"/>
      <c r="AG49" s="351"/>
      <c r="AH49" s="352"/>
      <c r="AI49" s="166" t="s">
        <v>65</v>
      </c>
      <c r="AJ49" s="352"/>
      <c r="AK49" s="166" t="s">
        <v>65</v>
      </c>
      <c r="AL49" s="397"/>
      <c r="AM49" s="353" t="s">
        <v>458</v>
      </c>
      <c r="AN49" s="36" t="e">
        <f aca="false">strcheckdate(V50:AL50)</f>
        <v>#NAME?</v>
      </c>
      <c r="AO49" s="85"/>
      <c r="AP49" s="85" t="str">
        <f aca="false">IF(T49="","",T49)</f>
        <v/>
      </c>
      <c r="AQ49" s="85"/>
      <c r="AR49" s="85"/>
      <c r="AS49" s="31" t="n">
        <v>21</v>
      </c>
    </row>
    <row r="50" customFormat="false" ht="1.05" hidden="false" customHeight="true" outlineLevel="0" collapsed="false">
      <c r="A50" s="416" t="s">
        <v>189</v>
      </c>
      <c r="B50" s="416" t="s">
        <v>190</v>
      </c>
      <c r="C50" s="416" t="s">
        <v>191</v>
      </c>
      <c r="D50" s="416" t="s">
        <v>192</v>
      </c>
      <c r="E50" s="331"/>
      <c r="F50" s="331"/>
      <c r="G50" s="331"/>
      <c r="H50" s="331"/>
      <c r="I50" s="342"/>
      <c r="J50" s="342"/>
      <c r="K50" s="342"/>
      <c r="L50" s="416"/>
      <c r="P50" s="422"/>
      <c r="Q50" s="422"/>
      <c r="R50" s="346"/>
      <c r="S50" s="312"/>
      <c r="T50" s="335"/>
      <c r="U50" s="335"/>
      <c r="V50" s="350"/>
      <c r="W50" s="350"/>
      <c r="X50" s="350"/>
      <c r="Y50" s="354" t="str">
        <f aca="false">Z49&amp;"-"&amp;AB49</f>
        <v>-</v>
      </c>
      <c r="Z50" s="352"/>
      <c r="AA50" s="166"/>
      <c r="AB50" s="352"/>
      <c r="AC50" s="166"/>
      <c r="AD50" s="350"/>
      <c r="AE50" s="350"/>
      <c r="AF50" s="350"/>
      <c r="AG50" s="354" t="str">
        <f aca="false">AH49&amp;"-"&amp;AJ49</f>
        <v>-</v>
      </c>
      <c r="AH50" s="352"/>
      <c r="AI50" s="166"/>
      <c r="AJ50" s="352"/>
      <c r="AK50" s="166"/>
      <c r="AL50" s="398"/>
      <c r="AM50" s="353"/>
      <c r="AO50" s="85"/>
      <c r="AP50" s="85" t="str">
        <f aca="false">IF(T50="","",T50)</f>
        <v/>
      </c>
      <c r="AQ50" s="85"/>
      <c r="AR50" s="85"/>
      <c r="AS50" s="31" t="n">
        <v>1</v>
      </c>
    </row>
    <row r="51" customFormat="false" ht="11.55" hidden="false" customHeight="true" outlineLevel="0" collapsed="false">
      <c r="A51" s="416" t="s">
        <v>189</v>
      </c>
      <c r="B51" s="416" t="s">
        <v>190</v>
      </c>
      <c r="C51" s="416" t="s">
        <v>191</v>
      </c>
      <c r="D51" s="416" t="s">
        <v>192</v>
      </c>
      <c r="E51" s="331"/>
      <c r="F51" s="331"/>
      <c r="G51" s="331"/>
      <c r="H51" s="331"/>
      <c r="I51" s="342"/>
      <c r="J51" s="342"/>
      <c r="K51" s="416"/>
      <c r="L51" s="416"/>
      <c r="P51" s="422"/>
      <c r="Q51" s="422"/>
      <c r="R51" s="343"/>
      <c r="S51" s="355"/>
      <c r="T51" s="358" t="s">
        <v>418</v>
      </c>
      <c r="U51" s="157"/>
      <c r="V51" s="157"/>
      <c r="W51" s="157"/>
      <c r="X51" s="157"/>
      <c r="Y51" s="157"/>
      <c r="Z51" s="157"/>
      <c r="AA51" s="157"/>
      <c r="AB51" s="157"/>
      <c r="AC51" s="157"/>
      <c r="AD51" s="157"/>
      <c r="AE51" s="157"/>
      <c r="AF51" s="157"/>
      <c r="AG51" s="157"/>
      <c r="AH51" s="157"/>
      <c r="AI51" s="157"/>
      <c r="AJ51" s="157"/>
      <c r="AK51" s="157"/>
      <c r="AL51" s="357"/>
      <c r="AM51" s="353"/>
      <c r="AO51" s="85"/>
      <c r="AP51" s="85" t="str">
        <f aca="false">IF(T51="","",T51)</f>
        <v>Добавить вид теплоносителя (параметры теплоносителя)</v>
      </c>
      <c r="AQ51" s="85"/>
      <c r="AR51" s="85"/>
      <c r="AS51" s="31" t="n">
        <v>11</v>
      </c>
    </row>
    <row r="52" customFormat="false" ht="11.55" hidden="false" customHeight="true" outlineLevel="0" collapsed="false">
      <c r="A52" s="416" t="s">
        <v>189</v>
      </c>
      <c r="B52" s="416" t="s">
        <v>190</v>
      </c>
      <c r="C52" s="416" t="s">
        <v>191</v>
      </c>
      <c r="D52" s="416" t="s">
        <v>192</v>
      </c>
      <c r="E52" s="331"/>
      <c r="F52" s="331"/>
      <c r="G52" s="331"/>
      <c r="H52" s="331"/>
      <c r="I52" s="342"/>
      <c r="J52" s="416"/>
      <c r="K52" s="416"/>
      <c r="L52" s="416"/>
      <c r="P52" s="422"/>
      <c r="Q52" s="422"/>
      <c r="R52" s="343"/>
      <c r="S52" s="355"/>
      <c r="T52" s="362" t="s">
        <v>419</v>
      </c>
      <c r="U52" s="157"/>
      <c r="V52" s="157"/>
      <c r="W52" s="157"/>
      <c r="X52" s="157"/>
      <c r="Y52" s="157"/>
      <c r="Z52" s="157"/>
      <c r="AA52" s="157"/>
      <c r="AB52" s="157"/>
      <c r="AC52" s="359"/>
      <c r="AD52" s="157"/>
      <c r="AE52" s="157"/>
      <c r="AF52" s="157"/>
      <c r="AG52" s="157"/>
      <c r="AH52" s="157"/>
      <c r="AI52" s="157"/>
      <c r="AJ52" s="157"/>
      <c r="AK52" s="359"/>
      <c r="AL52" s="157"/>
      <c r="AM52" s="360"/>
      <c r="AO52" s="85"/>
      <c r="AP52" s="85" t="str">
        <f aca="false">IF(T52="","",T52)</f>
        <v>Добавить группу потребителей</v>
      </c>
      <c r="AQ52" s="85"/>
      <c r="AR52" s="85"/>
      <c r="AS52" s="31" t="n">
        <v>11</v>
      </c>
    </row>
    <row r="53" customFormat="false" ht="12.8" hidden="false" customHeight="false" outlineLevel="0" collapsed="false">
      <c r="A53" s="416" t="s">
        <v>189</v>
      </c>
      <c r="B53" s="416" t="s">
        <v>190</v>
      </c>
      <c r="C53" s="416" t="s">
        <v>191</v>
      </c>
      <c r="D53" s="416" t="s">
        <v>192</v>
      </c>
      <c r="E53" s="331"/>
      <c r="F53" s="331"/>
      <c r="G53" s="331"/>
      <c r="H53" s="331"/>
      <c r="I53" s="416"/>
      <c r="J53" s="416"/>
      <c r="K53" s="416"/>
      <c r="L53" s="416"/>
      <c r="M53" s="416"/>
      <c r="N53" s="416"/>
      <c r="O53" s="34"/>
      <c r="P53" s="95"/>
      <c r="Q53" s="361"/>
      <c r="R53" s="332"/>
      <c r="S53" s="411"/>
      <c r="T53" s="412"/>
      <c r="U53" s="431"/>
      <c r="V53" s="431"/>
      <c r="W53" s="431"/>
      <c r="X53" s="431"/>
      <c r="Y53" s="431"/>
      <c r="Z53" s="431"/>
      <c r="AA53" s="431"/>
      <c r="AB53" s="431"/>
      <c r="AC53" s="431"/>
      <c r="AD53" s="431"/>
      <c r="AE53" s="431"/>
      <c r="AF53" s="431"/>
      <c r="AG53" s="431"/>
      <c r="AH53" s="431"/>
      <c r="AI53" s="431"/>
      <c r="AJ53" s="431"/>
      <c r="AK53" s="431"/>
      <c r="AL53" s="431"/>
      <c r="AM53" s="413"/>
      <c r="AO53" s="85"/>
      <c r="AP53" s="85" t="str">
        <f aca="false">IF(T53="","",T53)</f>
        <v/>
      </c>
      <c r="AQ53" s="85"/>
      <c r="AR53" s="85"/>
      <c r="AS53" s="31" t="n">
        <v>0</v>
      </c>
    </row>
    <row r="54" s="36" customFormat="true" ht="1.05" hidden="false" customHeight="true" outlineLevel="0" collapsed="false">
      <c r="A54" s="422" t="s">
        <v>189</v>
      </c>
      <c r="B54" s="422" t="s">
        <v>190</v>
      </c>
      <c r="C54" s="422" t="s">
        <v>191</v>
      </c>
      <c r="D54" s="422"/>
      <c r="E54" s="331"/>
      <c r="F54" s="331"/>
      <c r="G54" s="331"/>
      <c r="H54" s="422"/>
      <c r="I54" s="422"/>
      <c r="J54" s="422"/>
      <c r="K54" s="422"/>
      <c r="L54" s="422"/>
      <c r="M54" s="422"/>
      <c r="N54" s="422"/>
      <c r="P54" s="118"/>
      <c r="Q54" s="363"/>
      <c r="R54" s="118"/>
      <c r="S54" s="368"/>
      <c r="T54" s="432" t="s">
        <v>421</v>
      </c>
      <c r="U54" s="407"/>
      <c r="V54" s="407"/>
      <c r="W54" s="407"/>
      <c r="X54" s="407"/>
      <c r="Y54" s="407"/>
      <c r="Z54" s="407"/>
      <c r="AA54" s="407"/>
      <c r="AB54" s="407"/>
      <c r="AC54" s="407"/>
      <c r="AD54" s="407"/>
      <c r="AE54" s="407"/>
      <c r="AF54" s="407"/>
      <c r="AG54" s="407"/>
      <c r="AH54" s="407"/>
      <c r="AI54" s="407"/>
      <c r="AJ54" s="407"/>
      <c r="AK54" s="407"/>
      <c r="AL54" s="407"/>
      <c r="AM54" s="407"/>
      <c r="AO54" s="85"/>
      <c r="AP54" s="85" t="str">
        <f aca="false">IF(T54="","",T54)</f>
        <v>Добавить источник для дифференциации</v>
      </c>
      <c r="AQ54" s="85"/>
      <c r="AR54" s="85"/>
      <c r="AS54" s="36" t="n">
        <v>1</v>
      </c>
    </row>
    <row r="55" s="36" customFormat="true" ht="1.05" hidden="false" customHeight="true" outlineLevel="0" collapsed="false">
      <c r="A55" s="422" t="s">
        <v>189</v>
      </c>
      <c r="B55" s="422" t="s">
        <v>190</v>
      </c>
      <c r="C55" s="422"/>
      <c r="D55" s="422"/>
      <c r="E55" s="331"/>
      <c r="F55" s="331"/>
      <c r="G55" s="422"/>
      <c r="H55" s="422"/>
      <c r="I55" s="422"/>
      <c r="J55" s="422"/>
      <c r="K55" s="422"/>
      <c r="L55" s="422"/>
      <c r="M55" s="367"/>
      <c r="N55" s="367"/>
      <c r="P55" s="118"/>
      <c r="Q55" s="363"/>
      <c r="R55" s="118"/>
      <c r="S55" s="368"/>
      <c r="T55" s="432" t="s">
        <v>422</v>
      </c>
      <c r="U55" s="407"/>
      <c r="V55" s="407"/>
      <c r="W55" s="407"/>
      <c r="X55" s="407"/>
      <c r="Y55" s="407"/>
      <c r="Z55" s="407"/>
      <c r="AA55" s="407"/>
      <c r="AB55" s="407"/>
      <c r="AC55" s="407"/>
      <c r="AD55" s="407"/>
      <c r="AE55" s="407"/>
      <c r="AF55" s="407"/>
      <c r="AG55" s="407"/>
      <c r="AH55" s="407"/>
      <c r="AI55" s="407"/>
      <c r="AJ55" s="407"/>
      <c r="AK55" s="407"/>
      <c r="AL55" s="407"/>
      <c r="AM55" s="407"/>
      <c r="AO55" s="85"/>
      <c r="AP55" s="85" t="str">
        <f aca="false">IF(T55="","",T55)</f>
        <v>Добавить централизованную систему для дифференциации</v>
      </c>
      <c r="AQ55" s="85"/>
      <c r="AR55" s="85"/>
      <c r="AS55" s="36" t="n">
        <v>1</v>
      </c>
    </row>
    <row r="56" s="36" customFormat="true" ht="1.05" hidden="false" customHeight="true" outlineLevel="0" collapsed="false">
      <c r="A56" s="422" t="s">
        <v>189</v>
      </c>
      <c r="B56" s="422"/>
      <c r="C56" s="422"/>
      <c r="D56" s="422"/>
      <c r="E56" s="331"/>
      <c r="F56" s="422"/>
      <c r="G56" s="422"/>
      <c r="H56" s="422"/>
      <c r="I56" s="422"/>
      <c r="J56" s="422"/>
      <c r="K56" s="422"/>
      <c r="L56" s="422"/>
      <c r="M56" s="367"/>
      <c r="N56" s="367"/>
      <c r="P56" s="118"/>
      <c r="Q56" s="363"/>
      <c r="R56" s="118"/>
      <c r="S56" s="368"/>
      <c r="T56" s="432" t="s">
        <v>423</v>
      </c>
      <c r="U56" s="407"/>
      <c r="V56" s="407"/>
      <c r="W56" s="407"/>
      <c r="X56" s="407"/>
      <c r="Y56" s="407"/>
      <c r="Z56" s="407"/>
      <c r="AA56" s="407"/>
      <c r="AB56" s="407"/>
      <c r="AC56" s="407"/>
      <c r="AD56" s="407"/>
      <c r="AE56" s="407"/>
      <c r="AF56" s="407"/>
      <c r="AG56" s="407"/>
      <c r="AH56" s="407"/>
      <c r="AI56" s="407"/>
      <c r="AJ56" s="407"/>
      <c r="AK56" s="407"/>
      <c r="AL56" s="407"/>
      <c r="AM56" s="407"/>
      <c r="AO56" s="85"/>
      <c r="AP56" s="85" t="str">
        <f aca="false">IF(T56="","",T56)</f>
        <v>Добавить территорию для дифференциации</v>
      </c>
      <c r="AQ56" s="85"/>
      <c r="AR56" s="85"/>
      <c r="AS56" s="36" t="n">
        <v>1</v>
      </c>
    </row>
    <row r="57" s="36" customFormat="true" ht="1.05" hidden="false" customHeight="true" outlineLevel="0" collapsed="false">
      <c r="A57" s="422"/>
      <c r="B57" s="422"/>
      <c r="C57" s="422"/>
      <c r="D57" s="422"/>
      <c r="E57" s="422"/>
      <c r="F57" s="422"/>
      <c r="G57" s="422"/>
      <c r="H57" s="422"/>
      <c r="I57" s="422"/>
      <c r="J57" s="422"/>
      <c r="K57" s="422"/>
      <c r="L57" s="422"/>
      <c r="M57" s="367"/>
      <c r="N57" s="367"/>
      <c r="P57" s="118"/>
      <c r="Q57" s="363"/>
      <c r="R57" s="118"/>
      <c r="S57" s="368"/>
      <c r="T57" s="432" t="s">
        <v>455</v>
      </c>
      <c r="U57" s="407"/>
      <c r="V57" s="407"/>
      <c r="W57" s="407"/>
      <c r="X57" s="407"/>
      <c r="Y57" s="407"/>
      <c r="Z57" s="407"/>
      <c r="AA57" s="407"/>
      <c r="AB57" s="407"/>
      <c r="AC57" s="407"/>
      <c r="AD57" s="407"/>
      <c r="AE57" s="407"/>
      <c r="AF57" s="407"/>
      <c r="AG57" s="407"/>
      <c r="AH57" s="407"/>
      <c r="AI57" s="407"/>
      <c r="AJ57" s="407"/>
      <c r="AK57" s="407"/>
      <c r="AL57" s="407"/>
      <c r="AM57" s="407"/>
      <c r="AO57" s="85"/>
      <c r="AP57" s="85" t="str">
        <f aca="false">IF(T57="","",T57)</f>
        <v>Добавить наименование тарифа</v>
      </c>
      <c r="AQ57" s="85"/>
      <c r="AR57" s="85"/>
      <c r="AS57" s="36" t="n">
        <v>1</v>
      </c>
    </row>
    <row r="58" customFormat="false" ht="11.55" hidden="false" customHeight="true" outlineLevel="0" collapsed="false">
      <c r="M58" s="34"/>
      <c r="N58" s="34"/>
      <c r="O58" s="34"/>
      <c r="P58" s="31"/>
      <c r="Q58" s="31"/>
      <c r="R58" s="31"/>
      <c r="S58" s="31"/>
      <c r="AN58" s="31"/>
      <c r="AO58" s="31"/>
      <c r="AP58" s="31"/>
      <c r="AQ58" s="31"/>
      <c r="AR58" s="31"/>
      <c r="AS58" s="31" t="n">
        <v>11</v>
      </c>
    </row>
    <row r="59" customFormat="false" ht="23.25" hidden="false" customHeight="true" outlineLevel="0" collapsed="false">
      <c r="O59" s="34"/>
      <c r="S59" s="307"/>
      <c r="T59" s="307"/>
      <c r="U59" s="307"/>
      <c r="V59" s="307"/>
      <c r="W59" s="307"/>
      <c r="X59" s="307"/>
      <c r="Y59" s="307"/>
      <c r="Z59" s="307"/>
      <c r="AA59" s="307"/>
      <c r="AB59" s="307"/>
      <c r="AC59" s="307"/>
      <c r="AD59" s="307"/>
      <c r="AE59" s="307"/>
      <c r="AF59" s="307"/>
      <c r="AG59" s="307"/>
      <c r="AH59" s="307"/>
      <c r="AI59" s="307"/>
      <c r="AJ59" s="307"/>
      <c r="AK59" s="307"/>
      <c r="AL59" s="307"/>
      <c r="AM59" s="307"/>
      <c r="AS59" s="31" t="n">
        <v>22</v>
      </c>
    </row>
    <row r="60" customFormat="false" ht="30.45" hidden="false" customHeight="true" outlineLevel="0" collapsed="false">
      <c r="O60" s="34"/>
      <c r="T60" s="307"/>
      <c r="U60" s="307"/>
      <c r="V60" s="307"/>
      <c r="W60" s="307"/>
      <c r="X60" s="307"/>
      <c r="Y60" s="307"/>
      <c r="Z60" s="307"/>
      <c r="AA60" s="307"/>
      <c r="AB60" s="307"/>
      <c r="AC60" s="307"/>
      <c r="AD60" s="307"/>
      <c r="AE60" s="307"/>
      <c r="AF60" s="307"/>
      <c r="AG60" s="307"/>
      <c r="AH60" s="307"/>
      <c r="AI60" s="307"/>
      <c r="AJ60" s="307"/>
      <c r="AK60" s="307"/>
      <c r="AL60" s="307"/>
      <c r="AM60" s="307"/>
      <c r="AS60" s="31" t="n">
        <v>29</v>
      </c>
    </row>
    <row r="61" customFormat="false" ht="42" hidden="false" customHeight="true" outlineLevel="0" collapsed="false">
      <c r="O61" s="34"/>
      <c r="T61" s="307"/>
      <c r="U61" s="307"/>
      <c r="V61" s="307"/>
      <c r="W61" s="307"/>
      <c r="X61" s="307"/>
      <c r="Y61" s="307"/>
      <c r="Z61" s="307"/>
      <c r="AA61" s="307"/>
      <c r="AB61" s="307"/>
      <c r="AC61" s="307"/>
      <c r="AD61" s="307"/>
      <c r="AE61" s="307"/>
      <c r="AF61" s="307"/>
      <c r="AG61" s="307"/>
      <c r="AH61" s="307"/>
      <c r="AI61" s="307"/>
      <c r="AJ61" s="307"/>
      <c r="AK61" s="307"/>
      <c r="AL61" s="307"/>
      <c r="AM61" s="307"/>
      <c r="AS61" s="31" t="n">
        <v>40</v>
      </c>
    </row>
    <row r="62" customFormat="false" ht="14.7" hidden="false" customHeight="true" outlineLevel="0" collapsed="false">
      <c r="O62" s="34"/>
      <c r="AS62" s="31" t="n">
        <v>14</v>
      </c>
    </row>
    <row r="63" customFormat="false" ht="21" hidden="false" customHeight="true" outlineLevel="0" collapsed="false">
      <c r="O63" s="34"/>
      <c r="S63" s="307"/>
      <c r="T63" s="415"/>
      <c r="U63" s="415"/>
      <c r="V63" s="415"/>
      <c r="W63" s="415"/>
      <c r="X63" s="415"/>
      <c r="Y63" s="415"/>
      <c r="Z63" s="415"/>
      <c r="AA63" s="415"/>
      <c r="AB63" s="415"/>
      <c r="AC63" s="415"/>
      <c r="AD63" s="415"/>
      <c r="AE63" s="415"/>
      <c r="AF63" s="415"/>
      <c r="AG63" s="415"/>
      <c r="AH63" s="415"/>
      <c r="AI63" s="415"/>
      <c r="AJ63" s="415"/>
      <c r="AK63" s="415"/>
      <c r="AL63" s="415"/>
      <c r="AM63" s="415"/>
      <c r="AS63" s="31" t="n">
        <v>20</v>
      </c>
    </row>
    <row r="64" customFormat="false" ht="29.25" hidden="false" customHeight="true" outlineLevel="0" collapsed="false">
      <c r="O64" s="34"/>
      <c r="T64" s="307"/>
      <c r="U64" s="307"/>
      <c r="V64" s="307"/>
      <c r="W64" s="307"/>
      <c r="X64" s="307"/>
      <c r="Y64" s="307"/>
      <c r="Z64" s="307"/>
      <c r="AA64" s="307"/>
      <c r="AB64" s="307"/>
      <c r="AC64" s="307"/>
      <c r="AD64" s="307"/>
      <c r="AE64" s="307"/>
      <c r="AF64" s="307"/>
      <c r="AG64" s="307"/>
      <c r="AH64" s="307"/>
      <c r="AI64" s="307"/>
      <c r="AJ64" s="307"/>
      <c r="AK64" s="307"/>
      <c r="AL64" s="307"/>
      <c r="AM64" s="307"/>
      <c r="AS64" s="31" t="n">
        <v>28</v>
      </c>
    </row>
    <row r="65" customFormat="false" ht="35.7" hidden="false" customHeight="true" outlineLevel="0" collapsed="false">
      <c r="T65" s="307"/>
      <c r="U65" s="307"/>
      <c r="V65" s="307"/>
      <c r="W65" s="307"/>
      <c r="X65" s="307"/>
      <c r="Y65" s="307"/>
      <c r="Z65" s="307"/>
      <c r="AA65" s="307"/>
      <c r="AB65" s="307"/>
      <c r="AC65" s="307"/>
      <c r="AD65" s="307"/>
      <c r="AE65" s="307"/>
      <c r="AF65" s="307"/>
      <c r="AG65" s="307"/>
      <c r="AH65" s="307"/>
      <c r="AI65" s="307"/>
      <c r="AJ65" s="307"/>
      <c r="AK65" s="307"/>
      <c r="AL65" s="307"/>
      <c r="AM65" s="307"/>
      <c r="AS65" s="31" t="n">
        <v>34</v>
      </c>
    </row>
    <row r="66" customFormat="false" ht="22.5" hidden="true" customHeight="true" outlineLevel="0" collapsed="false">
      <c r="A66" s="34" t="s">
        <v>81</v>
      </c>
      <c r="B66" s="34" t="n">
        <v>0</v>
      </c>
      <c r="C66" s="34" t="n">
        <v>0</v>
      </c>
      <c r="D66" s="34" t="n">
        <v>0</v>
      </c>
      <c r="E66" s="34" t="n">
        <v>0</v>
      </c>
      <c r="F66" s="34" t="n">
        <v>0</v>
      </c>
      <c r="G66" s="34" t="n">
        <v>0</v>
      </c>
      <c r="H66" s="34" t="n">
        <v>0</v>
      </c>
      <c r="I66" s="34" t="n">
        <v>0</v>
      </c>
      <c r="J66" s="34" t="n">
        <v>0</v>
      </c>
      <c r="K66" s="34" t="n">
        <v>0</v>
      </c>
      <c r="L66" s="33" t="n">
        <v>0</v>
      </c>
      <c r="M66" s="39" t="n">
        <v>0</v>
      </c>
      <c r="N66" s="39" t="n">
        <v>0</v>
      </c>
      <c r="O66" s="39" t="n">
        <v>0</v>
      </c>
      <c r="P66" s="175" t="n">
        <v>0</v>
      </c>
      <c r="Q66" s="329" t="n">
        <v>3</v>
      </c>
      <c r="R66" s="329" t="n">
        <v>3</v>
      </c>
      <c r="S66" s="330" t="n">
        <v>12</v>
      </c>
      <c r="T66" s="31" t="n">
        <v>31</v>
      </c>
      <c r="U66" s="31" t="n">
        <v>0</v>
      </c>
      <c r="V66" s="31" t="n">
        <v>0</v>
      </c>
      <c r="W66" s="31" t="n">
        <v>0</v>
      </c>
      <c r="X66" s="31" t="n">
        <v>0</v>
      </c>
      <c r="Y66" s="31" t="n">
        <v>0</v>
      </c>
      <c r="Z66" s="31" t="n">
        <v>0</v>
      </c>
      <c r="AA66" s="31" t="n">
        <v>0</v>
      </c>
      <c r="AB66" s="31" t="n">
        <v>0</v>
      </c>
      <c r="AC66" s="31" t="n">
        <v>0</v>
      </c>
      <c r="AD66" s="31" t="n">
        <v>24</v>
      </c>
      <c r="AE66" s="31" t="n">
        <v>0</v>
      </c>
      <c r="AF66" s="31" t="n">
        <v>24</v>
      </c>
      <c r="AG66" s="31" t="n">
        <v>24</v>
      </c>
      <c r="AH66" s="31" t="n">
        <v>11</v>
      </c>
      <c r="AI66" s="31" t="n">
        <v>3</v>
      </c>
      <c r="AJ66" s="31" t="n">
        <v>11</v>
      </c>
      <c r="AK66" s="31" t="n">
        <v>0</v>
      </c>
      <c r="AL66" s="31" t="n">
        <v>4</v>
      </c>
      <c r="AM66" s="31" t="n">
        <v>115</v>
      </c>
      <c r="AN66" s="36" t="n">
        <v>10</v>
      </c>
      <c r="AO66" s="36" t="n">
        <v>10</v>
      </c>
      <c r="AP66" s="36" t="n">
        <v>10</v>
      </c>
      <c r="AQ66" s="36" t="n">
        <v>10</v>
      </c>
      <c r="AR66" s="36" t="n">
        <v>10</v>
      </c>
      <c r="AS66" s="31" t="n">
        <v>23</v>
      </c>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S6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true" outlineLevel="0" max="16" min="16" style="175" width="3.71"/>
    <col collapsed="false" customWidth="true" hidden="false" outlineLevel="0" max="18" min="17"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2" min="22" style="31" width="24.72"/>
    <col collapsed="false" customWidth="true" hidden="true" outlineLevel="0" max="23" min="23" style="31" width="0.14"/>
    <col collapsed="false" customWidth="true" hidden="true" outlineLevel="0" max="25" min="24" style="31" width="24.72"/>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24.72"/>
    <col collapsed="false" customWidth="true" hidden="false" outlineLevel="0" max="31" min="31" style="31" width="0.14"/>
    <col collapsed="false" customWidth="true" hidden="false" outlineLevel="0" max="33" min="32" style="31" width="24.01"/>
    <col collapsed="false" customWidth="true" hidden="false" outlineLevel="0" max="34" min="34" style="31" width="11.01"/>
    <col collapsed="false" customWidth="true" hidden="false" outlineLevel="0" max="35" min="35" style="31" width="3.71"/>
    <col collapsed="false" customWidth="true" hidden="false" outlineLevel="0" max="36" min="36" style="31" width="11.01"/>
    <col collapsed="false" customWidth="true" hidden="true" outlineLevel="0" max="37" min="37" style="31" width="8.57"/>
    <col collapsed="false" customWidth="true" hidden="false" outlineLevel="0" max="38" min="38" style="31" width="4.01"/>
    <col collapsed="false" customWidth="true" hidden="false" outlineLevel="0" max="39" min="39" style="31" width="115.01"/>
    <col collapsed="false" customWidth="true" hidden="false" outlineLevel="0" max="44" min="40" style="36" width="10"/>
    <col collapsed="false" customWidth="false" hidden="true" outlineLevel="0" max="45" min="45" style="31" width="10.57"/>
  </cols>
  <sheetData>
    <row r="1" customFormat="false" ht="22.5" hidden="true" customHeight="true" outlineLevel="0" collapsed="false">
      <c r="AS1" s="31" t="s">
        <v>14</v>
      </c>
    </row>
    <row r="2" customFormat="false" ht="21" hidden="true" customHeight="true" outlineLevel="0" collapsed="false">
      <c r="A2" s="416"/>
      <c r="B2" s="416"/>
      <c r="C2" s="416"/>
      <c r="D2" s="416"/>
      <c r="E2" s="331" t="n">
        <v>1</v>
      </c>
      <c r="F2" s="416"/>
      <c r="G2" s="416"/>
      <c r="H2" s="416"/>
      <c r="I2" s="416"/>
      <c r="J2" s="416"/>
      <c r="K2" s="416"/>
      <c r="L2" s="433"/>
      <c r="M2" s="433"/>
      <c r="N2" s="433"/>
      <c r="O2" s="433"/>
      <c r="Q2" s="95"/>
      <c r="R2" s="332"/>
      <c r="S2" s="404" t="e">
        <f aca="false">INDEX(PT_DIFFERENTIATION_NUM_NTAR,MATCH(A2,PT_DIFFERENTIATION_NTAR_ID,0))</f>
        <v>#N/A</v>
      </c>
      <c r="T2" s="334" t="s">
        <v>132</v>
      </c>
      <c r="U2" s="335"/>
      <c r="V2" s="336"/>
      <c r="W2" s="336"/>
      <c r="X2" s="336"/>
      <c r="Y2" s="336"/>
      <c r="Z2" s="336"/>
      <c r="AA2" s="336"/>
      <c r="AB2" s="336"/>
      <c r="AC2" s="336"/>
      <c r="AD2" s="337" t="e">
        <f aca="false">INDEX(PT_DIFFERENTIATION_NTAR,MATCH(A2,PT_DIFFERENTIATION_NTAR_ID,0))</f>
        <v>#N/A</v>
      </c>
      <c r="AE2" s="337"/>
      <c r="AF2" s="337"/>
      <c r="AG2" s="337"/>
      <c r="AH2" s="337"/>
      <c r="AI2" s="337"/>
      <c r="AJ2" s="337"/>
      <c r="AK2" s="337"/>
      <c r="AL2" s="337"/>
      <c r="AM2" s="338" t="s">
        <v>403</v>
      </c>
      <c r="AO2" s="85"/>
      <c r="AP2" s="85" t="str">
        <f aca="false">IF(T2="","",T2)</f>
        <v>Наименование тарифа</v>
      </c>
      <c r="AQ2" s="85"/>
      <c r="AR2" s="85"/>
      <c r="AS2" s="31" t="n">
        <v>0</v>
      </c>
    </row>
    <row r="3" customFormat="false" ht="21" hidden="true" customHeight="true" outlineLevel="0" collapsed="false">
      <c r="A3" s="416"/>
      <c r="B3" s="416"/>
      <c r="C3" s="416"/>
      <c r="D3" s="416"/>
      <c r="E3" s="331"/>
      <c r="F3" s="331" t="n">
        <v>1</v>
      </c>
      <c r="G3" s="416"/>
      <c r="H3" s="416"/>
      <c r="I3" s="416"/>
      <c r="J3" s="416"/>
      <c r="K3" s="416"/>
      <c r="L3" s="433"/>
      <c r="M3" s="433"/>
      <c r="N3" s="433"/>
      <c r="O3" s="433"/>
      <c r="P3" s="32"/>
      <c r="Q3" s="339"/>
      <c r="R3" s="340"/>
      <c r="S3" s="404" t="e">
        <f aca="false">INDEX(PT_DIFFERENTIATION_NUM_TER,MATCH(B3,PT_DIFFERENTIATION_TER_ID,0))</f>
        <v>#N/A</v>
      </c>
      <c r="T3" s="333" t="s">
        <v>404</v>
      </c>
      <c r="U3" s="335"/>
      <c r="V3" s="336"/>
      <c r="W3" s="336"/>
      <c r="X3" s="336"/>
      <c r="Y3" s="336"/>
      <c r="Z3" s="336"/>
      <c r="AA3" s="336"/>
      <c r="AB3" s="336"/>
      <c r="AC3" s="336"/>
      <c r="AD3" s="337" t="e">
        <f aca="false">INDEX(PT_DIFFERENTIATION_TER,MATCH(B3,PT_DIFFERENTIATION_TER_ID,0))</f>
        <v>#N/A</v>
      </c>
      <c r="AE3" s="337"/>
      <c r="AF3" s="337"/>
      <c r="AG3" s="337"/>
      <c r="AH3" s="337"/>
      <c r="AI3" s="337"/>
      <c r="AJ3" s="337"/>
      <c r="AK3" s="337"/>
      <c r="AL3" s="337"/>
      <c r="AM3" s="338" t="s">
        <v>405</v>
      </c>
      <c r="AO3" s="85"/>
      <c r="AP3" s="85" t="str">
        <f aca="false">IF(T3="","",T3)</f>
        <v>Территория действия тарифа</v>
      </c>
      <c r="AQ3" s="85"/>
      <c r="AR3" s="85"/>
      <c r="AS3" s="31" t="n">
        <v>0</v>
      </c>
    </row>
    <row r="4" customFormat="false" ht="23.25" hidden="true" customHeight="true" outlineLevel="0" collapsed="false">
      <c r="A4" s="416"/>
      <c r="B4" s="416"/>
      <c r="C4" s="416"/>
      <c r="D4" s="416"/>
      <c r="E4" s="331"/>
      <c r="F4" s="331"/>
      <c r="G4" s="331" t="n">
        <v>1</v>
      </c>
      <c r="H4" s="416"/>
      <c r="I4" s="416"/>
      <c r="J4" s="416"/>
      <c r="K4" s="416"/>
      <c r="L4" s="433"/>
      <c r="M4" s="433"/>
      <c r="N4" s="433"/>
      <c r="O4" s="433"/>
      <c r="P4" s="341"/>
      <c r="Q4" s="339"/>
      <c r="R4" s="340"/>
      <c r="S4" s="404" t="e">
        <f aca="false">INDEX(PT_DIFFERENTIATION_NUM_CS,MATCH(C4,PT_DIFFERENTIATION_CS_ID,0))</f>
        <v>#N/A</v>
      </c>
      <c r="T4" s="401" t="s">
        <v>406</v>
      </c>
      <c r="U4" s="335"/>
      <c r="V4" s="336"/>
      <c r="W4" s="336"/>
      <c r="X4" s="336"/>
      <c r="Y4" s="336"/>
      <c r="Z4" s="336"/>
      <c r="AA4" s="336"/>
      <c r="AB4" s="336"/>
      <c r="AC4" s="336"/>
      <c r="AD4" s="337" t="e">
        <f aca="false">INDEX(PT_DIFFERENTIATION_CS,MATCH(C4,PT_DIFFERENTIATION_CS_ID,0))</f>
        <v>#N/A</v>
      </c>
      <c r="AE4" s="337"/>
      <c r="AF4" s="337"/>
      <c r="AG4" s="337"/>
      <c r="AH4" s="337"/>
      <c r="AI4" s="337"/>
      <c r="AJ4" s="337"/>
      <c r="AK4" s="337"/>
      <c r="AL4" s="337"/>
      <c r="AM4" s="338" t="s">
        <v>407</v>
      </c>
      <c r="AO4" s="85"/>
      <c r="AP4" s="85" t="str">
        <f aca="false">IF(T4="","",T4)</f>
        <v>Наименование системы теплоснабжения</v>
      </c>
      <c r="AQ4" s="85"/>
      <c r="AR4" s="85"/>
      <c r="AS4" s="31" t="n">
        <v>0</v>
      </c>
    </row>
    <row r="5" customFormat="false" ht="21" hidden="true" customHeight="true" outlineLevel="0" collapsed="false">
      <c r="A5" s="416"/>
      <c r="B5" s="416"/>
      <c r="C5" s="416"/>
      <c r="D5" s="416"/>
      <c r="E5" s="331"/>
      <c r="F5" s="331"/>
      <c r="G5" s="331"/>
      <c r="H5" s="331" t="n">
        <v>1</v>
      </c>
      <c r="I5" s="416"/>
      <c r="J5" s="416"/>
      <c r="K5" s="416"/>
      <c r="L5" s="433"/>
      <c r="M5" s="433"/>
      <c r="N5" s="433"/>
      <c r="O5" s="433"/>
      <c r="P5" s="341"/>
      <c r="Q5" s="339"/>
      <c r="R5" s="340"/>
      <c r="S5" s="404" t="e">
        <f aca="false">INDEX(PT_DIFFERENTIATION_NUM_IST_TE,MATCH(D5,PT_DIFFERENTIATION_IST_TE_ID,0))</f>
        <v>#N/A</v>
      </c>
      <c r="T5" s="405" t="s">
        <v>408</v>
      </c>
      <c r="U5" s="335"/>
      <c r="V5" s="336"/>
      <c r="W5" s="336"/>
      <c r="X5" s="336"/>
      <c r="Y5" s="336"/>
      <c r="Z5" s="336"/>
      <c r="AA5" s="336"/>
      <c r="AB5" s="336"/>
      <c r="AC5" s="336"/>
      <c r="AD5" s="337" t="e">
        <f aca="false">INDEX(PT_DIFFERENTIATION_IST_TE,MATCH(D5,PT_DIFFERENTIATION_IST_TE_ID,0))</f>
        <v>#N/A</v>
      </c>
      <c r="AE5" s="337"/>
      <c r="AF5" s="337"/>
      <c r="AG5" s="337"/>
      <c r="AH5" s="337"/>
      <c r="AI5" s="337"/>
      <c r="AJ5" s="337"/>
      <c r="AK5" s="337"/>
      <c r="AL5" s="337"/>
      <c r="AM5" s="338" t="s">
        <v>409</v>
      </c>
      <c r="AO5" s="85"/>
      <c r="AP5" s="85" t="str">
        <f aca="false">IF(T5="","",T5)</f>
        <v>Источник тепловой энергии</v>
      </c>
      <c r="AQ5" s="85"/>
      <c r="AR5" s="85"/>
      <c r="AS5" s="31" t="n">
        <v>0</v>
      </c>
    </row>
    <row r="6" customFormat="false" ht="14.25" hidden="true" customHeight="true" outlineLevel="0" collapsed="false">
      <c r="A6" s="416"/>
      <c r="B6" s="416"/>
      <c r="C6" s="416"/>
      <c r="D6" s="416"/>
      <c r="E6" s="331"/>
      <c r="F6" s="331"/>
      <c r="G6" s="331"/>
      <c r="H6" s="331"/>
      <c r="I6" s="342" t="e">
        <f aca="false">S5&amp;".1"</f>
        <v>#N/A</v>
      </c>
      <c r="J6" s="416"/>
      <c r="K6" s="416"/>
      <c r="L6" s="433" t="s">
        <v>410</v>
      </c>
      <c r="M6" s="34"/>
      <c r="P6" s="35" t="n">
        <v>1</v>
      </c>
      <c r="Q6" s="35"/>
      <c r="R6" s="343"/>
      <c r="S6" s="410"/>
      <c r="T6" s="423"/>
      <c r="U6" s="434"/>
      <c r="V6" s="410"/>
      <c r="W6" s="410"/>
      <c r="X6" s="410"/>
      <c r="Y6" s="410"/>
      <c r="Z6" s="410"/>
      <c r="AA6" s="410"/>
      <c r="AB6" s="410"/>
      <c r="AC6" s="410"/>
      <c r="AD6" s="410"/>
      <c r="AE6" s="410"/>
      <c r="AF6" s="410"/>
      <c r="AG6" s="410"/>
      <c r="AH6" s="410"/>
      <c r="AI6" s="410"/>
      <c r="AJ6" s="410"/>
      <c r="AK6" s="410"/>
      <c r="AL6" s="410"/>
      <c r="AM6" s="434"/>
      <c r="AO6" s="85"/>
      <c r="AP6" s="85" t="str">
        <f aca="false">IF(T6="","",T6)</f>
        <v/>
      </c>
      <c r="AQ6" s="85"/>
      <c r="AR6" s="85"/>
      <c r="AS6" s="31" t="n">
        <v>0</v>
      </c>
    </row>
    <row r="7" customFormat="false" ht="21" hidden="true" customHeight="true" outlineLevel="0" collapsed="false">
      <c r="A7" s="416"/>
      <c r="B7" s="416"/>
      <c r="C7" s="416"/>
      <c r="D7" s="416"/>
      <c r="E7" s="331"/>
      <c r="F7" s="331"/>
      <c r="G7" s="331"/>
      <c r="H7" s="331"/>
      <c r="I7" s="342"/>
      <c r="J7" s="342" t="e">
        <f aca="false">I6&amp;".1"</f>
        <v>#N/A</v>
      </c>
      <c r="K7" s="416"/>
      <c r="L7" s="433" t="s">
        <v>413</v>
      </c>
      <c r="M7" s="34"/>
      <c r="N7" s="433"/>
      <c r="P7" s="35"/>
      <c r="Q7" s="35" t="n">
        <v>1</v>
      </c>
      <c r="R7" s="346"/>
      <c r="S7" s="404" t="e">
        <f aca="false">$J7</f>
        <v>#N/A</v>
      </c>
      <c r="T7" s="347" t="s">
        <v>414</v>
      </c>
      <c r="U7" s="335"/>
      <c r="V7" s="345"/>
      <c r="W7" s="345"/>
      <c r="X7" s="345"/>
      <c r="Y7" s="345"/>
      <c r="Z7" s="345"/>
      <c r="AA7" s="345"/>
      <c r="AB7" s="345"/>
      <c r="AC7" s="345"/>
      <c r="AD7" s="345"/>
      <c r="AE7" s="345"/>
      <c r="AF7" s="345"/>
      <c r="AG7" s="345"/>
      <c r="AH7" s="345"/>
      <c r="AI7" s="345"/>
      <c r="AJ7" s="345"/>
      <c r="AK7" s="345"/>
      <c r="AL7" s="345"/>
      <c r="AM7" s="338" t="s">
        <v>415</v>
      </c>
      <c r="AO7" s="85"/>
      <c r="AP7" s="85" t="str">
        <f aca="false">IF(T7="","",T7)</f>
        <v>Группа потребителей</v>
      </c>
      <c r="AQ7" s="85"/>
      <c r="AR7" s="85"/>
      <c r="AS7" s="31" t="n">
        <v>0</v>
      </c>
    </row>
    <row r="8" customFormat="false" ht="21" hidden="true" customHeight="true" outlineLevel="0" collapsed="false">
      <c r="A8" s="416"/>
      <c r="B8" s="416"/>
      <c r="C8" s="416"/>
      <c r="D8" s="416"/>
      <c r="E8" s="331"/>
      <c r="F8" s="331"/>
      <c r="G8" s="331"/>
      <c r="H8" s="331"/>
      <c r="I8" s="342"/>
      <c r="J8" s="342"/>
      <c r="K8" s="342" t="e">
        <f aca="false">J7&amp;".1"</f>
        <v>#N/A</v>
      </c>
      <c r="L8" s="433" t="s">
        <v>416</v>
      </c>
      <c r="M8" s="34"/>
      <c r="N8" s="433"/>
      <c r="O8" s="433"/>
      <c r="P8" s="35"/>
      <c r="Q8" s="35"/>
      <c r="R8" s="346" t="n">
        <v>1</v>
      </c>
      <c r="S8" s="404" t="e">
        <f aca="false">$K8</f>
        <v>#N/A</v>
      </c>
      <c r="T8" s="348"/>
      <c r="U8" s="335"/>
      <c r="V8" s="349"/>
      <c r="W8" s="350"/>
      <c r="X8" s="349"/>
      <c r="Y8" s="351"/>
      <c r="Z8" s="352"/>
      <c r="AA8" s="166" t="s">
        <v>65</v>
      </c>
      <c r="AB8" s="352"/>
      <c r="AC8" s="166" t="s">
        <v>65</v>
      </c>
      <c r="AD8" s="349"/>
      <c r="AE8" s="350"/>
      <c r="AF8" s="349"/>
      <c r="AG8" s="351"/>
      <c r="AH8" s="352"/>
      <c r="AI8" s="166" t="s">
        <v>65</v>
      </c>
      <c r="AJ8" s="352"/>
      <c r="AK8" s="166" t="s">
        <v>65</v>
      </c>
      <c r="AL8" s="350"/>
      <c r="AM8" s="353" t="s">
        <v>417</v>
      </c>
      <c r="AN8" s="36" t="e">
        <f aca="false">strcheckdate(V9:AL9)</f>
        <v>#NAME?</v>
      </c>
      <c r="AO8" s="85"/>
      <c r="AP8" s="85" t="str">
        <f aca="false">IF(T8="","",T8)</f>
        <v/>
      </c>
      <c r="AQ8" s="85"/>
      <c r="AR8" s="85"/>
      <c r="AS8" s="31" t="n">
        <v>0</v>
      </c>
    </row>
    <row r="9" customFormat="false" ht="14.25" hidden="true" customHeight="true" outlineLevel="0" collapsed="false">
      <c r="A9" s="416"/>
      <c r="B9" s="416"/>
      <c r="C9" s="416"/>
      <c r="D9" s="416"/>
      <c r="E9" s="331"/>
      <c r="F9" s="331"/>
      <c r="G9" s="331"/>
      <c r="H9" s="331"/>
      <c r="I9" s="342"/>
      <c r="J9" s="342"/>
      <c r="K9" s="342"/>
      <c r="L9" s="433"/>
      <c r="M9" s="34"/>
      <c r="N9" s="433"/>
      <c r="O9" s="433"/>
      <c r="P9" s="35"/>
      <c r="Q9" s="35"/>
      <c r="R9" s="346"/>
      <c r="S9" s="312"/>
      <c r="T9" s="335"/>
      <c r="U9" s="335"/>
      <c r="V9" s="350"/>
      <c r="W9" s="350"/>
      <c r="X9" s="350"/>
      <c r="Y9" s="354" t="str">
        <f aca="false">Z8&amp;"-"&amp;AB8</f>
        <v>-</v>
      </c>
      <c r="Z9" s="352"/>
      <c r="AA9" s="166"/>
      <c r="AB9" s="352"/>
      <c r="AC9" s="166"/>
      <c r="AD9" s="350"/>
      <c r="AE9" s="350"/>
      <c r="AF9" s="350"/>
      <c r="AG9" s="354" t="str">
        <f aca="false">AH8&amp;"-"&amp;AJ8</f>
        <v>-</v>
      </c>
      <c r="AH9" s="352"/>
      <c r="AI9" s="166"/>
      <c r="AJ9" s="352"/>
      <c r="AK9" s="166"/>
      <c r="AL9" s="350"/>
      <c r="AM9" s="353"/>
      <c r="AO9" s="85"/>
      <c r="AP9" s="85" t="str">
        <f aca="false">IF(T9="","",T9)</f>
        <v/>
      </c>
      <c r="AQ9" s="85"/>
      <c r="AR9" s="85"/>
      <c r="AS9" s="31" t="n">
        <v>0</v>
      </c>
    </row>
    <row r="10" customFormat="false" ht="15" hidden="true" customHeight="true" outlineLevel="0" collapsed="false">
      <c r="A10" s="416"/>
      <c r="B10" s="416"/>
      <c r="C10" s="416"/>
      <c r="D10" s="416"/>
      <c r="E10" s="331"/>
      <c r="F10" s="331"/>
      <c r="G10" s="331"/>
      <c r="H10" s="331"/>
      <c r="I10" s="342"/>
      <c r="J10" s="342"/>
      <c r="K10" s="416"/>
      <c r="L10" s="433"/>
      <c r="M10" s="34"/>
      <c r="N10" s="433"/>
      <c r="P10" s="35"/>
      <c r="Q10" s="35"/>
      <c r="R10" s="343"/>
      <c r="S10" s="355"/>
      <c r="T10" s="358" t="s">
        <v>418</v>
      </c>
      <c r="U10" s="157"/>
      <c r="V10" s="157"/>
      <c r="W10" s="157"/>
      <c r="X10" s="157"/>
      <c r="Y10" s="157"/>
      <c r="Z10" s="157"/>
      <c r="AA10" s="157"/>
      <c r="AB10" s="157"/>
      <c r="AC10" s="157"/>
      <c r="AD10" s="157"/>
      <c r="AE10" s="157"/>
      <c r="AF10" s="157"/>
      <c r="AG10" s="157"/>
      <c r="AH10" s="157"/>
      <c r="AI10" s="157"/>
      <c r="AJ10" s="157"/>
      <c r="AK10" s="157"/>
      <c r="AL10" s="357"/>
      <c r="AM10" s="353"/>
      <c r="AO10" s="85"/>
      <c r="AP10" s="85" t="str">
        <f aca="false">IF(T10="","",T10)</f>
        <v>Добавить вид теплоносителя (параметры теплоносителя)</v>
      </c>
      <c r="AQ10" s="85"/>
      <c r="AR10" s="85"/>
      <c r="AS10" s="31" t="n">
        <v>0</v>
      </c>
    </row>
    <row r="11" customFormat="false" ht="11.25" hidden="true" customHeight="true" outlineLevel="0" collapsed="false">
      <c r="A11" s="416"/>
      <c r="B11" s="416"/>
      <c r="C11" s="416"/>
      <c r="D11" s="416"/>
      <c r="E11" s="331"/>
      <c r="F11" s="331"/>
      <c r="G11" s="331"/>
      <c r="H11" s="331"/>
      <c r="I11" s="342"/>
      <c r="J11" s="416"/>
      <c r="K11" s="416"/>
      <c r="L11" s="433"/>
      <c r="M11" s="34"/>
      <c r="P11" s="35"/>
      <c r="Q11" s="35"/>
      <c r="R11" s="343"/>
      <c r="S11" s="355"/>
      <c r="T11" s="362" t="s">
        <v>419</v>
      </c>
      <c r="U11" s="157"/>
      <c r="V11" s="157"/>
      <c r="W11" s="157"/>
      <c r="X11" s="157"/>
      <c r="Y11" s="157"/>
      <c r="Z11" s="157"/>
      <c r="AA11" s="157"/>
      <c r="AB11" s="157"/>
      <c r="AC11" s="359"/>
      <c r="AD11" s="157"/>
      <c r="AE11" s="157"/>
      <c r="AF11" s="157"/>
      <c r="AG11" s="157"/>
      <c r="AH11" s="157"/>
      <c r="AI11" s="157"/>
      <c r="AJ11" s="157"/>
      <c r="AK11" s="359"/>
      <c r="AL11" s="157"/>
      <c r="AM11" s="360"/>
      <c r="AO11" s="85"/>
      <c r="AP11" s="85" t="str">
        <f aca="false">IF(T11="","",T11)</f>
        <v>Добавить группу потребителей</v>
      </c>
      <c r="AQ11" s="85"/>
      <c r="AR11" s="85"/>
      <c r="AS11" s="31" t="n">
        <v>0</v>
      </c>
    </row>
    <row r="12" customFormat="false" ht="14.25" hidden="true" customHeight="true" outlineLevel="0" collapsed="false">
      <c r="A12" s="416"/>
      <c r="B12" s="416"/>
      <c r="C12" s="416"/>
      <c r="D12" s="416"/>
      <c r="E12" s="331"/>
      <c r="F12" s="331"/>
      <c r="G12" s="331"/>
      <c r="H12" s="331"/>
      <c r="I12" s="416"/>
      <c r="J12" s="416"/>
      <c r="K12" s="416"/>
      <c r="L12" s="433"/>
      <c r="M12" s="433"/>
      <c r="N12" s="433"/>
      <c r="O12" s="34"/>
      <c r="P12" s="95"/>
      <c r="Q12" s="361"/>
      <c r="R12" s="332"/>
      <c r="S12" s="411"/>
      <c r="T12" s="412"/>
      <c r="U12" s="431"/>
      <c r="V12" s="431"/>
      <c r="W12" s="431"/>
      <c r="X12" s="431"/>
      <c r="Y12" s="431"/>
      <c r="Z12" s="431"/>
      <c r="AA12" s="431"/>
      <c r="AB12" s="431"/>
      <c r="AC12" s="431"/>
      <c r="AD12" s="431"/>
      <c r="AE12" s="431"/>
      <c r="AF12" s="431"/>
      <c r="AG12" s="431"/>
      <c r="AH12" s="431"/>
      <c r="AI12" s="431"/>
      <c r="AJ12" s="431"/>
      <c r="AK12" s="431"/>
      <c r="AL12" s="431"/>
      <c r="AM12" s="413"/>
      <c r="AO12" s="85"/>
      <c r="AP12" s="85" t="str">
        <f aca="false">IF(T12="","",T12)</f>
        <v/>
      </c>
      <c r="AQ12" s="85"/>
      <c r="AR12" s="85"/>
      <c r="AS12" s="31" t="n">
        <v>0</v>
      </c>
    </row>
    <row r="13" s="36" customFormat="true" ht="14.25" hidden="true" customHeight="true" outlineLevel="0" collapsed="false">
      <c r="A13" s="422"/>
      <c r="B13" s="422"/>
      <c r="C13" s="422"/>
      <c r="D13" s="422"/>
      <c r="E13" s="331"/>
      <c r="F13" s="331"/>
      <c r="G13" s="331"/>
      <c r="H13" s="422"/>
      <c r="I13" s="422"/>
      <c r="J13" s="422"/>
      <c r="K13" s="422"/>
      <c r="L13" s="35"/>
      <c r="M13" s="35"/>
      <c r="N13" s="35"/>
      <c r="P13" s="118"/>
      <c r="Q13" s="363"/>
      <c r="R13" s="118"/>
      <c r="S13" s="364"/>
      <c r="T13" s="365" t="s">
        <v>421</v>
      </c>
      <c r="U13" s="366"/>
      <c r="V13" s="366"/>
      <c r="W13" s="366"/>
      <c r="X13" s="366"/>
      <c r="Y13" s="366"/>
      <c r="Z13" s="366"/>
      <c r="AA13" s="366"/>
      <c r="AB13" s="366"/>
      <c r="AC13" s="366"/>
      <c r="AD13" s="366"/>
      <c r="AE13" s="366"/>
      <c r="AF13" s="366"/>
      <c r="AG13" s="366"/>
      <c r="AH13" s="366"/>
      <c r="AI13" s="366"/>
      <c r="AJ13" s="366"/>
      <c r="AK13" s="366"/>
      <c r="AL13" s="366"/>
      <c r="AM13" s="366"/>
      <c r="AO13" s="85"/>
      <c r="AP13" s="85" t="str">
        <f aca="false">IF(T13="","",T13)</f>
        <v>Добавить источник для дифференциации</v>
      </c>
      <c r="AQ13" s="85"/>
      <c r="AR13" s="85"/>
      <c r="AS13" s="36" t="n">
        <v>0</v>
      </c>
    </row>
    <row r="14" s="36" customFormat="true" ht="14.25" hidden="true" customHeight="true" outlineLevel="0" collapsed="false">
      <c r="A14" s="422"/>
      <c r="B14" s="422"/>
      <c r="C14" s="422"/>
      <c r="D14" s="422"/>
      <c r="E14" s="331"/>
      <c r="F14" s="331"/>
      <c r="G14" s="422"/>
      <c r="H14" s="422"/>
      <c r="I14" s="422"/>
      <c r="J14" s="422"/>
      <c r="K14" s="422"/>
      <c r="L14" s="35"/>
      <c r="M14" s="367"/>
      <c r="N14" s="367"/>
      <c r="P14" s="118"/>
      <c r="Q14" s="363"/>
      <c r="R14" s="118"/>
      <c r="S14" s="368"/>
      <c r="T14" s="402" t="s">
        <v>422</v>
      </c>
      <c r="U14" s="407"/>
      <c r="V14" s="407"/>
      <c r="W14" s="407"/>
      <c r="X14" s="407"/>
      <c r="Y14" s="407"/>
      <c r="Z14" s="407"/>
      <c r="AA14" s="407"/>
      <c r="AB14" s="407"/>
      <c r="AC14" s="407"/>
      <c r="AD14" s="407"/>
      <c r="AE14" s="407"/>
      <c r="AF14" s="407"/>
      <c r="AG14" s="407"/>
      <c r="AH14" s="407"/>
      <c r="AI14" s="407"/>
      <c r="AJ14" s="407"/>
      <c r="AK14" s="407"/>
      <c r="AL14" s="407"/>
      <c r="AM14" s="407"/>
      <c r="AO14" s="85"/>
      <c r="AP14" s="85" t="str">
        <f aca="false">IF(T14="","",T14)</f>
        <v>Добавить централизованную систему для дифференциации</v>
      </c>
      <c r="AQ14" s="85"/>
      <c r="AR14" s="85"/>
      <c r="AS14" s="36" t="n">
        <v>0</v>
      </c>
    </row>
    <row r="15" s="36" customFormat="true" ht="14.25" hidden="true" customHeight="true" outlineLevel="0" collapsed="false">
      <c r="A15" s="422"/>
      <c r="B15" s="422"/>
      <c r="C15" s="422"/>
      <c r="D15" s="422"/>
      <c r="E15" s="331"/>
      <c r="F15" s="422"/>
      <c r="G15" s="422"/>
      <c r="H15" s="422"/>
      <c r="I15" s="422"/>
      <c r="J15" s="422"/>
      <c r="K15" s="422"/>
      <c r="L15" s="35"/>
      <c r="M15" s="367"/>
      <c r="N15" s="367"/>
      <c r="P15" s="118"/>
      <c r="Q15" s="363"/>
      <c r="R15" s="118"/>
      <c r="S15" s="368"/>
      <c r="T15" s="432" t="s">
        <v>423</v>
      </c>
      <c r="U15" s="407"/>
      <c r="V15" s="407"/>
      <c r="W15" s="407"/>
      <c r="X15" s="407"/>
      <c r="Y15" s="407"/>
      <c r="Z15" s="407"/>
      <c r="AA15" s="407"/>
      <c r="AB15" s="407"/>
      <c r="AC15" s="407"/>
      <c r="AD15" s="407"/>
      <c r="AE15" s="407"/>
      <c r="AF15" s="407"/>
      <c r="AG15" s="407"/>
      <c r="AH15" s="407"/>
      <c r="AI15" s="407"/>
      <c r="AJ15" s="407"/>
      <c r="AK15" s="407"/>
      <c r="AL15" s="407"/>
      <c r="AM15" s="407"/>
      <c r="AO15" s="85"/>
      <c r="AP15" s="85" t="str">
        <f aca="false">IF(T15="","",T15)</f>
        <v>Добавить территорию для дифференциации</v>
      </c>
      <c r="AQ15" s="85"/>
      <c r="AR15" s="85"/>
      <c r="AS15" s="36" t="n">
        <v>0</v>
      </c>
    </row>
    <row r="16" customFormat="false" ht="14.25" hidden="true" customHeight="true" outlineLevel="0" collapsed="false">
      <c r="AS16" s="31" t="n">
        <v>0</v>
      </c>
    </row>
    <row r="17" customFormat="false" ht="14.25" hidden="true" customHeight="true" outlineLevel="0" collapsed="false">
      <c r="AD17" s="369"/>
      <c r="AE17" s="369"/>
      <c r="AF17" s="369"/>
      <c r="AG17" s="370"/>
      <c r="AH17" s="371"/>
      <c r="AI17" s="372" t="s">
        <v>65</v>
      </c>
      <c r="AJ17" s="371"/>
      <c r="AK17" s="372" t="s">
        <v>65</v>
      </c>
      <c r="AS17" s="31" t="n">
        <v>0</v>
      </c>
    </row>
    <row r="18" customFormat="false" ht="14.25" hidden="true" customHeight="true" outlineLevel="0" collapsed="false">
      <c r="AD18" s="369"/>
      <c r="AE18" s="369"/>
      <c r="AF18" s="369"/>
      <c r="AG18" s="354" t="str">
        <f aca="false">AH17&amp;"-"&amp;AJ17</f>
        <v>-</v>
      </c>
      <c r="AH18" s="371"/>
      <c r="AI18" s="371"/>
      <c r="AJ18" s="371"/>
      <c r="AK18" s="371"/>
      <c r="AS18" s="31" t="n">
        <v>0</v>
      </c>
    </row>
    <row r="19" customFormat="false" ht="14.25" hidden="true" customHeight="true" outlineLevel="0" collapsed="false">
      <c r="AS19" s="31" t="n">
        <v>0</v>
      </c>
    </row>
    <row r="20" s="34" customFormat="true" ht="22.5" hidden="true" customHeight="true" outlineLevel="0" collapsed="false">
      <c r="L20" s="33"/>
      <c r="M20" s="39"/>
      <c r="N20" s="39"/>
      <c r="O20" s="373" t="s">
        <v>424</v>
      </c>
      <c r="P20" s="39"/>
      <c r="Q20" s="374"/>
      <c r="R20" s="374"/>
      <c r="S20" s="29"/>
      <c r="Z20" s="373"/>
      <c r="AB20" s="373"/>
      <c r="AC20" s="433"/>
      <c r="AH20" s="373"/>
      <c r="AJ20" s="373"/>
      <c r="AK20" s="433"/>
      <c r="AN20" s="36"/>
      <c r="AO20" s="36"/>
      <c r="AP20" s="36"/>
      <c r="AQ20" s="36"/>
      <c r="AR20" s="36"/>
      <c r="AS20" s="34" t="n">
        <v>0</v>
      </c>
    </row>
    <row r="21" s="34" customFormat="true" ht="14.25" hidden="true" customHeight="true" outlineLevel="0" collapsed="false">
      <c r="L21" s="33"/>
      <c r="M21" s="39"/>
      <c r="N21" s="39"/>
      <c r="O21" s="39"/>
      <c r="P21" s="39"/>
      <c r="Q21" s="374"/>
      <c r="R21" s="374"/>
      <c r="S21" s="29"/>
      <c r="AC21" s="433"/>
      <c r="AK21" s="433"/>
      <c r="AN21" s="36"/>
      <c r="AO21" s="36"/>
      <c r="AP21" s="36"/>
      <c r="AQ21" s="36"/>
      <c r="AR21" s="36"/>
      <c r="AS21" s="34" t="n">
        <v>0</v>
      </c>
    </row>
    <row r="22" s="34" customFormat="true" ht="14.25" hidden="true" customHeight="true" outlineLevel="0" collapsed="false">
      <c r="L22" s="33"/>
      <c r="M22" s="39"/>
      <c r="N22" s="39"/>
      <c r="O22" s="433" t="s">
        <v>425</v>
      </c>
      <c r="P22" s="39"/>
      <c r="Q22" s="374"/>
      <c r="R22" s="374"/>
      <c r="S22" s="29"/>
      <c r="T22" s="34" t="s">
        <v>426</v>
      </c>
      <c r="AA22" s="88" t="s">
        <v>427</v>
      </c>
      <c r="AC22" s="88" t="s">
        <v>428</v>
      </c>
      <c r="AD22" s="34" t="s">
        <v>426</v>
      </c>
      <c r="AI22" s="88" t="s">
        <v>429</v>
      </c>
      <c r="AK22" s="88" t="s">
        <v>428</v>
      </c>
      <c r="AN22" s="36"/>
      <c r="AO22" s="36"/>
      <c r="AP22" s="36"/>
      <c r="AQ22" s="36"/>
      <c r="AR22" s="36"/>
      <c r="AS22" s="34" t="n">
        <v>0</v>
      </c>
    </row>
    <row r="23" customFormat="false" ht="14.25" hidden="true" customHeight="true" outlineLevel="0" collapsed="false">
      <c r="O23" s="433"/>
      <c r="AS23" s="31" t="n">
        <v>0</v>
      </c>
    </row>
    <row r="24" customFormat="false" ht="14.25" hidden="true" customHeight="true" outlineLevel="0" collapsed="false">
      <c r="O24" s="433"/>
      <c r="AS24" s="31" t="n">
        <v>0</v>
      </c>
    </row>
    <row r="25" customFormat="false" ht="14.7" hidden="false" customHeight="true" outlineLevel="0" collapsed="false">
      <c r="Q25" s="375"/>
      <c r="R25" s="375"/>
      <c r="S25" s="376"/>
      <c r="T25" s="56"/>
      <c r="U25" s="56"/>
      <c r="AS25" s="31" t="n">
        <v>14</v>
      </c>
    </row>
    <row r="26" customFormat="false" ht="53.55" hidden="false" customHeight="true" outlineLevel="0" collapsed="false">
      <c r="Q26" s="375"/>
      <c r="R26" s="375"/>
      <c r="S26" s="176"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76"/>
      <c r="U26" s="176"/>
      <c r="V26" s="176"/>
      <c r="W26" s="176"/>
      <c r="X26" s="176"/>
      <c r="Y26" s="176"/>
      <c r="Z26" s="176"/>
      <c r="AA26" s="176"/>
      <c r="AB26" s="176"/>
      <c r="AC26" s="176"/>
      <c r="AD26" s="176"/>
      <c r="AE26" s="176"/>
      <c r="AF26" s="176"/>
      <c r="AG26" s="176"/>
      <c r="AH26" s="176"/>
      <c r="AI26" s="176"/>
      <c r="AJ26" s="176"/>
      <c r="AK26" s="178"/>
      <c r="AS26" s="31" t="n">
        <v>51</v>
      </c>
    </row>
    <row r="27" customFormat="false" ht="14.7" hidden="false" customHeight="true" outlineLevel="0" collapsed="false">
      <c r="Q27" s="375"/>
      <c r="R27" s="375"/>
      <c r="S27" s="209" t="str">
        <f aca="false">IF(org=0,"Не определено",org)</f>
        <v>ООО "Газпром теплоэнерго Ярославль"</v>
      </c>
      <c r="T27" s="209"/>
      <c r="U27" s="209"/>
      <c r="V27" s="209"/>
      <c r="W27" s="209"/>
      <c r="X27" s="209"/>
      <c r="Y27" s="209"/>
      <c r="Z27" s="209"/>
      <c r="AA27" s="209"/>
      <c r="AB27" s="209"/>
      <c r="AC27" s="209"/>
      <c r="AD27" s="209"/>
      <c r="AE27" s="209"/>
      <c r="AF27" s="209"/>
      <c r="AG27" s="209"/>
      <c r="AH27" s="209"/>
      <c r="AI27" s="209"/>
      <c r="AJ27" s="209"/>
      <c r="AK27" s="178"/>
      <c r="AS27" s="31" t="n">
        <v>14</v>
      </c>
    </row>
    <row r="28" customFormat="false" ht="14.25" hidden="true" customHeight="true" outlineLevel="0" collapsed="false">
      <c r="Q28" s="375"/>
      <c r="R28" s="375"/>
      <c r="S28" s="376"/>
      <c r="T28" s="56"/>
      <c r="U28" s="56"/>
      <c r="V28" s="377"/>
      <c r="W28" s="377"/>
      <c r="X28" s="377"/>
      <c r="Y28" s="377"/>
      <c r="Z28" s="377"/>
      <c r="AA28" s="377"/>
      <c r="AB28" s="377"/>
      <c r="AC28" s="377"/>
      <c r="AD28" s="377"/>
      <c r="AE28" s="377"/>
      <c r="AF28" s="377"/>
      <c r="AG28" s="377"/>
      <c r="AH28" s="377"/>
      <c r="AI28" s="377"/>
      <c r="AJ28" s="377"/>
      <c r="AK28" s="377"/>
      <c r="AS28" s="31" t="n">
        <v>0</v>
      </c>
    </row>
    <row r="29" s="136" customFormat="true" ht="25.5" hidden="true" customHeight="true" outlineLevel="0" collapsed="false">
      <c r="A29" s="433"/>
      <c r="B29" s="433"/>
      <c r="C29" s="433"/>
      <c r="D29" s="433"/>
      <c r="E29" s="433"/>
      <c r="F29" s="433"/>
      <c r="G29" s="433"/>
      <c r="H29" s="433"/>
      <c r="I29" s="433"/>
      <c r="J29" s="433"/>
      <c r="K29" s="433"/>
      <c r="L29" s="433"/>
      <c r="M29" s="433"/>
      <c r="N29" s="433"/>
      <c r="O29" s="433"/>
      <c r="S29" s="378" t="s">
        <v>41</v>
      </c>
      <c r="T29" s="378"/>
      <c r="U29" s="379"/>
      <c r="V29" s="380" t="str">
        <f aca="false">IF(TITLE_NAME_OR_PR_CHANGE="",IF(TITLE_NAME_OR_PR="","",TITLE_NAME_OR_PR),TITLE_NAME_OR_PR_CHANGE)</f>
        <v/>
      </c>
      <c r="W29" s="380"/>
      <c r="X29" s="380"/>
      <c r="Y29" s="380"/>
      <c r="Z29" s="380"/>
      <c r="AA29" s="380"/>
      <c r="AB29" s="380"/>
      <c r="AC29" s="31"/>
      <c r="AD29" s="380" t="str">
        <f aca="false">IF(TITLE_NAME_OR_PR_CHANGE="",IF(TITLE_NAME_OR_PR="","",TITLE_NAME_OR_PR),TITLE_NAME_OR_PR_CHANGE)</f>
        <v/>
      </c>
      <c r="AE29" s="380"/>
      <c r="AF29" s="380"/>
      <c r="AG29" s="380"/>
      <c r="AH29" s="380"/>
      <c r="AI29" s="380"/>
      <c r="AJ29" s="380"/>
      <c r="AK29" s="31"/>
      <c r="AL29" s="31"/>
      <c r="AM29" s="381"/>
      <c r="AN29" s="85"/>
      <c r="AO29" s="85"/>
      <c r="AP29" s="85"/>
      <c r="AQ29" s="85"/>
      <c r="AR29" s="85"/>
      <c r="AS29" s="136" t="n">
        <v>0</v>
      </c>
    </row>
    <row r="30" s="136" customFormat="true" ht="18.75" hidden="true" customHeight="true" outlineLevel="0" collapsed="false">
      <c r="A30" s="433"/>
      <c r="B30" s="433"/>
      <c r="C30" s="433"/>
      <c r="D30" s="433"/>
      <c r="E30" s="433"/>
      <c r="F30" s="433"/>
      <c r="G30" s="433"/>
      <c r="H30" s="433"/>
      <c r="I30" s="433"/>
      <c r="J30" s="433"/>
      <c r="K30" s="433"/>
      <c r="L30" s="433"/>
      <c r="M30" s="433"/>
      <c r="N30" s="433"/>
      <c r="O30" s="433"/>
      <c r="S30" s="378" t="s">
        <v>430</v>
      </c>
      <c r="T30" s="378"/>
      <c r="U30" s="379"/>
      <c r="V30" s="382" t="str">
        <f aca="false">IF(TITLE_DATE_PR_CHANGE="",IF(TITLE_DATE_PR="","",TITLE_DATE_PR),TITLE_DATE_PR_CHANGE)</f>
        <v/>
      </c>
      <c r="W30" s="382"/>
      <c r="X30" s="382"/>
      <c r="Y30" s="382"/>
      <c r="Z30" s="382"/>
      <c r="AA30" s="382"/>
      <c r="AB30" s="382"/>
      <c r="AC30" s="31"/>
      <c r="AD30" s="382" t="str">
        <f aca="false">IF(TITLE_DATE_PR_CHANGE="",IF(TITLE_DATE_PR="","",TITLE_DATE_PR),TITLE_DATE_PR_CHANGE)</f>
        <v/>
      </c>
      <c r="AE30" s="382"/>
      <c r="AF30" s="382"/>
      <c r="AG30" s="382"/>
      <c r="AH30" s="382"/>
      <c r="AI30" s="382"/>
      <c r="AJ30" s="382"/>
      <c r="AK30" s="31"/>
      <c r="AL30" s="31"/>
      <c r="AM30" s="381"/>
      <c r="AN30" s="85"/>
      <c r="AO30" s="85"/>
      <c r="AP30" s="85"/>
      <c r="AQ30" s="85"/>
      <c r="AR30" s="85"/>
      <c r="AS30" s="136" t="n">
        <v>0</v>
      </c>
    </row>
    <row r="31" s="136" customFormat="true" ht="18.75" hidden="true" customHeight="true" outlineLevel="0" collapsed="false">
      <c r="A31" s="433"/>
      <c r="B31" s="433"/>
      <c r="C31" s="433"/>
      <c r="D31" s="433"/>
      <c r="E31" s="433"/>
      <c r="F31" s="433"/>
      <c r="G31" s="433"/>
      <c r="H31" s="433"/>
      <c r="I31" s="433"/>
      <c r="J31" s="433"/>
      <c r="K31" s="433"/>
      <c r="L31" s="433"/>
      <c r="M31" s="433"/>
      <c r="N31" s="433"/>
      <c r="O31" s="433"/>
      <c r="S31" s="378" t="s">
        <v>431</v>
      </c>
      <c r="T31" s="378"/>
      <c r="U31" s="379"/>
      <c r="V31" s="380" t="str">
        <f aca="false">IF(TITLE_NUMBER_PR_CHANGE="",IF(TITLE_NUMBER_PR="","",TITLE_NUMBER_PR),TITLE_NUMBER_PR_CHANGE)</f>
        <v/>
      </c>
      <c r="W31" s="380"/>
      <c r="X31" s="380"/>
      <c r="Y31" s="380"/>
      <c r="Z31" s="380"/>
      <c r="AA31" s="380"/>
      <c r="AB31" s="380"/>
      <c r="AC31" s="31"/>
      <c r="AD31" s="380" t="str">
        <f aca="false">IF(TITLE_NUMBER_PR_CHANGE="",IF(TITLE_NUMBER_PR="","",TITLE_NUMBER_PR),TITLE_NUMBER_PR_CHANGE)</f>
        <v/>
      </c>
      <c r="AE31" s="380"/>
      <c r="AF31" s="380"/>
      <c r="AG31" s="380"/>
      <c r="AH31" s="380"/>
      <c r="AI31" s="380"/>
      <c r="AJ31" s="380"/>
      <c r="AK31" s="31"/>
      <c r="AL31" s="31"/>
      <c r="AM31" s="381"/>
      <c r="AN31" s="85"/>
      <c r="AO31" s="85"/>
      <c r="AP31" s="85"/>
      <c r="AQ31" s="85"/>
      <c r="AR31" s="85"/>
      <c r="AS31" s="136" t="n">
        <v>0</v>
      </c>
    </row>
    <row r="32" s="136" customFormat="true" ht="18.75" hidden="true" customHeight="true" outlineLevel="0" collapsed="false">
      <c r="A32" s="433"/>
      <c r="B32" s="433"/>
      <c r="C32" s="433"/>
      <c r="D32" s="433"/>
      <c r="E32" s="433"/>
      <c r="F32" s="433"/>
      <c r="G32" s="433"/>
      <c r="H32" s="433"/>
      <c r="I32" s="433"/>
      <c r="J32" s="433"/>
      <c r="K32" s="433"/>
      <c r="L32" s="433"/>
      <c r="M32" s="433"/>
      <c r="N32" s="433"/>
      <c r="O32" s="433"/>
      <c r="S32" s="378" t="s">
        <v>42</v>
      </c>
      <c r="T32" s="378"/>
      <c r="U32" s="379"/>
      <c r="V32" s="380" t="str">
        <f aca="false">IF(TITLE_IST_PUB_CHANGE="",IF(TITLE_IST_PUB="","",TITLE_IST_PUB),TITLE_IST_PUB_CHANGE)</f>
        <v/>
      </c>
      <c r="W32" s="380"/>
      <c r="X32" s="380"/>
      <c r="Y32" s="380"/>
      <c r="Z32" s="380"/>
      <c r="AA32" s="380"/>
      <c r="AB32" s="380"/>
      <c r="AC32" s="31"/>
      <c r="AD32" s="380" t="str">
        <f aca="false">IF(TITLE_IST_PUB_CHANGE="",IF(TITLE_IST_PUB="","",TITLE_IST_PUB),TITLE_IST_PUB_CHANGE)</f>
        <v/>
      </c>
      <c r="AE32" s="380"/>
      <c r="AF32" s="380"/>
      <c r="AG32" s="380"/>
      <c r="AH32" s="380"/>
      <c r="AI32" s="380"/>
      <c r="AJ32" s="380"/>
      <c r="AK32" s="31"/>
      <c r="AL32" s="31"/>
      <c r="AM32" s="381"/>
      <c r="AN32" s="85"/>
      <c r="AO32" s="85"/>
      <c r="AP32" s="85"/>
      <c r="AQ32" s="85"/>
      <c r="AR32" s="85"/>
      <c r="AS32" s="136" t="n">
        <v>0</v>
      </c>
    </row>
    <row r="33" customFormat="false" ht="14.25" hidden="true" customHeight="true" outlineLevel="0" collapsed="false">
      <c r="Q33" s="375"/>
      <c r="R33" s="375"/>
      <c r="S33" s="376"/>
      <c r="T33" s="56"/>
      <c r="U33" s="56"/>
      <c r="V33" s="377"/>
      <c r="W33" s="377"/>
      <c r="X33" s="377"/>
      <c r="Y33" s="377"/>
      <c r="Z33" s="377"/>
      <c r="AA33" s="377"/>
      <c r="AB33" s="377"/>
      <c r="AC33" s="377"/>
      <c r="AD33" s="377"/>
      <c r="AE33" s="377"/>
      <c r="AF33" s="377"/>
      <c r="AG33" s="377"/>
      <c r="AH33" s="377"/>
      <c r="AI33" s="377"/>
      <c r="AJ33" s="377"/>
      <c r="AK33" s="377"/>
      <c r="AS33" s="31" t="n">
        <v>0</v>
      </c>
    </row>
    <row r="34" s="136" customFormat="true" ht="18.75" hidden="true" customHeight="true" outlineLevel="0" collapsed="false">
      <c r="A34" s="433"/>
      <c r="B34" s="433"/>
      <c r="C34" s="433"/>
      <c r="D34" s="433"/>
      <c r="E34" s="433"/>
      <c r="F34" s="433"/>
      <c r="G34" s="433"/>
      <c r="H34" s="433"/>
      <c r="I34" s="433"/>
      <c r="J34" s="433"/>
      <c r="K34" s="433"/>
      <c r="L34" s="433"/>
      <c r="M34" s="433"/>
      <c r="N34" s="433"/>
      <c r="O34" s="433"/>
      <c r="S34" s="378" t="s">
        <v>432</v>
      </c>
      <c r="T34" s="378"/>
      <c r="U34" s="379"/>
      <c r="V34" s="382" t="str">
        <f aca="false">IF(TITLE_DATE_PR_CHANGE="",IF(TITLE_DATE_PR="","",TITLE_DATE_PR),TITLE_DATE_PR_CHANGE)</f>
        <v/>
      </c>
      <c r="W34" s="382"/>
      <c r="X34" s="382"/>
      <c r="Y34" s="382"/>
      <c r="Z34" s="382"/>
      <c r="AA34" s="382"/>
      <c r="AB34" s="382"/>
      <c r="AC34" s="31"/>
      <c r="AD34" s="382" t="str">
        <f aca="false">IF(TITLE_DATE_PR_CHANGE="",IF(TITLE_DATE_PR="","",TITLE_DATE_PR),TITLE_DATE_PR_CHANGE)</f>
        <v/>
      </c>
      <c r="AE34" s="382"/>
      <c r="AF34" s="382"/>
      <c r="AG34" s="382"/>
      <c r="AH34" s="382"/>
      <c r="AI34" s="382"/>
      <c r="AJ34" s="382"/>
      <c r="AK34" s="31"/>
      <c r="AL34" s="31"/>
      <c r="AM34" s="381"/>
      <c r="AN34" s="85"/>
      <c r="AO34" s="85"/>
      <c r="AP34" s="85"/>
      <c r="AQ34" s="85"/>
      <c r="AR34" s="85"/>
      <c r="AS34" s="136" t="n">
        <v>0</v>
      </c>
    </row>
    <row r="35" s="136" customFormat="true" ht="25.5" hidden="true" customHeight="true" outlineLevel="0" collapsed="false">
      <c r="A35" s="433"/>
      <c r="B35" s="433"/>
      <c r="C35" s="433"/>
      <c r="D35" s="433"/>
      <c r="E35" s="433"/>
      <c r="F35" s="433"/>
      <c r="G35" s="433"/>
      <c r="H35" s="433"/>
      <c r="I35" s="433"/>
      <c r="J35" s="433"/>
      <c r="K35" s="433"/>
      <c r="L35" s="433"/>
      <c r="M35" s="433"/>
      <c r="N35" s="433"/>
      <c r="O35" s="433"/>
      <c r="S35" s="378" t="s">
        <v>433</v>
      </c>
      <c r="T35" s="378"/>
      <c r="U35" s="379"/>
      <c r="V35" s="380" t="str">
        <f aca="false">IF(TITLE_NUMBER_PR_CHANGE="",IF(TITLE_NUMBER_PR="","",TITLE_NUMBER_PR),TITLE_NUMBER_PR_CHANGE)</f>
        <v/>
      </c>
      <c r="W35" s="380"/>
      <c r="X35" s="380"/>
      <c r="Y35" s="380"/>
      <c r="Z35" s="380"/>
      <c r="AA35" s="380"/>
      <c r="AB35" s="380"/>
      <c r="AC35" s="31"/>
      <c r="AD35" s="380" t="str">
        <f aca="false">IF(TITLE_NUMBER_PR_CHANGE="",IF(TITLE_NUMBER_PR="","",TITLE_NUMBER_PR),TITLE_NUMBER_PR_CHANGE)</f>
        <v/>
      </c>
      <c r="AE35" s="380"/>
      <c r="AF35" s="380"/>
      <c r="AG35" s="380"/>
      <c r="AH35" s="380"/>
      <c r="AI35" s="380"/>
      <c r="AJ35" s="380"/>
      <c r="AK35" s="31"/>
      <c r="AL35" s="31"/>
      <c r="AM35" s="381"/>
      <c r="AN35" s="85"/>
      <c r="AO35" s="85"/>
      <c r="AP35" s="85"/>
      <c r="AQ35" s="85"/>
      <c r="AR35" s="85"/>
      <c r="AS35" s="136" t="n">
        <v>0</v>
      </c>
    </row>
    <row r="36" s="136" customFormat="true" ht="12.8" hidden="false" customHeight="false" outlineLevel="0" collapsed="false">
      <c r="A36" s="433"/>
      <c r="B36" s="433"/>
      <c r="C36" s="433"/>
      <c r="D36" s="433"/>
      <c r="E36" s="433"/>
      <c r="F36" s="433"/>
      <c r="G36" s="433"/>
      <c r="H36" s="433"/>
      <c r="I36" s="433"/>
      <c r="J36" s="433"/>
      <c r="K36" s="433"/>
      <c r="L36" s="433"/>
      <c r="M36" s="433"/>
      <c r="N36" s="433"/>
      <c r="O36" s="433"/>
      <c r="S36" s="31"/>
      <c r="T36" s="31"/>
      <c r="U36" s="32"/>
      <c r="V36" s="31"/>
      <c r="W36" s="31"/>
      <c r="X36" s="31"/>
      <c r="Y36" s="31"/>
      <c r="Z36" s="31"/>
      <c r="AA36" s="31"/>
      <c r="AB36" s="31"/>
      <c r="AC36" s="36" t="s">
        <v>434</v>
      </c>
      <c r="AD36" s="31"/>
      <c r="AE36" s="31"/>
      <c r="AF36" s="31"/>
      <c r="AG36" s="31"/>
      <c r="AH36" s="31"/>
      <c r="AI36" s="31"/>
      <c r="AJ36" s="31"/>
      <c r="AK36" s="36" t="s">
        <v>434</v>
      </c>
      <c r="AN36" s="85"/>
      <c r="AO36" s="85"/>
      <c r="AP36" s="85"/>
      <c r="AQ36" s="85"/>
      <c r="AR36" s="85"/>
      <c r="AS36" s="136" t="n">
        <v>0</v>
      </c>
    </row>
    <row r="37" customFormat="false" ht="14.7" hidden="false" customHeight="true" outlineLevel="0" collapsed="false">
      <c r="Q37" s="375"/>
      <c r="R37" s="375"/>
      <c r="S37" s="376"/>
      <c r="T37" s="56"/>
      <c r="U37" s="383"/>
      <c r="V37" s="384"/>
      <c r="W37" s="384"/>
      <c r="X37" s="384"/>
      <c r="Y37" s="384"/>
      <c r="Z37" s="384"/>
      <c r="AA37" s="384"/>
      <c r="AB37" s="384"/>
      <c r="AC37" s="384"/>
      <c r="AD37" s="384"/>
      <c r="AE37" s="384"/>
      <c r="AF37" s="384"/>
      <c r="AG37" s="384"/>
      <c r="AH37" s="384"/>
      <c r="AI37" s="384"/>
      <c r="AJ37" s="384"/>
      <c r="AK37" s="384"/>
      <c r="AS37" s="31" t="n">
        <v>14</v>
      </c>
    </row>
    <row r="38" customFormat="false" ht="14.7" hidden="false" customHeight="true" outlineLevel="0" collapsed="false">
      <c r="Q38" s="375"/>
      <c r="R38" s="375"/>
      <c r="S38" s="97" t="s">
        <v>307</v>
      </c>
      <c r="T38" s="97"/>
      <c r="U38" s="97"/>
      <c r="V38" s="97"/>
      <c r="W38" s="97"/>
      <c r="X38" s="97"/>
      <c r="Y38" s="97"/>
      <c r="Z38" s="97"/>
      <c r="AA38" s="97"/>
      <c r="AB38" s="97"/>
      <c r="AC38" s="97"/>
      <c r="AD38" s="97"/>
      <c r="AE38" s="97"/>
      <c r="AF38" s="97"/>
      <c r="AG38" s="97"/>
      <c r="AH38" s="97"/>
      <c r="AI38" s="97"/>
      <c r="AJ38" s="97"/>
      <c r="AK38" s="97"/>
      <c r="AL38" s="97"/>
      <c r="AM38" s="97" t="s">
        <v>308</v>
      </c>
      <c r="AS38" s="31" t="n">
        <v>14</v>
      </c>
    </row>
    <row r="39" customFormat="false" ht="14.7" hidden="false" customHeight="true" outlineLevel="0" collapsed="false">
      <c r="Q39" s="375"/>
      <c r="R39" s="375"/>
      <c r="S39" s="310" t="s">
        <v>87</v>
      </c>
      <c r="T39" s="310" t="s">
        <v>435</v>
      </c>
      <c r="U39" s="386"/>
      <c r="V39" s="309" t="s">
        <v>436</v>
      </c>
      <c r="W39" s="309"/>
      <c r="X39" s="309"/>
      <c r="Y39" s="309"/>
      <c r="Z39" s="309"/>
      <c r="AA39" s="309"/>
      <c r="AB39" s="309"/>
      <c r="AC39" s="310" t="s">
        <v>437</v>
      </c>
      <c r="AD39" s="309" t="s">
        <v>436</v>
      </c>
      <c r="AE39" s="309"/>
      <c r="AF39" s="309"/>
      <c r="AG39" s="309"/>
      <c r="AH39" s="309"/>
      <c r="AI39" s="309"/>
      <c r="AJ39" s="309"/>
      <c r="AK39" s="310" t="s">
        <v>438</v>
      </c>
      <c r="AL39" s="387" t="s">
        <v>439</v>
      </c>
      <c r="AM39" s="97"/>
      <c r="AS39" s="31" t="n">
        <v>14</v>
      </c>
    </row>
    <row r="40" customFormat="false" ht="35.7" hidden="false" customHeight="true" outlineLevel="0" collapsed="false">
      <c r="Q40" s="375"/>
      <c r="R40" s="375"/>
      <c r="S40" s="310"/>
      <c r="T40" s="310"/>
      <c r="U40" s="388"/>
      <c r="V40" s="97" t="s">
        <v>440</v>
      </c>
      <c r="W40" s="342"/>
      <c r="X40" s="97" t="s">
        <v>442</v>
      </c>
      <c r="Y40" s="97"/>
      <c r="Z40" s="97" t="s">
        <v>443</v>
      </c>
      <c r="AA40" s="97"/>
      <c r="AB40" s="97"/>
      <c r="AC40" s="310"/>
      <c r="AD40" s="97" t="s">
        <v>457</v>
      </c>
      <c r="AE40" s="342"/>
      <c r="AF40" s="97" t="s">
        <v>442</v>
      </c>
      <c r="AG40" s="97"/>
      <c r="AH40" s="97" t="s">
        <v>443</v>
      </c>
      <c r="AI40" s="97"/>
      <c r="AJ40" s="97"/>
      <c r="AK40" s="310"/>
      <c r="AL40" s="387"/>
      <c r="AM40" s="97"/>
      <c r="AS40" s="31" t="n">
        <v>34</v>
      </c>
    </row>
    <row r="41" customFormat="false" ht="35.7" hidden="false" customHeight="true" outlineLevel="0" collapsed="false">
      <c r="A41" s="433"/>
      <c r="B41" s="433" t="s">
        <v>144</v>
      </c>
      <c r="C41" s="433" t="s">
        <v>145</v>
      </c>
      <c r="D41" s="433" t="s">
        <v>146</v>
      </c>
      <c r="E41" s="433" t="s">
        <v>444</v>
      </c>
      <c r="F41" s="433" t="s">
        <v>445</v>
      </c>
      <c r="G41" s="433" t="s">
        <v>446</v>
      </c>
      <c r="H41" s="433" t="s">
        <v>447</v>
      </c>
      <c r="I41" s="433" t="s">
        <v>448</v>
      </c>
      <c r="J41" s="433" t="s">
        <v>449</v>
      </c>
      <c r="K41" s="433" t="s">
        <v>450</v>
      </c>
      <c r="L41" s="433" t="s">
        <v>425</v>
      </c>
      <c r="Q41" s="375"/>
      <c r="R41" s="375"/>
      <c r="S41" s="310"/>
      <c r="T41" s="310"/>
      <c r="U41" s="389"/>
      <c r="V41" s="97"/>
      <c r="W41" s="342"/>
      <c r="X41" s="148" t="s">
        <v>451</v>
      </c>
      <c r="Y41" s="148" t="s">
        <v>452</v>
      </c>
      <c r="Z41" s="148" t="s">
        <v>453</v>
      </c>
      <c r="AA41" s="148" t="s">
        <v>454</v>
      </c>
      <c r="AB41" s="148"/>
      <c r="AC41" s="310"/>
      <c r="AD41" s="97"/>
      <c r="AE41" s="342"/>
      <c r="AF41" s="148" t="s">
        <v>451</v>
      </c>
      <c r="AG41" s="148" t="s">
        <v>452</v>
      </c>
      <c r="AH41" s="148" t="s">
        <v>453</v>
      </c>
      <c r="AI41" s="148" t="s">
        <v>454</v>
      </c>
      <c r="AJ41" s="148"/>
      <c r="AK41" s="310"/>
      <c r="AL41" s="387"/>
      <c r="AM41" s="97"/>
      <c r="AS41" s="31" t="n">
        <v>34</v>
      </c>
    </row>
    <row r="42" s="87" customFormat="true" ht="11.25" hidden="true" customHeight="true" outlineLevel="0" collapsed="false">
      <c r="A42" s="433"/>
      <c r="B42" s="433"/>
      <c r="C42" s="433"/>
      <c r="D42" s="433"/>
      <c r="E42" s="433"/>
      <c r="F42" s="433"/>
      <c r="G42" s="433"/>
      <c r="H42" s="433"/>
      <c r="I42" s="433"/>
      <c r="J42" s="433"/>
      <c r="K42" s="433"/>
      <c r="L42" s="433"/>
      <c r="M42" s="39"/>
      <c r="N42" s="39"/>
      <c r="O42" s="39"/>
      <c r="P42" s="390"/>
      <c r="Q42" s="391"/>
      <c r="R42" s="392" t="n">
        <v>1</v>
      </c>
      <c r="S42" s="393" t="s">
        <v>118</v>
      </c>
      <c r="T42" s="394" t="s">
        <v>101</v>
      </c>
      <c r="U42" s="395" t="str">
        <f aca="true">OFFSET(U42,0,-1)</f>
        <v>2</v>
      </c>
      <c r="V42" s="396" t="n">
        <f aca="true">OFFSET(V42,0,-1)+1</f>
        <v>3</v>
      </c>
      <c r="W42" s="396"/>
      <c r="X42" s="396" t="n">
        <f aca="true">OFFSET(X42,0,-1)+1</f>
        <v>1</v>
      </c>
      <c r="Y42" s="396" t="n">
        <f aca="true">OFFSET(Y42,0,-1)+1</f>
        <v>2</v>
      </c>
      <c r="Z42" s="396" t="n">
        <f aca="true">OFFSET(Z42,0,-1)+1</f>
        <v>3</v>
      </c>
      <c r="AA42" s="396" t="n">
        <f aca="true">OFFSET(AA42,0,-1)+1</f>
        <v>4</v>
      </c>
      <c r="AB42" s="396"/>
      <c r="AC42" s="396" t="n">
        <f aca="true">OFFSET(AC42,0,-2)+1</f>
        <v>5</v>
      </c>
      <c r="AD42" s="396" t="n">
        <f aca="true">OFFSET(AD42,0,-1)+1</f>
        <v>6</v>
      </c>
      <c r="AE42" s="396"/>
      <c r="AF42" s="396" t="n">
        <f aca="true">OFFSET(AF42,0,-1)+1</f>
        <v>1</v>
      </c>
      <c r="AG42" s="396" t="n">
        <f aca="true">OFFSET(AG42,0,-1)+1</f>
        <v>2</v>
      </c>
      <c r="AH42" s="396" t="n">
        <f aca="true">OFFSET(AH42,0,-1)+1</f>
        <v>3</v>
      </c>
      <c r="AI42" s="396" t="n">
        <f aca="true">OFFSET(AI42,0,-1)+1</f>
        <v>4</v>
      </c>
      <c r="AJ42" s="396"/>
      <c r="AK42" s="396" t="n">
        <f aca="true">OFFSET(AK42,0,-2)+1</f>
        <v>5</v>
      </c>
      <c r="AL42" s="395" t="n">
        <f aca="true">OFFSET(AL42,0,-1)</f>
        <v>5</v>
      </c>
      <c r="AM42" s="396" t="n">
        <f aca="true">OFFSET(AM42,0,-1)+1</f>
        <v>6</v>
      </c>
      <c r="AN42" s="36"/>
      <c r="AO42" s="36"/>
      <c r="AP42" s="36"/>
      <c r="AQ42" s="36"/>
      <c r="AR42" s="36"/>
      <c r="AS42" s="87" t="n">
        <v>0</v>
      </c>
    </row>
    <row r="43" customFormat="false" ht="22.05" hidden="false" customHeight="true" outlineLevel="0" collapsed="false">
      <c r="A43" s="416" t="s">
        <v>195</v>
      </c>
      <c r="B43" s="416"/>
      <c r="C43" s="416"/>
      <c r="D43" s="416"/>
      <c r="E43" s="331" t="n">
        <v>1</v>
      </c>
      <c r="F43" s="416"/>
      <c r="G43" s="416"/>
      <c r="H43" s="416"/>
      <c r="I43" s="416"/>
      <c r="J43" s="416"/>
      <c r="K43" s="416"/>
      <c r="L43" s="433"/>
      <c r="M43" s="433"/>
      <c r="N43" s="433"/>
      <c r="O43" s="433"/>
      <c r="Q43" s="95"/>
      <c r="R43" s="332"/>
      <c r="S43" s="404" t="n">
        <f aca="false">INDEX(PT_DIFFERENTIATION_NUM_NTAR,MATCH(A43,PT_DIFFERENTIATION_NTAR_ID,0))</f>
        <v>0</v>
      </c>
      <c r="T43" s="334" t="s">
        <v>132</v>
      </c>
      <c r="U43" s="335"/>
      <c r="V43" s="336"/>
      <c r="W43" s="336"/>
      <c r="X43" s="336"/>
      <c r="Y43" s="336"/>
      <c r="Z43" s="336"/>
      <c r="AA43" s="336"/>
      <c r="AB43" s="336"/>
      <c r="AC43" s="336"/>
      <c r="AD43" s="337" t="str">
        <f aca="false">INDEX(PT_DIFFERENTIATION_NTAR,MATCH(A43,PT_DIFFERENTIATION_NTAR_ID,0))</f>
        <v/>
      </c>
      <c r="AE43" s="337"/>
      <c r="AF43" s="337"/>
      <c r="AG43" s="337"/>
      <c r="AH43" s="337"/>
      <c r="AI43" s="337"/>
      <c r="AJ43" s="337"/>
      <c r="AK43" s="337"/>
      <c r="AL43" s="337"/>
      <c r="AM43" s="338"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5"/>
      <c r="AP43" s="85" t="str">
        <f aca="false">IF(T43="","",T43)</f>
        <v>Наименование тарифа</v>
      </c>
      <c r="AQ43" s="85"/>
      <c r="AR43" s="85"/>
      <c r="AS43" s="31" t="n">
        <v>21</v>
      </c>
    </row>
    <row r="44" customFormat="false" ht="22.05" hidden="false" customHeight="true" outlineLevel="0" collapsed="false">
      <c r="A44" s="416" t="s">
        <v>195</v>
      </c>
      <c r="B44" s="416" t="s">
        <v>196</v>
      </c>
      <c r="C44" s="416"/>
      <c r="D44" s="416"/>
      <c r="E44" s="331"/>
      <c r="F44" s="331" t="n">
        <v>1</v>
      </c>
      <c r="G44" s="416"/>
      <c r="H44" s="416"/>
      <c r="I44" s="416"/>
      <c r="J44" s="416"/>
      <c r="K44" s="416"/>
      <c r="L44" s="433"/>
      <c r="M44" s="433"/>
      <c r="N44" s="433"/>
      <c r="O44" s="433"/>
      <c r="P44" s="32"/>
      <c r="Q44" s="339"/>
      <c r="R44" s="340"/>
      <c r="S44" s="404" t="str">
        <f aca="false">INDEX(PT_DIFFERENTIATION_NUM_TER,MATCH(B44,PT_DIFFERENTIATION_TER_ID,0))</f>
        <v>.</v>
      </c>
      <c r="T44" s="333" t="s">
        <v>404</v>
      </c>
      <c r="U44" s="335"/>
      <c r="V44" s="336"/>
      <c r="W44" s="336"/>
      <c r="X44" s="336"/>
      <c r="Y44" s="336"/>
      <c r="Z44" s="336"/>
      <c r="AA44" s="336"/>
      <c r="AB44" s="336"/>
      <c r="AC44" s="336"/>
      <c r="AD44" s="337" t="str">
        <f aca="false">INDEX(PT_DIFFERENTIATION_TER,MATCH(B44,PT_DIFFERENTIATION_TER_ID,0))</f>
        <v/>
      </c>
      <c r="AE44" s="337"/>
      <c r="AF44" s="337"/>
      <c r="AG44" s="337"/>
      <c r="AH44" s="337"/>
      <c r="AI44" s="337"/>
      <c r="AJ44" s="337"/>
      <c r="AK44" s="337"/>
      <c r="AL44" s="337"/>
      <c r="AM44" s="338" t="s">
        <v>405</v>
      </c>
      <c r="AO44" s="85"/>
      <c r="AP44" s="85" t="str">
        <f aca="false">IF(T44="","",T44)</f>
        <v>Территория действия тарифа</v>
      </c>
      <c r="AQ44" s="85"/>
      <c r="AR44" s="85"/>
      <c r="AS44" s="31" t="n">
        <v>21</v>
      </c>
    </row>
    <row r="45" customFormat="false" ht="24" hidden="false" customHeight="true" outlineLevel="0" collapsed="false">
      <c r="A45" s="416" t="s">
        <v>195</v>
      </c>
      <c r="B45" s="416" t="s">
        <v>196</v>
      </c>
      <c r="C45" s="416" t="s">
        <v>197</v>
      </c>
      <c r="D45" s="416"/>
      <c r="E45" s="331"/>
      <c r="F45" s="331"/>
      <c r="G45" s="331" t="n">
        <v>1</v>
      </c>
      <c r="H45" s="416"/>
      <c r="I45" s="416"/>
      <c r="J45" s="416"/>
      <c r="K45" s="416"/>
      <c r="L45" s="433"/>
      <c r="M45" s="433"/>
      <c r="N45" s="433"/>
      <c r="O45" s="433"/>
      <c r="P45" s="341"/>
      <c r="Q45" s="339"/>
      <c r="R45" s="340"/>
      <c r="S45" s="404" t="str">
        <f aca="false">INDEX(PT_DIFFERENTIATION_NUM_CS,MATCH(C45,PT_DIFFERENTIATION_CS_ID,0))</f>
        <v>..</v>
      </c>
      <c r="T45" s="401" t="s">
        <v>406</v>
      </c>
      <c r="U45" s="335"/>
      <c r="V45" s="336"/>
      <c r="W45" s="336"/>
      <c r="X45" s="336"/>
      <c r="Y45" s="336"/>
      <c r="Z45" s="336"/>
      <c r="AA45" s="336"/>
      <c r="AB45" s="336"/>
      <c r="AC45" s="336"/>
      <c r="AD45" s="337" t="str">
        <f aca="false">INDEX(PT_DIFFERENTIATION_CS,MATCH(C45,PT_DIFFERENTIATION_CS_ID,0))</f>
        <v/>
      </c>
      <c r="AE45" s="337"/>
      <c r="AF45" s="337"/>
      <c r="AG45" s="337"/>
      <c r="AH45" s="337"/>
      <c r="AI45" s="337"/>
      <c r="AJ45" s="337"/>
      <c r="AK45" s="337"/>
      <c r="AL45" s="337"/>
      <c r="AM45" s="338" t="s">
        <v>407</v>
      </c>
      <c r="AO45" s="85"/>
      <c r="AP45" s="85" t="str">
        <f aca="false">IF(T45="","",T45)</f>
        <v>Наименование системы теплоснабжения</v>
      </c>
      <c r="AQ45" s="85"/>
      <c r="AR45" s="85"/>
      <c r="AS45" s="31" t="n">
        <v>23</v>
      </c>
    </row>
    <row r="46" customFormat="false" ht="22.05" hidden="false" customHeight="true" outlineLevel="0" collapsed="false">
      <c r="A46" s="416" t="s">
        <v>195</v>
      </c>
      <c r="B46" s="416" t="s">
        <v>196</v>
      </c>
      <c r="C46" s="416" t="s">
        <v>197</v>
      </c>
      <c r="D46" s="416" t="s">
        <v>198</v>
      </c>
      <c r="E46" s="331"/>
      <c r="F46" s="331"/>
      <c r="G46" s="331"/>
      <c r="H46" s="331" t="n">
        <v>1</v>
      </c>
      <c r="I46" s="416"/>
      <c r="J46" s="416"/>
      <c r="K46" s="416"/>
      <c r="L46" s="433"/>
      <c r="M46" s="433"/>
      <c r="N46" s="433"/>
      <c r="O46" s="433"/>
      <c r="P46" s="341"/>
      <c r="Q46" s="339"/>
      <c r="R46" s="340"/>
      <c r="S46" s="404" t="str">
        <f aca="false">INDEX(PT_DIFFERENTIATION_NUM_IST_TE,MATCH(D46,PT_DIFFERENTIATION_IST_TE_ID,0))</f>
        <v>...</v>
      </c>
      <c r="T46" s="405" t="s">
        <v>408</v>
      </c>
      <c r="U46" s="335"/>
      <c r="V46" s="336"/>
      <c r="W46" s="336"/>
      <c r="X46" s="336"/>
      <c r="Y46" s="336"/>
      <c r="Z46" s="336"/>
      <c r="AA46" s="336"/>
      <c r="AB46" s="336"/>
      <c r="AC46" s="336"/>
      <c r="AD46" s="337" t="str">
        <f aca="false">INDEX(PT_DIFFERENTIATION_IST_TE,MATCH(D46,PT_DIFFERENTIATION_IST_TE_ID,0))</f>
        <v/>
      </c>
      <c r="AE46" s="337"/>
      <c r="AF46" s="337"/>
      <c r="AG46" s="337"/>
      <c r="AH46" s="337"/>
      <c r="AI46" s="337"/>
      <c r="AJ46" s="337"/>
      <c r="AK46" s="337"/>
      <c r="AL46" s="337"/>
      <c r="AM46" s="338" t="s">
        <v>409</v>
      </c>
      <c r="AO46" s="85"/>
      <c r="AP46" s="85" t="str">
        <f aca="false">IF(T46="","",T46)</f>
        <v>Источник тепловой энергии</v>
      </c>
      <c r="AQ46" s="85"/>
      <c r="AR46" s="85"/>
      <c r="AS46" s="31" t="n">
        <v>21</v>
      </c>
    </row>
    <row r="47" s="36" customFormat="true" ht="12.8" hidden="false" customHeight="false" outlineLevel="0" collapsed="false">
      <c r="A47" s="35" t="s">
        <v>195</v>
      </c>
      <c r="B47" s="35" t="s">
        <v>196</v>
      </c>
      <c r="C47" s="35" t="s">
        <v>197</v>
      </c>
      <c r="D47" s="35" t="s">
        <v>198</v>
      </c>
      <c r="E47" s="331"/>
      <c r="F47" s="331"/>
      <c r="G47" s="331"/>
      <c r="H47" s="331"/>
      <c r="I47" s="342" t="str">
        <f aca="false">S46&amp;".1"</f>
        <v>....1</v>
      </c>
      <c r="J47" s="35"/>
      <c r="K47" s="35"/>
      <c r="L47" s="35" t="s">
        <v>410</v>
      </c>
      <c r="M47" s="414"/>
      <c r="N47" s="414"/>
      <c r="O47" s="414"/>
      <c r="P47" s="35" t="n">
        <v>1</v>
      </c>
      <c r="Q47" s="35"/>
      <c r="R47" s="343"/>
      <c r="S47" s="410"/>
      <c r="T47" s="423"/>
      <c r="U47" s="434"/>
      <c r="V47" s="410"/>
      <c r="W47" s="410"/>
      <c r="X47" s="410"/>
      <c r="Y47" s="410"/>
      <c r="Z47" s="410"/>
      <c r="AA47" s="410"/>
      <c r="AB47" s="410"/>
      <c r="AC47" s="410"/>
      <c r="AD47" s="410"/>
      <c r="AE47" s="410"/>
      <c r="AF47" s="410"/>
      <c r="AG47" s="410"/>
      <c r="AH47" s="410"/>
      <c r="AI47" s="410"/>
      <c r="AJ47" s="410"/>
      <c r="AK47" s="410"/>
      <c r="AL47" s="410"/>
      <c r="AM47" s="434"/>
      <c r="AO47" s="85"/>
      <c r="AP47" s="85" t="str">
        <f aca="false">IF(T47="","",T47)</f>
        <v/>
      </c>
      <c r="AQ47" s="85"/>
      <c r="AR47" s="85"/>
      <c r="AS47" s="36" t="n">
        <v>0</v>
      </c>
    </row>
    <row r="48" customFormat="false" ht="22.05" hidden="false" customHeight="true" outlineLevel="0" collapsed="false">
      <c r="A48" s="416" t="s">
        <v>195</v>
      </c>
      <c r="B48" s="416" t="s">
        <v>196</v>
      </c>
      <c r="C48" s="416" t="s">
        <v>197</v>
      </c>
      <c r="D48" s="416" t="s">
        <v>198</v>
      </c>
      <c r="E48" s="331"/>
      <c r="F48" s="331"/>
      <c r="G48" s="331"/>
      <c r="H48" s="331"/>
      <c r="I48" s="342"/>
      <c r="J48" s="342" t="str">
        <f aca="false">S46&amp;".1"</f>
        <v>....1</v>
      </c>
      <c r="K48" s="416"/>
      <c r="L48" s="433" t="s">
        <v>413</v>
      </c>
      <c r="P48" s="35"/>
      <c r="Q48" s="35" t="n">
        <v>1</v>
      </c>
      <c r="R48" s="346"/>
      <c r="S48" s="404" t="str">
        <f aca="false">$J48</f>
        <v>....1</v>
      </c>
      <c r="T48" s="347" t="s">
        <v>414</v>
      </c>
      <c r="U48" s="335"/>
      <c r="V48" s="345"/>
      <c r="W48" s="345"/>
      <c r="X48" s="345"/>
      <c r="Y48" s="345"/>
      <c r="Z48" s="345"/>
      <c r="AA48" s="345"/>
      <c r="AB48" s="345"/>
      <c r="AC48" s="345"/>
      <c r="AD48" s="345"/>
      <c r="AE48" s="345"/>
      <c r="AF48" s="345"/>
      <c r="AG48" s="345"/>
      <c r="AH48" s="345"/>
      <c r="AI48" s="345"/>
      <c r="AJ48" s="345"/>
      <c r="AK48" s="345"/>
      <c r="AL48" s="345"/>
      <c r="AM48" s="338" t="s">
        <v>415</v>
      </c>
      <c r="AO48" s="85"/>
      <c r="AP48" s="85" t="str">
        <f aca="false">IF(T48="","",T48)</f>
        <v>Группа потребителей</v>
      </c>
      <c r="AQ48" s="85"/>
      <c r="AR48" s="85"/>
      <c r="AS48" s="31" t="n">
        <v>21</v>
      </c>
    </row>
    <row r="49" customFormat="false" ht="22.05" hidden="false" customHeight="true" outlineLevel="0" collapsed="false">
      <c r="A49" s="416" t="s">
        <v>195</v>
      </c>
      <c r="B49" s="416" t="s">
        <v>196</v>
      </c>
      <c r="C49" s="416" t="s">
        <v>197</v>
      </c>
      <c r="D49" s="416" t="s">
        <v>198</v>
      </c>
      <c r="E49" s="331"/>
      <c r="F49" s="331"/>
      <c r="G49" s="331"/>
      <c r="H49" s="331"/>
      <c r="I49" s="342"/>
      <c r="J49" s="342"/>
      <c r="K49" s="342" t="str">
        <f aca="false">J48&amp;".1"</f>
        <v>....1.1</v>
      </c>
      <c r="L49" s="433" t="s">
        <v>416</v>
      </c>
      <c r="P49" s="35"/>
      <c r="Q49" s="35"/>
      <c r="R49" s="346" t="n">
        <v>1</v>
      </c>
      <c r="S49" s="404" t="str">
        <f aca="false">$K49</f>
        <v>....1.1</v>
      </c>
      <c r="T49" s="348"/>
      <c r="U49" s="335"/>
      <c r="V49" s="349"/>
      <c r="W49" s="350"/>
      <c r="X49" s="349"/>
      <c r="Y49" s="351"/>
      <c r="Z49" s="352"/>
      <c r="AA49" s="166" t="s">
        <v>65</v>
      </c>
      <c r="AB49" s="352"/>
      <c r="AC49" s="166" t="s">
        <v>65</v>
      </c>
      <c r="AD49" s="349"/>
      <c r="AE49" s="350"/>
      <c r="AF49" s="349"/>
      <c r="AG49" s="351"/>
      <c r="AH49" s="352"/>
      <c r="AI49" s="166" t="s">
        <v>65</v>
      </c>
      <c r="AJ49" s="352"/>
      <c r="AK49" s="166" t="s">
        <v>65</v>
      </c>
      <c r="AL49" s="397"/>
      <c r="AM49" s="353" t="s">
        <v>458</v>
      </c>
      <c r="AN49" s="36" t="e">
        <f aca="false">strcheckdate(V50:AL50)</f>
        <v>#NAME?</v>
      </c>
      <c r="AO49" s="85"/>
      <c r="AP49" s="85" t="str">
        <f aca="false">IF(T49="","",T49)</f>
        <v/>
      </c>
      <c r="AQ49" s="85"/>
      <c r="AR49" s="85"/>
      <c r="AS49" s="31" t="n">
        <v>21</v>
      </c>
    </row>
    <row r="50" customFormat="false" ht="12.8" hidden="false" customHeight="false" outlineLevel="0" collapsed="false">
      <c r="A50" s="416" t="s">
        <v>195</v>
      </c>
      <c r="B50" s="416" t="s">
        <v>196</v>
      </c>
      <c r="C50" s="416" t="s">
        <v>197</v>
      </c>
      <c r="D50" s="416" t="s">
        <v>198</v>
      </c>
      <c r="E50" s="331"/>
      <c r="F50" s="331"/>
      <c r="G50" s="331"/>
      <c r="H50" s="331"/>
      <c r="I50" s="342"/>
      <c r="J50" s="342"/>
      <c r="K50" s="342"/>
      <c r="L50" s="433"/>
      <c r="P50" s="35"/>
      <c r="Q50" s="35"/>
      <c r="R50" s="346"/>
      <c r="S50" s="312"/>
      <c r="T50" s="335"/>
      <c r="U50" s="335"/>
      <c r="V50" s="350"/>
      <c r="W50" s="350"/>
      <c r="X50" s="350"/>
      <c r="Y50" s="354" t="str">
        <f aca="false">Z49&amp;"-"&amp;AB49</f>
        <v>-</v>
      </c>
      <c r="Z50" s="352"/>
      <c r="AA50" s="166"/>
      <c r="AB50" s="352"/>
      <c r="AC50" s="166"/>
      <c r="AD50" s="350"/>
      <c r="AE50" s="350"/>
      <c r="AF50" s="350"/>
      <c r="AG50" s="354" t="str">
        <f aca="false">AH49&amp;"-"&amp;AJ49</f>
        <v>-</v>
      </c>
      <c r="AH50" s="352"/>
      <c r="AI50" s="166"/>
      <c r="AJ50" s="352"/>
      <c r="AK50" s="166"/>
      <c r="AL50" s="398"/>
      <c r="AM50" s="353"/>
      <c r="AO50" s="85"/>
      <c r="AP50" s="85" t="str">
        <f aca="false">IF(T50="","",T50)</f>
        <v/>
      </c>
      <c r="AQ50" s="85"/>
      <c r="AR50" s="85"/>
      <c r="AS50" s="31" t="n">
        <v>0</v>
      </c>
    </row>
    <row r="51" customFormat="false" ht="11.55" hidden="false" customHeight="true" outlineLevel="0" collapsed="false">
      <c r="A51" s="416" t="s">
        <v>195</v>
      </c>
      <c r="B51" s="416" t="s">
        <v>196</v>
      </c>
      <c r="C51" s="416" t="s">
        <v>197</v>
      </c>
      <c r="D51" s="416" t="s">
        <v>198</v>
      </c>
      <c r="E51" s="331"/>
      <c r="F51" s="331"/>
      <c r="G51" s="331"/>
      <c r="H51" s="331"/>
      <c r="I51" s="342"/>
      <c r="J51" s="342"/>
      <c r="K51" s="416"/>
      <c r="L51" s="433"/>
      <c r="P51" s="35"/>
      <c r="Q51" s="35"/>
      <c r="R51" s="343"/>
      <c r="S51" s="355"/>
      <c r="T51" s="358" t="s">
        <v>418</v>
      </c>
      <c r="U51" s="157"/>
      <c r="V51" s="157"/>
      <c r="W51" s="157"/>
      <c r="X51" s="157"/>
      <c r="Y51" s="157"/>
      <c r="Z51" s="157"/>
      <c r="AA51" s="157"/>
      <c r="AB51" s="157"/>
      <c r="AC51" s="157"/>
      <c r="AD51" s="157"/>
      <c r="AE51" s="157"/>
      <c r="AF51" s="157"/>
      <c r="AG51" s="157"/>
      <c r="AH51" s="157"/>
      <c r="AI51" s="157"/>
      <c r="AJ51" s="157"/>
      <c r="AK51" s="157"/>
      <c r="AL51" s="357"/>
      <c r="AM51" s="353"/>
      <c r="AO51" s="85"/>
      <c r="AP51" s="85" t="str">
        <f aca="false">IF(T51="","",T51)</f>
        <v>Добавить вид теплоносителя (параметры теплоносителя)</v>
      </c>
      <c r="AQ51" s="85"/>
      <c r="AR51" s="85"/>
      <c r="AS51" s="31" t="n">
        <v>11</v>
      </c>
    </row>
    <row r="52" customFormat="false" ht="11.55" hidden="false" customHeight="true" outlineLevel="0" collapsed="false">
      <c r="A52" s="416" t="s">
        <v>195</v>
      </c>
      <c r="B52" s="416" t="s">
        <v>196</v>
      </c>
      <c r="C52" s="416" t="s">
        <v>197</v>
      </c>
      <c r="D52" s="416" t="s">
        <v>198</v>
      </c>
      <c r="E52" s="331"/>
      <c r="F52" s="331"/>
      <c r="G52" s="331"/>
      <c r="H52" s="331"/>
      <c r="I52" s="342"/>
      <c r="J52" s="416"/>
      <c r="K52" s="416"/>
      <c r="L52" s="433"/>
      <c r="P52" s="35"/>
      <c r="Q52" s="35"/>
      <c r="R52" s="343"/>
      <c r="S52" s="355"/>
      <c r="T52" s="362" t="s">
        <v>419</v>
      </c>
      <c r="U52" s="157"/>
      <c r="V52" s="157"/>
      <c r="W52" s="157"/>
      <c r="X52" s="157"/>
      <c r="Y52" s="157"/>
      <c r="Z52" s="157"/>
      <c r="AA52" s="157"/>
      <c r="AB52" s="157"/>
      <c r="AC52" s="359"/>
      <c r="AD52" s="157"/>
      <c r="AE52" s="157"/>
      <c r="AF52" s="157"/>
      <c r="AG52" s="157"/>
      <c r="AH52" s="157"/>
      <c r="AI52" s="157"/>
      <c r="AJ52" s="157"/>
      <c r="AK52" s="359"/>
      <c r="AL52" s="157"/>
      <c r="AM52" s="360"/>
      <c r="AO52" s="85"/>
      <c r="AP52" s="85" t="str">
        <f aca="false">IF(T52="","",T52)</f>
        <v>Добавить группу потребителей</v>
      </c>
      <c r="AQ52" s="85"/>
      <c r="AR52" s="85"/>
      <c r="AS52" s="31" t="n">
        <v>11</v>
      </c>
    </row>
    <row r="53" customFormat="false" ht="12.8" hidden="false" customHeight="false" outlineLevel="0" collapsed="false">
      <c r="A53" s="416" t="s">
        <v>195</v>
      </c>
      <c r="B53" s="416" t="s">
        <v>196</v>
      </c>
      <c r="C53" s="416" t="s">
        <v>197</v>
      </c>
      <c r="D53" s="416" t="s">
        <v>198</v>
      </c>
      <c r="E53" s="331"/>
      <c r="F53" s="331"/>
      <c r="G53" s="331"/>
      <c r="H53" s="331"/>
      <c r="I53" s="416"/>
      <c r="J53" s="416"/>
      <c r="K53" s="416"/>
      <c r="L53" s="433"/>
      <c r="M53" s="433"/>
      <c r="N53" s="433"/>
      <c r="O53" s="34"/>
      <c r="P53" s="95"/>
      <c r="Q53" s="361"/>
      <c r="R53" s="332"/>
      <c r="S53" s="411"/>
      <c r="T53" s="412"/>
      <c r="U53" s="431"/>
      <c r="V53" s="431"/>
      <c r="W53" s="431"/>
      <c r="X53" s="431"/>
      <c r="Y53" s="431"/>
      <c r="Z53" s="431"/>
      <c r="AA53" s="431"/>
      <c r="AB53" s="431"/>
      <c r="AC53" s="431"/>
      <c r="AD53" s="431"/>
      <c r="AE53" s="431"/>
      <c r="AF53" s="431"/>
      <c r="AG53" s="431"/>
      <c r="AH53" s="431"/>
      <c r="AI53" s="431"/>
      <c r="AJ53" s="431"/>
      <c r="AK53" s="431"/>
      <c r="AL53" s="431"/>
      <c r="AM53" s="413"/>
      <c r="AO53" s="85"/>
      <c r="AP53" s="85" t="str">
        <f aca="false">IF(T53="","",T53)</f>
        <v/>
      </c>
      <c r="AQ53" s="85"/>
      <c r="AR53" s="85"/>
      <c r="AS53" s="31" t="n">
        <v>0</v>
      </c>
    </row>
    <row r="54" s="36" customFormat="true" ht="12.8" hidden="false" customHeight="false" outlineLevel="0" collapsed="false">
      <c r="A54" s="35" t="s">
        <v>195</v>
      </c>
      <c r="B54" s="35" t="s">
        <v>196</v>
      </c>
      <c r="C54" s="35" t="s">
        <v>197</v>
      </c>
      <c r="D54" s="422"/>
      <c r="E54" s="331"/>
      <c r="F54" s="331"/>
      <c r="G54" s="331"/>
      <c r="H54" s="422"/>
      <c r="I54" s="422"/>
      <c r="J54" s="422"/>
      <c r="K54" s="422"/>
      <c r="L54" s="35"/>
      <c r="M54" s="35"/>
      <c r="N54" s="35"/>
      <c r="P54" s="118"/>
      <c r="Q54" s="363"/>
      <c r="R54" s="118"/>
      <c r="S54" s="368"/>
      <c r="T54" s="432" t="s">
        <v>421</v>
      </c>
      <c r="U54" s="407"/>
      <c r="V54" s="407"/>
      <c r="W54" s="407"/>
      <c r="X54" s="407"/>
      <c r="Y54" s="407"/>
      <c r="Z54" s="407"/>
      <c r="AA54" s="407"/>
      <c r="AB54" s="407"/>
      <c r="AC54" s="407"/>
      <c r="AD54" s="407"/>
      <c r="AE54" s="407"/>
      <c r="AF54" s="407"/>
      <c r="AG54" s="407"/>
      <c r="AH54" s="407"/>
      <c r="AI54" s="407"/>
      <c r="AJ54" s="407"/>
      <c r="AK54" s="407"/>
      <c r="AL54" s="407"/>
      <c r="AM54" s="407"/>
      <c r="AO54" s="85"/>
      <c r="AP54" s="85" t="str">
        <f aca="false">IF(T54="","",T54)</f>
        <v>Добавить источник для дифференциации</v>
      </c>
      <c r="AQ54" s="85"/>
      <c r="AR54" s="85"/>
      <c r="AS54" s="36" t="n">
        <v>0</v>
      </c>
    </row>
    <row r="55" s="36" customFormat="true" ht="12.8" hidden="false" customHeight="false" outlineLevel="0" collapsed="false">
      <c r="A55" s="35" t="s">
        <v>195</v>
      </c>
      <c r="B55" s="35" t="s">
        <v>196</v>
      </c>
      <c r="C55" s="422"/>
      <c r="D55" s="422"/>
      <c r="E55" s="331"/>
      <c r="F55" s="331"/>
      <c r="G55" s="422"/>
      <c r="H55" s="422"/>
      <c r="I55" s="422"/>
      <c r="J55" s="422"/>
      <c r="K55" s="422"/>
      <c r="L55" s="35"/>
      <c r="M55" s="367"/>
      <c r="N55" s="367"/>
      <c r="P55" s="118"/>
      <c r="Q55" s="363"/>
      <c r="R55" s="118"/>
      <c r="S55" s="368"/>
      <c r="T55" s="432" t="s">
        <v>422</v>
      </c>
      <c r="U55" s="407"/>
      <c r="V55" s="407"/>
      <c r="W55" s="407"/>
      <c r="X55" s="407"/>
      <c r="Y55" s="407"/>
      <c r="Z55" s="407"/>
      <c r="AA55" s="407"/>
      <c r="AB55" s="407"/>
      <c r="AC55" s="407"/>
      <c r="AD55" s="407"/>
      <c r="AE55" s="407"/>
      <c r="AF55" s="407"/>
      <c r="AG55" s="407"/>
      <c r="AH55" s="407"/>
      <c r="AI55" s="407"/>
      <c r="AJ55" s="407"/>
      <c r="AK55" s="407"/>
      <c r="AL55" s="407"/>
      <c r="AM55" s="407"/>
      <c r="AO55" s="85"/>
      <c r="AP55" s="85" t="str">
        <f aca="false">IF(T55="","",T55)</f>
        <v>Добавить централизованную систему для дифференциации</v>
      </c>
      <c r="AQ55" s="85"/>
      <c r="AR55" s="85"/>
      <c r="AS55" s="36" t="n">
        <v>0</v>
      </c>
    </row>
    <row r="56" s="36" customFormat="true" ht="12.8" hidden="false" customHeight="false" outlineLevel="0" collapsed="false">
      <c r="A56" s="35" t="s">
        <v>195</v>
      </c>
      <c r="B56" s="35"/>
      <c r="C56" s="35"/>
      <c r="D56" s="35"/>
      <c r="E56" s="331"/>
      <c r="F56" s="35"/>
      <c r="G56" s="35"/>
      <c r="H56" s="35"/>
      <c r="I56" s="35"/>
      <c r="J56" s="35"/>
      <c r="K56" s="35"/>
      <c r="L56" s="35"/>
      <c r="M56" s="367"/>
      <c r="N56" s="367"/>
      <c r="P56" s="118"/>
      <c r="Q56" s="363"/>
      <c r="R56" s="118"/>
      <c r="S56" s="368"/>
      <c r="T56" s="432" t="s">
        <v>423</v>
      </c>
      <c r="U56" s="407"/>
      <c r="V56" s="407"/>
      <c r="W56" s="407"/>
      <c r="X56" s="407"/>
      <c r="Y56" s="407"/>
      <c r="Z56" s="407"/>
      <c r="AA56" s="407"/>
      <c r="AB56" s="407"/>
      <c r="AC56" s="407"/>
      <c r="AD56" s="407"/>
      <c r="AE56" s="407"/>
      <c r="AF56" s="407"/>
      <c r="AG56" s="407"/>
      <c r="AH56" s="407"/>
      <c r="AI56" s="407"/>
      <c r="AJ56" s="407"/>
      <c r="AK56" s="407"/>
      <c r="AL56" s="407"/>
      <c r="AM56" s="407"/>
      <c r="AO56" s="85"/>
      <c r="AP56" s="85" t="str">
        <f aca="false">IF(T56="","",T56)</f>
        <v>Добавить территорию для дифференциации</v>
      </c>
      <c r="AQ56" s="85"/>
      <c r="AR56" s="85"/>
      <c r="AS56" s="36" t="n">
        <v>0</v>
      </c>
    </row>
    <row r="57" s="36" customFormat="true" ht="4.2" hidden="false" customHeight="true" outlineLevel="0" collapsed="false">
      <c r="A57" s="422"/>
      <c r="B57" s="422"/>
      <c r="C57" s="422"/>
      <c r="D57" s="422"/>
      <c r="E57" s="35"/>
      <c r="F57" s="422"/>
      <c r="G57" s="422"/>
      <c r="H57" s="422"/>
      <c r="I57" s="422"/>
      <c r="J57" s="422"/>
      <c r="K57" s="422"/>
      <c r="L57" s="35"/>
      <c r="M57" s="367"/>
      <c r="N57" s="367"/>
      <c r="P57" s="118"/>
      <c r="Q57" s="363"/>
      <c r="R57" s="118"/>
      <c r="S57" s="368"/>
      <c r="T57" s="432" t="s">
        <v>455</v>
      </c>
      <c r="U57" s="407"/>
      <c r="V57" s="407"/>
      <c r="W57" s="407"/>
      <c r="X57" s="407"/>
      <c r="Y57" s="407"/>
      <c r="Z57" s="407"/>
      <c r="AA57" s="407"/>
      <c r="AB57" s="407"/>
      <c r="AC57" s="407"/>
      <c r="AD57" s="407"/>
      <c r="AE57" s="407"/>
      <c r="AF57" s="407"/>
      <c r="AG57" s="407"/>
      <c r="AH57" s="407"/>
      <c r="AI57" s="407"/>
      <c r="AJ57" s="407"/>
      <c r="AK57" s="407"/>
      <c r="AL57" s="407"/>
      <c r="AM57" s="407"/>
      <c r="AO57" s="85"/>
      <c r="AP57" s="85" t="str">
        <f aca="false">IF(T57="","",T57)</f>
        <v>Добавить наименование тарифа</v>
      </c>
      <c r="AQ57" s="85"/>
      <c r="AR57" s="85"/>
      <c r="AS57" s="36" t="n">
        <v>4</v>
      </c>
    </row>
    <row r="58" customFormat="false" ht="11.55" hidden="false" customHeight="true" outlineLevel="0" collapsed="false">
      <c r="M58" s="34"/>
      <c r="N58" s="34"/>
      <c r="O58" s="34"/>
      <c r="P58" s="31"/>
      <c r="Q58" s="31"/>
      <c r="R58" s="31"/>
      <c r="S58" s="31"/>
      <c r="AN58" s="31"/>
      <c r="AO58" s="31"/>
      <c r="AP58" s="31"/>
      <c r="AQ58" s="31"/>
      <c r="AR58" s="31"/>
      <c r="AS58" s="31" t="n">
        <v>11</v>
      </c>
    </row>
    <row r="59" customFormat="false" ht="14.7" hidden="false" customHeight="true" outlineLevel="0" collapsed="false">
      <c r="O59" s="34"/>
      <c r="S59" s="307"/>
      <c r="T59" s="32"/>
      <c r="U59" s="32"/>
      <c r="V59" s="32"/>
      <c r="W59" s="32"/>
      <c r="X59" s="32"/>
      <c r="Y59" s="32"/>
      <c r="Z59" s="32"/>
      <c r="AA59" s="32"/>
      <c r="AB59" s="32"/>
      <c r="AC59" s="32"/>
      <c r="AD59" s="32"/>
      <c r="AE59" s="32"/>
      <c r="AF59" s="32"/>
      <c r="AG59" s="32"/>
      <c r="AH59" s="32"/>
      <c r="AI59" s="32"/>
      <c r="AJ59" s="32"/>
      <c r="AK59" s="32"/>
      <c r="AL59" s="32"/>
      <c r="AM59" s="32"/>
      <c r="AS59" s="31" t="n">
        <v>14</v>
      </c>
    </row>
    <row r="60" customFormat="false" ht="14.7" hidden="false" customHeight="true" outlineLevel="0" collapsed="false">
      <c r="O60" s="34"/>
      <c r="T60" s="32"/>
      <c r="U60" s="32"/>
      <c r="V60" s="32"/>
      <c r="W60" s="32"/>
      <c r="X60" s="32"/>
      <c r="Y60" s="32"/>
      <c r="Z60" s="32"/>
      <c r="AA60" s="32"/>
      <c r="AB60" s="32"/>
      <c r="AC60" s="32"/>
      <c r="AD60" s="32"/>
      <c r="AE60" s="32"/>
      <c r="AF60" s="32"/>
      <c r="AG60" s="32"/>
      <c r="AH60" s="32"/>
      <c r="AI60" s="32"/>
      <c r="AJ60" s="32"/>
      <c r="AK60" s="32"/>
      <c r="AL60" s="32"/>
      <c r="AM60" s="32"/>
      <c r="AS60" s="31" t="n">
        <v>14</v>
      </c>
    </row>
    <row r="61" customFormat="false" ht="14.7" hidden="false" customHeight="true" outlineLevel="0" collapsed="false">
      <c r="O61" s="34"/>
      <c r="T61" s="32"/>
      <c r="U61" s="32"/>
      <c r="V61" s="32"/>
      <c r="W61" s="32"/>
      <c r="X61" s="32"/>
      <c r="Y61" s="32"/>
      <c r="Z61" s="32"/>
      <c r="AA61" s="32"/>
      <c r="AB61" s="32"/>
      <c r="AC61" s="32"/>
      <c r="AD61" s="32"/>
      <c r="AE61" s="32"/>
      <c r="AF61" s="32"/>
      <c r="AG61" s="32"/>
      <c r="AH61" s="32"/>
      <c r="AI61" s="32"/>
      <c r="AJ61" s="32"/>
      <c r="AK61" s="32"/>
      <c r="AL61" s="32"/>
      <c r="AM61" s="32"/>
      <c r="AS61" s="31" t="n">
        <v>14</v>
      </c>
    </row>
    <row r="62" customFormat="false" ht="14.7" hidden="false" customHeight="true" outlineLevel="0" collapsed="false">
      <c r="O62" s="34"/>
      <c r="AS62" s="31" t="n">
        <v>14</v>
      </c>
    </row>
    <row r="63" customFormat="false" ht="14.7" hidden="false" customHeight="true" outlineLevel="0" collapsed="false">
      <c r="O63" s="34"/>
      <c r="S63" s="307"/>
      <c r="T63" s="415"/>
      <c r="U63" s="415"/>
      <c r="V63" s="415"/>
      <c r="W63" s="415"/>
      <c r="X63" s="415"/>
      <c r="Y63" s="415"/>
      <c r="Z63" s="415"/>
      <c r="AA63" s="415"/>
      <c r="AB63" s="415"/>
      <c r="AC63" s="415"/>
      <c r="AD63" s="415"/>
      <c r="AE63" s="415"/>
      <c r="AF63" s="415"/>
      <c r="AG63" s="415"/>
      <c r="AH63" s="415"/>
      <c r="AI63" s="415"/>
      <c r="AJ63" s="415"/>
      <c r="AK63" s="415"/>
      <c r="AL63" s="415"/>
      <c r="AM63" s="415"/>
      <c r="AS63" s="31" t="n">
        <v>14</v>
      </c>
    </row>
    <row r="64" customFormat="false" ht="14.7" hidden="false" customHeight="true" outlineLevel="0" collapsed="false">
      <c r="O64" s="34"/>
      <c r="T64" s="32"/>
      <c r="U64" s="32"/>
      <c r="V64" s="32"/>
      <c r="W64" s="32"/>
      <c r="X64" s="32"/>
      <c r="Y64" s="32"/>
      <c r="Z64" s="32"/>
      <c r="AA64" s="32"/>
      <c r="AB64" s="32"/>
      <c r="AC64" s="32"/>
      <c r="AD64" s="32"/>
      <c r="AE64" s="32"/>
      <c r="AF64" s="32"/>
      <c r="AG64" s="32"/>
      <c r="AH64" s="32"/>
      <c r="AI64" s="32"/>
      <c r="AJ64" s="32"/>
      <c r="AK64" s="32"/>
      <c r="AL64" s="32"/>
      <c r="AM64" s="32"/>
      <c r="AS64" s="31" t="n">
        <v>14</v>
      </c>
    </row>
    <row r="65" customFormat="false" ht="14.7" hidden="false" customHeight="true" outlineLevel="0" collapsed="false">
      <c r="T65" s="32"/>
      <c r="U65" s="32"/>
      <c r="V65" s="32"/>
      <c r="W65" s="32"/>
      <c r="X65" s="32"/>
      <c r="Y65" s="32"/>
      <c r="Z65" s="32"/>
      <c r="AA65" s="32"/>
      <c r="AB65" s="32"/>
      <c r="AC65" s="32"/>
      <c r="AD65" s="32"/>
      <c r="AE65" s="32"/>
      <c r="AF65" s="32"/>
      <c r="AG65" s="32"/>
      <c r="AH65" s="32"/>
      <c r="AI65" s="32"/>
      <c r="AJ65" s="32"/>
      <c r="AK65" s="32"/>
      <c r="AL65" s="32"/>
      <c r="AM65" s="32"/>
      <c r="AS65" s="31" t="n">
        <v>14</v>
      </c>
    </row>
    <row r="66" customFormat="false" ht="22.5" hidden="true" customHeight="true" outlineLevel="0" collapsed="false">
      <c r="A66" s="34" t="s">
        <v>81</v>
      </c>
      <c r="B66" s="34" t="n">
        <v>0</v>
      </c>
      <c r="C66" s="34" t="n">
        <v>0</v>
      </c>
      <c r="D66" s="34" t="n">
        <v>0</v>
      </c>
      <c r="E66" s="34" t="n">
        <v>0</v>
      </c>
      <c r="F66" s="34" t="n">
        <v>0</v>
      </c>
      <c r="G66" s="34" t="n">
        <v>0</v>
      </c>
      <c r="H66" s="34" t="n">
        <v>0</v>
      </c>
      <c r="I66" s="34" t="n">
        <v>0</v>
      </c>
      <c r="J66" s="34" t="n">
        <v>0</v>
      </c>
      <c r="K66" s="34" t="n">
        <v>0</v>
      </c>
      <c r="L66" s="33" t="n">
        <v>0</v>
      </c>
      <c r="M66" s="39" t="n">
        <v>0</v>
      </c>
      <c r="N66" s="39" t="n">
        <v>0</v>
      </c>
      <c r="O66" s="39" t="n">
        <v>0</v>
      </c>
      <c r="P66" s="175" t="n">
        <v>0</v>
      </c>
      <c r="Q66" s="329" t="n">
        <v>3</v>
      </c>
      <c r="R66" s="329" t="n">
        <v>3</v>
      </c>
      <c r="S66" s="330" t="n">
        <v>12</v>
      </c>
      <c r="T66" s="31" t="n">
        <v>31</v>
      </c>
      <c r="U66" s="31" t="n">
        <v>0</v>
      </c>
      <c r="V66" s="31" t="n">
        <v>0</v>
      </c>
      <c r="W66" s="31" t="n">
        <v>0</v>
      </c>
      <c r="X66" s="31" t="n">
        <v>0</v>
      </c>
      <c r="Y66" s="31" t="n">
        <v>0</v>
      </c>
      <c r="Z66" s="31" t="n">
        <v>0</v>
      </c>
      <c r="AA66" s="31" t="n">
        <v>0</v>
      </c>
      <c r="AB66" s="31" t="n">
        <v>0</v>
      </c>
      <c r="AC66" s="31" t="n">
        <v>0</v>
      </c>
      <c r="AD66" s="31" t="n">
        <v>24</v>
      </c>
      <c r="AE66" s="31" t="n">
        <v>0</v>
      </c>
      <c r="AF66" s="31" t="n">
        <v>24</v>
      </c>
      <c r="AG66" s="31" t="n">
        <v>24</v>
      </c>
      <c r="AH66" s="31" t="n">
        <v>11</v>
      </c>
      <c r="AI66" s="31" t="n">
        <v>3</v>
      </c>
      <c r="AJ66" s="31" t="n">
        <v>11</v>
      </c>
      <c r="AK66" s="31" t="n">
        <v>0</v>
      </c>
      <c r="AL66" s="31" t="n">
        <v>4</v>
      </c>
      <c r="AM66" s="31" t="n">
        <v>115</v>
      </c>
      <c r="AN66" s="36" t="n">
        <v>10</v>
      </c>
      <c r="AO66" s="36" t="n">
        <v>10</v>
      </c>
      <c r="AP66" s="36" t="n">
        <v>10</v>
      </c>
      <c r="AQ66" s="36" t="n">
        <v>10</v>
      </c>
      <c r="AR66" s="36" t="n">
        <v>10</v>
      </c>
      <c r="AS66" s="31" t="n">
        <v>23</v>
      </c>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W7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1" width="10.57"/>
    <col collapsed="false" customWidth="true" hidden="true" outlineLevel="0" max="2" min="2" style="31" width="11.01"/>
    <col collapsed="false" customWidth="false" hidden="true" outlineLevel="0" max="3" min="3" style="31" width="10.57"/>
    <col collapsed="false" customWidth="true" hidden="true" outlineLevel="0" max="4" min="4" style="31" width="11.86"/>
    <col collapsed="false" customWidth="true" hidden="true" outlineLevel="0" max="5" min="5" style="31" width="10"/>
    <col collapsed="false" customWidth="true" hidden="true" outlineLevel="0" max="6" min="6" style="31" width="8.71"/>
    <col collapsed="false" customWidth="true" hidden="true" outlineLevel="0" max="7" min="7" style="31" width="7.58"/>
    <col collapsed="false" customWidth="true" hidden="true" outlineLevel="0" max="8" min="8" style="31" width="11.43"/>
    <col collapsed="false" customWidth="true" hidden="true" outlineLevel="0" max="9" min="9" style="31" width="12.01"/>
    <col collapsed="false" customWidth="true" hidden="true" outlineLevel="0" max="10" min="10" style="31" width="9.85"/>
    <col collapsed="false" customWidth="true" hidden="true" outlineLevel="0" max="12" min="11" style="31" width="11.43"/>
    <col collapsed="false" customWidth="true" hidden="true" outlineLevel="0" max="13" min="13" style="32" width="19.14"/>
    <col collapsed="false" customWidth="true" hidden="true" outlineLevel="0" max="15" min="14" style="175" width="12.29"/>
    <col collapsed="false" customWidth="true" hidden="true" outlineLevel="0" max="16" min="16" style="175" width="23.42"/>
    <col collapsed="false" customWidth="true" hidden="true" outlineLevel="0" max="17" min="17" style="175" width="3.71"/>
    <col collapsed="false" customWidth="true" hidden="false" outlineLevel="0" max="20" min="18" style="329" width="3.01"/>
    <col collapsed="false" customWidth="true" hidden="false" outlineLevel="0" max="21" min="21" style="330" width="12.01"/>
    <col collapsed="false" customWidth="true" hidden="false" outlineLevel="0" max="22" min="22" style="31" width="31.01"/>
    <col collapsed="false" customWidth="true" hidden="false" outlineLevel="0" max="23" min="23" style="31" width="0.14"/>
    <col collapsed="false" customWidth="true" hidden="true" outlineLevel="0" max="28" min="24" style="31" width="21.71"/>
    <col collapsed="false" customWidth="true" hidden="true" outlineLevel="0" max="29" min="29" style="31" width="11.7"/>
    <col collapsed="false" customWidth="true" hidden="true" outlineLevel="0" max="30" min="30" style="31" width="3.71"/>
    <col collapsed="false" customWidth="true" hidden="true" outlineLevel="0" max="31" min="31" style="31" width="11.7"/>
    <col collapsed="false" customWidth="true" hidden="true" outlineLevel="0" max="32" min="32" style="31" width="8.57"/>
    <col collapsed="false" customWidth="true" hidden="false" outlineLevel="0" max="33" min="33" style="31" width="21.71"/>
    <col collapsed="false" customWidth="true" hidden="false" outlineLevel="0" max="37" min="34" style="31" width="21.01"/>
    <col collapsed="false" customWidth="true" hidden="false" outlineLevel="0" max="38" min="38" style="31" width="11.01"/>
    <col collapsed="false" customWidth="true" hidden="false" outlineLevel="0" max="39" min="39" style="31" width="3.71"/>
    <col collapsed="false" customWidth="true" hidden="false" outlineLevel="0" max="40" min="40" style="31" width="11.01"/>
    <col collapsed="false" customWidth="true" hidden="true" outlineLevel="0" max="41" min="41" style="31" width="8.57"/>
    <col collapsed="false" customWidth="true" hidden="false" outlineLevel="0" max="42" min="42" style="31" width="4.01"/>
    <col collapsed="false" customWidth="true" hidden="false" outlineLevel="0" max="43" min="43" style="31" width="115.01"/>
    <col collapsed="false" customWidth="true" hidden="false" outlineLevel="0" max="48" min="44" style="36" width="10"/>
    <col collapsed="false" customWidth="false" hidden="true" outlineLevel="0" max="49" min="49" style="31" width="10.57"/>
  </cols>
  <sheetData>
    <row r="1" customFormat="false" ht="22.5" hidden="true" customHeight="true" outlineLevel="0" collapsed="false">
      <c r="AW1" s="31" t="s">
        <v>14</v>
      </c>
    </row>
    <row r="2" customFormat="false" ht="21" hidden="true" customHeight="true" outlineLevel="0" collapsed="false">
      <c r="A2" s="32"/>
      <c r="B2" s="32"/>
      <c r="C2" s="32"/>
      <c r="D2" s="32"/>
      <c r="E2" s="435" t="n">
        <v>1</v>
      </c>
      <c r="F2" s="32"/>
      <c r="G2" s="32"/>
      <c r="H2" s="32"/>
      <c r="I2" s="32"/>
      <c r="J2" s="32"/>
      <c r="K2" s="32"/>
      <c r="L2" s="32"/>
      <c r="N2" s="32"/>
      <c r="O2" s="32"/>
      <c r="P2" s="32"/>
      <c r="R2" s="95"/>
      <c r="S2" s="95"/>
      <c r="T2" s="332"/>
      <c r="U2" s="404" t="e">
        <f aca="false">INDEX(PT_DIFFERENTIATION_NUM_NTAR,MATCH(A2,PT_DIFFERENTIATION_NTAR_ID,0))</f>
        <v>#N/A</v>
      </c>
      <c r="V2" s="334" t="s">
        <v>132</v>
      </c>
      <c r="W2" s="335"/>
      <c r="X2" s="337"/>
      <c r="Y2" s="337"/>
      <c r="Z2" s="337"/>
      <c r="AA2" s="337"/>
      <c r="AB2" s="337"/>
      <c r="AC2" s="337"/>
      <c r="AD2" s="337"/>
      <c r="AE2" s="337"/>
      <c r="AF2" s="337"/>
      <c r="AG2" s="337" t="e">
        <f aca="false">INDEX(PT_DIFFERENTIATION_NTAR,MATCH(A2,PT_DIFFERENTIATION_NTAR_ID,0))</f>
        <v>#N/A</v>
      </c>
      <c r="AH2" s="337"/>
      <c r="AI2" s="337"/>
      <c r="AJ2" s="337"/>
      <c r="AK2" s="337"/>
      <c r="AL2" s="337"/>
      <c r="AM2" s="337"/>
      <c r="AN2" s="337"/>
      <c r="AO2" s="337"/>
      <c r="AP2" s="337"/>
      <c r="AQ2" s="338" t="s">
        <v>403</v>
      </c>
      <c r="AS2" s="85"/>
      <c r="AT2" s="85" t="str">
        <f aca="false">IF(V2="","",V2)</f>
        <v>Наименование тарифа</v>
      </c>
      <c r="AU2" s="85"/>
      <c r="AV2" s="85"/>
      <c r="AW2" s="31" t="n">
        <v>0</v>
      </c>
    </row>
    <row r="3" customFormat="false" ht="21" hidden="true" customHeight="true" outlineLevel="0" collapsed="false">
      <c r="A3" s="32"/>
      <c r="B3" s="32"/>
      <c r="C3" s="32"/>
      <c r="D3" s="32"/>
      <c r="E3" s="435"/>
      <c r="F3" s="435" t="n">
        <v>1</v>
      </c>
      <c r="G3" s="32"/>
      <c r="H3" s="32"/>
      <c r="I3" s="32"/>
      <c r="J3" s="32"/>
      <c r="K3" s="32"/>
      <c r="L3" s="32"/>
      <c r="N3" s="32"/>
      <c r="O3" s="32"/>
      <c r="P3" s="32"/>
      <c r="Q3" s="32"/>
      <c r="R3" s="339"/>
      <c r="S3" s="31"/>
      <c r="T3" s="340"/>
      <c r="U3" s="404" t="e">
        <f aca="false">INDEX(PT_DIFFERENTIATION_NUM_TER,MATCH(B3,PT_DIFFERENTIATION_TER_ID,0))</f>
        <v>#N/A</v>
      </c>
      <c r="V3" s="333" t="s">
        <v>404</v>
      </c>
      <c r="W3" s="335"/>
      <c r="X3" s="337"/>
      <c r="Y3" s="337"/>
      <c r="Z3" s="337"/>
      <c r="AA3" s="337"/>
      <c r="AB3" s="337"/>
      <c r="AC3" s="337"/>
      <c r="AD3" s="337"/>
      <c r="AE3" s="337"/>
      <c r="AF3" s="337"/>
      <c r="AG3" s="337" t="e">
        <f aca="false">INDEX(PT_DIFFERENTIATION_TER,MATCH(B3,PT_DIFFERENTIATION_TER_ID,0))</f>
        <v>#N/A</v>
      </c>
      <c r="AH3" s="337"/>
      <c r="AI3" s="337"/>
      <c r="AJ3" s="337"/>
      <c r="AK3" s="337"/>
      <c r="AL3" s="337"/>
      <c r="AM3" s="337"/>
      <c r="AN3" s="337"/>
      <c r="AO3" s="337"/>
      <c r="AP3" s="337"/>
      <c r="AQ3" s="338" t="s">
        <v>405</v>
      </c>
      <c r="AS3" s="85"/>
      <c r="AT3" s="85" t="str">
        <f aca="false">IF(V3="","",V3)</f>
        <v>Территория действия тарифа</v>
      </c>
      <c r="AU3" s="85"/>
      <c r="AV3" s="85"/>
      <c r="AW3" s="31" t="n">
        <v>0</v>
      </c>
    </row>
    <row r="4" customFormat="false" ht="22.5" hidden="true" customHeight="true" outlineLevel="0" collapsed="false">
      <c r="A4" s="32"/>
      <c r="B4" s="32"/>
      <c r="C4" s="32"/>
      <c r="D4" s="32"/>
      <c r="E4" s="435"/>
      <c r="F4" s="435"/>
      <c r="G4" s="435" t="n">
        <v>1</v>
      </c>
      <c r="H4" s="32"/>
      <c r="I4" s="32"/>
      <c r="J4" s="32"/>
      <c r="K4" s="32"/>
      <c r="L4" s="32"/>
      <c r="N4" s="32"/>
      <c r="O4" s="32"/>
      <c r="P4" s="32"/>
      <c r="Q4" s="341"/>
      <c r="R4" s="339"/>
      <c r="S4" s="31"/>
      <c r="T4" s="340"/>
      <c r="U4" s="404" t="e">
        <f aca="false">INDEX(PT_DIFFERENTIATION_NUM_CS,MATCH(C4,PT_DIFFERENTIATION_CS_ID,0))</f>
        <v>#N/A</v>
      </c>
      <c r="V4" s="401" t="s">
        <v>406</v>
      </c>
      <c r="W4" s="335"/>
      <c r="X4" s="337"/>
      <c r="Y4" s="337"/>
      <c r="Z4" s="337"/>
      <c r="AA4" s="337"/>
      <c r="AB4" s="337"/>
      <c r="AC4" s="337"/>
      <c r="AD4" s="337"/>
      <c r="AE4" s="337"/>
      <c r="AF4" s="337"/>
      <c r="AG4" s="337" t="e">
        <f aca="false">INDEX(PT_DIFFERENTIATION_CS,MATCH(C4,PT_DIFFERENTIATION_CS_ID,0))</f>
        <v>#N/A</v>
      </c>
      <c r="AH4" s="337"/>
      <c r="AI4" s="337"/>
      <c r="AJ4" s="337"/>
      <c r="AK4" s="337"/>
      <c r="AL4" s="337"/>
      <c r="AM4" s="337"/>
      <c r="AN4" s="337"/>
      <c r="AO4" s="337"/>
      <c r="AP4" s="337"/>
      <c r="AQ4" s="338" t="s">
        <v>407</v>
      </c>
      <c r="AS4" s="85"/>
      <c r="AT4" s="85" t="str">
        <f aca="false">IF(V4="","",V4)</f>
        <v>Наименование системы теплоснабжения</v>
      </c>
      <c r="AU4" s="85"/>
      <c r="AV4" s="85"/>
      <c r="AW4" s="31" t="n">
        <v>0</v>
      </c>
    </row>
    <row r="5" customFormat="false" ht="21" hidden="true" customHeight="true" outlineLevel="0" collapsed="false">
      <c r="A5" s="32"/>
      <c r="B5" s="32"/>
      <c r="C5" s="32"/>
      <c r="D5" s="32"/>
      <c r="E5" s="435"/>
      <c r="F5" s="435"/>
      <c r="G5" s="435"/>
      <c r="H5" s="435" t="n">
        <v>1</v>
      </c>
      <c r="I5" s="32"/>
      <c r="J5" s="32"/>
      <c r="K5" s="32"/>
      <c r="L5" s="32"/>
      <c r="N5" s="32"/>
      <c r="O5" s="32"/>
      <c r="P5" s="32"/>
      <c r="Q5" s="341"/>
      <c r="R5" s="339"/>
      <c r="S5" s="31"/>
      <c r="T5" s="340"/>
      <c r="U5" s="404" t="e">
        <f aca="false">INDEX(PT_DIFFERENTIATION_NUM_IST_TE,MATCH(D5,PT_DIFFERENTIATION_IST_TE_ID,0))</f>
        <v>#N/A</v>
      </c>
      <c r="V5" s="405" t="s">
        <v>408</v>
      </c>
      <c r="W5" s="335"/>
      <c r="X5" s="337"/>
      <c r="Y5" s="337"/>
      <c r="Z5" s="337"/>
      <c r="AA5" s="337"/>
      <c r="AB5" s="337"/>
      <c r="AC5" s="337"/>
      <c r="AD5" s="337"/>
      <c r="AE5" s="337"/>
      <c r="AF5" s="337"/>
      <c r="AG5" s="337" t="e">
        <f aca="false">INDEX(PT_DIFFERENTIATION_IST_TE,MATCH(D5,PT_DIFFERENTIATION_IST_TE_ID,0))</f>
        <v>#N/A</v>
      </c>
      <c r="AH5" s="337"/>
      <c r="AI5" s="337"/>
      <c r="AJ5" s="337"/>
      <c r="AK5" s="337"/>
      <c r="AL5" s="337"/>
      <c r="AM5" s="337"/>
      <c r="AN5" s="337"/>
      <c r="AO5" s="337"/>
      <c r="AP5" s="337"/>
      <c r="AQ5" s="338" t="s">
        <v>409</v>
      </c>
      <c r="AS5" s="85"/>
      <c r="AT5" s="85" t="str">
        <f aca="false">IF(V5="","",V5)</f>
        <v>Источник тепловой энергии</v>
      </c>
      <c r="AU5" s="85"/>
      <c r="AV5" s="85"/>
      <c r="AW5" s="31" t="n">
        <v>0</v>
      </c>
    </row>
    <row r="6" customFormat="false" ht="14.25" hidden="true" customHeight="true" outlineLevel="0" collapsed="false">
      <c r="A6" s="32"/>
      <c r="B6" s="32"/>
      <c r="C6" s="32"/>
      <c r="D6" s="32"/>
      <c r="E6" s="435"/>
      <c r="F6" s="435"/>
      <c r="G6" s="435"/>
      <c r="H6" s="435"/>
      <c r="I6" s="108" t="e">
        <f aca="false">U5&amp;".1"</f>
        <v>#N/A</v>
      </c>
      <c r="J6" s="32"/>
      <c r="K6" s="32"/>
      <c r="L6" s="32"/>
      <c r="M6" s="32" t="s">
        <v>410</v>
      </c>
      <c r="N6" s="31"/>
      <c r="Q6" s="304" t="n">
        <v>1</v>
      </c>
      <c r="R6" s="304"/>
      <c r="S6" s="304"/>
      <c r="T6" s="343"/>
      <c r="U6" s="410"/>
      <c r="V6" s="423"/>
      <c r="W6" s="434"/>
      <c r="X6" s="410"/>
      <c r="Y6" s="410"/>
      <c r="Z6" s="410"/>
      <c r="AA6" s="410"/>
      <c r="AB6" s="410"/>
      <c r="AC6" s="410"/>
      <c r="AD6" s="410"/>
      <c r="AE6" s="410"/>
      <c r="AF6" s="410"/>
      <c r="AG6" s="410"/>
      <c r="AH6" s="410"/>
      <c r="AI6" s="410"/>
      <c r="AJ6" s="410"/>
      <c r="AK6" s="410"/>
      <c r="AL6" s="410"/>
      <c r="AM6" s="410"/>
      <c r="AN6" s="410"/>
      <c r="AO6" s="410"/>
      <c r="AP6" s="410"/>
      <c r="AQ6" s="436"/>
      <c r="AS6" s="85"/>
      <c r="AT6" s="85" t="str">
        <f aca="false">IF(V6="","",V6)</f>
        <v/>
      </c>
      <c r="AU6" s="85"/>
      <c r="AV6" s="85"/>
      <c r="AW6" s="31" t="n">
        <v>0</v>
      </c>
    </row>
    <row r="7" customFormat="false" ht="21" hidden="true" customHeight="true" outlineLevel="0" collapsed="false">
      <c r="A7" s="32"/>
      <c r="B7" s="32"/>
      <c r="C7" s="32"/>
      <c r="D7" s="32"/>
      <c r="E7" s="435"/>
      <c r="F7" s="435"/>
      <c r="G7" s="435"/>
      <c r="H7" s="435"/>
      <c r="I7" s="108"/>
      <c r="J7" s="97" t="e">
        <f aca="false">I6&amp;".1"</f>
        <v>#N/A</v>
      </c>
      <c r="K7" s="32"/>
      <c r="L7" s="32"/>
      <c r="M7" s="32" t="s">
        <v>413</v>
      </c>
      <c r="N7" s="31"/>
      <c r="O7" s="31"/>
      <c r="Q7" s="304"/>
      <c r="R7" s="304" t="n">
        <v>1</v>
      </c>
      <c r="S7" s="36"/>
      <c r="T7" s="346"/>
      <c r="U7" s="404" t="e">
        <f aca="false">$J7</f>
        <v>#N/A</v>
      </c>
      <c r="V7" s="347" t="s">
        <v>414</v>
      </c>
      <c r="W7" s="335"/>
      <c r="X7" s="345"/>
      <c r="Y7" s="345"/>
      <c r="Z7" s="345"/>
      <c r="AA7" s="345"/>
      <c r="AB7" s="345"/>
      <c r="AC7" s="345"/>
      <c r="AD7" s="345"/>
      <c r="AE7" s="345"/>
      <c r="AF7" s="345"/>
      <c r="AG7" s="345"/>
      <c r="AH7" s="345"/>
      <c r="AI7" s="345"/>
      <c r="AJ7" s="345"/>
      <c r="AK7" s="345"/>
      <c r="AL7" s="345"/>
      <c r="AM7" s="345"/>
      <c r="AN7" s="345"/>
      <c r="AO7" s="345"/>
      <c r="AP7" s="345"/>
      <c r="AQ7" s="338" t="s">
        <v>415</v>
      </c>
      <c r="AS7" s="85"/>
      <c r="AT7" s="85" t="str">
        <f aca="false">IF(V7="","",V7)</f>
        <v>Группа потребителей</v>
      </c>
      <c r="AU7" s="85"/>
      <c r="AV7" s="85"/>
      <c r="AW7" s="31" t="n">
        <v>0</v>
      </c>
    </row>
    <row r="8" customFormat="false" ht="21" hidden="true" customHeight="true" outlineLevel="0" collapsed="false">
      <c r="A8" s="32"/>
      <c r="B8" s="32"/>
      <c r="C8" s="32"/>
      <c r="D8" s="32"/>
      <c r="E8" s="435"/>
      <c r="F8" s="435"/>
      <c r="G8" s="435"/>
      <c r="H8" s="435"/>
      <c r="I8" s="108"/>
      <c r="J8" s="108"/>
      <c r="K8" s="97" t="e">
        <f aca="false">J7&amp;".1"</f>
        <v>#N/A</v>
      </c>
      <c r="L8" s="32"/>
      <c r="M8" s="32" t="s">
        <v>416</v>
      </c>
      <c r="N8" s="31"/>
      <c r="O8" s="31"/>
      <c r="P8" s="31"/>
      <c r="Q8" s="304"/>
      <c r="R8" s="304"/>
      <c r="S8" s="304" t="n">
        <v>1</v>
      </c>
      <c r="T8" s="346"/>
      <c r="U8" s="404" t="e">
        <f aca="false">$K8</f>
        <v>#N/A</v>
      </c>
      <c r="V8" s="348"/>
      <c r="W8" s="335"/>
      <c r="X8" s="349"/>
      <c r="Y8" s="349"/>
      <c r="Z8" s="349"/>
      <c r="AA8" s="349"/>
      <c r="AB8" s="437"/>
      <c r="AC8" s="352"/>
      <c r="AD8" s="166" t="s">
        <v>65</v>
      </c>
      <c r="AE8" s="352"/>
      <c r="AF8" s="166" t="s">
        <v>65</v>
      </c>
      <c r="AG8" s="438"/>
      <c r="AH8" s="349"/>
      <c r="AI8" s="349"/>
      <c r="AJ8" s="349"/>
      <c r="AK8" s="351"/>
      <c r="AL8" s="352"/>
      <c r="AM8" s="166" t="s">
        <v>65</v>
      </c>
      <c r="AN8" s="352"/>
      <c r="AO8" s="166" t="s">
        <v>65</v>
      </c>
      <c r="AP8" s="350"/>
      <c r="AQ8" s="439" t="s">
        <v>459</v>
      </c>
      <c r="AR8" s="36" t="e">
        <f aca="false">strcheckdate(X10:AP10)</f>
        <v>#NAME?</v>
      </c>
      <c r="AS8" s="85"/>
      <c r="AT8" s="85" t="str">
        <f aca="false">IF(V8="","",V8)</f>
        <v/>
      </c>
      <c r="AU8" s="85"/>
      <c r="AV8" s="85"/>
      <c r="AW8" s="31" t="n">
        <v>0</v>
      </c>
    </row>
    <row r="9" customFormat="false" ht="21" hidden="true" customHeight="true" outlineLevel="0" collapsed="false">
      <c r="A9" s="32"/>
      <c r="B9" s="32"/>
      <c r="C9" s="32"/>
      <c r="D9" s="32"/>
      <c r="E9" s="435"/>
      <c r="F9" s="435"/>
      <c r="G9" s="435"/>
      <c r="H9" s="435"/>
      <c r="I9" s="108"/>
      <c r="J9" s="108"/>
      <c r="K9" s="108"/>
      <c r="L9" s="97" t="e">
        <f aca="false">K8&amp;".1"</f>
        <v>#N/A</v>
      </c>
      <c r="N9" s="31"/>
      <c r="O9" s="31"/>
      <c r="P9" s="31"/>
      <c r="Q9" s="304"/>
      <c r="R9" s="304"/>
      <c r="S9" s="304"/>
      <c r="T9" s="346"/>
      <c r="U9" s="404" t="e">
        <f aca="false">$L9</f>
        <v>#N/A</v>
      </c>
      <c r="V9" s="440"/>
      <c r="W9" s="335"/>
      <c r="X9" s="350"/>
      <c r="Y9" s="349"/>
      <c r="Z9" s="349"/>
      <c r="AA9" s="349"/>
      <c r="AB9" s="437"/>
      <c r="AC9" s="352"/>
      <c r="AD9" s="166"/>
      <c r="AE9" s="352"/>
      <c r="AF9" s="166"/>
      <c r="AG9" s="438"/>
      <c r="AH9" s="349"/>
      <c r="AI9" s="349"/>
      <c r="AJ9" s="349"/>
      <c r="AK9" s="351"/>
      <c r="AL9" s="352"/>
      <c r="AM9" s="166"/>
      <c r="AN9" s="352"/>
      <c r="AO9" s="166"/>
      <c r="AP9" s="350"/>
      <c r="AQ9" s="353" t="s">
        <v>460</v>
      </c>
      <c r="AS9" s="85"/>
      <c r="AT9" s="85"/>
      <c r="AU9" s="85"/>
      <c r="AV9" s="85"/>
      <c r="AW9" s="31" t="n">
        <v>0</v>
      </c>
    </row>
    <row r="10" customFormat="false" ht="14.25" hidden="true" customHeight="true" outlineLevel="0" collapsed="false">
      <c r="A10" s="32"/>
      <c r="B10" s="32"/>
      <c r="C10" s="32"/>
      <c r="D10" s="32"/>
      <c r="E10" s="435"/>
      <c r="F10" s="435"/>
      <c r="G10" s="435"/>
      <c r="H10" s="435"/>
      <c r="I10" s="108"/>
      <c r="J10" s="108"/>
      <c r="K10" s="108"/>
      <c r="L10" s="97"/>
      <c r="N10" s="31"/>
      <c r="O10" s="31"/>
      <c r="P10" s="31"/>
      <c r="Q10" s="304"/>
      <c r="R10" s="304"/>
      <c r="S10" s="304"/>
      <c r="T10" s="346"/>
      <c r="U10" s="312"/>
      <c r="V10" s="335"/>
      <c r="W10" s="335"/>
      <c r="X10" s="350"/>
      <c r="Y10" s="350"/>
      <c r="Z10" s="350"/>
      <c r="AA10" s="350"/>
      <c r="AB10" s="441" t="str">
        <f aca="false">AC8&amp;"-"&amp;AE8</f>
        <v>-</v>
      </c>
      <c r="AC10" s="352"/>
      <c r="AD10" s="166"/>
      <c r="AE10" s="352"/>
      <c r="AF10" s="166"/>
      <c r="AG10" s="442"/>
      <c r="AH10" s="350"/>
      <c r="AI10" s="350"/>
      <c r="AJ10" s="350"/>
      <c r="AK10" s="354" t="str">
        <f aca="false">AL8&amp;"-"&amp;AN8</f>
        <v>-</v>
      </c>
      <c r="AL10" s="352"/>
      <c r="AM10" s="166"/>
      <c r="AN10" s="352"/>
      <c r="AO10" s="166"/>
      <c r="AP10" s="350"/>
      <c r="AQ10" s="353"/>
      <c r="AS10" s="85"/>
      <c r="AT10" s="85" t="str">
        <f aca="false">IF(V10="","",V10)</f>
        <v/>
      </c>
      <c r="AU10" s="85"/>
      <c r="AV10" s="85"/>
      <c r="AW10" s="31" t="n">
        <v>0</v>
      </c>
    </row>
    <row r="11" customFormat="false" ht="11.25" hidden="true" customHeight="true" outlineLevel="0" collapsed="false">
      <c r="A11" s="32"/>
      <c r="B11" s="32"/>
      <c r="C11" s="32"/>
      <c r="D11" s="32"/>
      <c r="E11" s="435"/>
      <c r="F11" s="435"/>
      <c r="G11" s="435"/>
      <c r="H11" s="435"/>
      <c r="I11" s="108"/>
      <c r="J11" s="108"/>
      <c r="K11" s="97"/>
      <c r="L11" s="32"/>
      <c r="N11" s="31"/>
      <c r="O11" s="31"/>
      <c r="P11" s="31"/>
      <c r="Q11" s="304"/>
      <c r="R11" s="304"/>
      <c r="S11" s="304"/>
      <c r="T11" s="346"/>
      <c r="U11" s="355"/>
      <c r="V11" s="356" t="s">
        <v>461</v>
      </c>
      <c r="W11" s="443"/>
      <c r="X11" s="444"/>
      <c r="Y11" s="444"/>
      <c r="Z11" s="444"/>
      <c r="AA11" s="444"/>
      <c r="AB11" s="445"/>
      <c r="AC11" s="352"/>
      <c r="AD11" s="166"/>
      <c r="AE11" s="352"/>
      <c r="AF11" s="166"/>
      <c r="AG11" s="444"/>
      <c r="AH11" s="444"/>
      <c r="AI11" s="444"/>
      <c r="AJ11" s="444"/>
      <c r="AK11" s="445"/>
      <c r="AL11" s="352"/>
      <c r="AM11" s="166"/>
      <c r="AN11" s="352"/>
      <c r="AO11" s="166"/>
      <c r="AP11" s="446"/>
      <c r="AQ11" s="353"/>
      <c r="AS11" s="85"/>
      <c r="AT11" s="85"/>
      <c r="AU11" s="85"/>
      <c r="AV11" s="85"/>
      <c r="AW11" s="31" t="n">
        <v>0</v>
      </c>
    </row>
    <row r="12" customFormat="false" ht="15" hidden="true" customHeight="true" outlineLevel="0" collapsed="false">
      <c r="A12" s="32"/>
      <c r="B12" s="32"/>
      <c r="C12" s="32"/>
      <c r="D12" s="32"/>
      <c r="E12" s="435"/>
      <c r="F12" s="435"/>
      <c r="G12" s="435"/>
      <c r="H12" s="435"/>
      <c r="I12" s="108"/>
      <c r="J12" s="97"/>
      <c r="K12" s="32"/>
      <c r="L12" s="32"/>
      <c r="N12" s="31"/>
      <c r="O12" s="31"/>
      <c r="Q12" s="304"/>
      <c r="R12" s="304"/>
      <c r="S12" s="304"/>
      <c r="T12" s="343"/>
      <c r="U12" s="355"/>
      <c r="V12" s="358" t="s">
        <v>418</v>
      </c>
      <c r="W12" s="157"/>
      <c r="X12" s="157"/>
      <c r="Y12" s="157"/>
      <c r="Z12" s="157"/>
      <c r="AA12" s="157"/>
      <c r="AB12" s="157"/>
      <c r="AC12" s="447"/>
      <c r="AD12" s="447"/>
      <c r="AE12" s="447"/>
      <c r="AF12" s="447"/>
      <c r="AG12" s="157"/>
      <c r="AH12" s="157"/>
      <c r="AI12" s="157"/>
      <c r="AJ12" s="157"/>
      <c r="AK12" s="157"/>
      <c r="AL12" s="157"/>
      <c r="AM12" s="157"/>
      <c r="AN12" s="157"/>
      <c r="AO12" s="157"/>
      <c r="AP12" s="357"/>
      <c r="AQ12" s="353"/>
      <c r="AS12" s="85"/>
      <c r="AT12" s="85" t="str">
        <f aca="false">IF(V12="","",V12)</f>
        <v>Добавить вид теплоносителя (параметры теплоносителя)</v>
      </c>
      <c r="AU12" s="85"/>
      <c r="AV12" s="85"/>
      <c r="AW12" s="31" t="n">
        <v>0</v>
      </c>
    </row>
    <row r="13" customFormat="false" ht="11.25" hidden="true" customHeight="true" outlineLevel="0" collapsed="false">
      <c r="A13" s="32"/>
      <c r="B13" s="32"/>
      <c r="C13" s="32"/>
      <c r="D13" s="32"/>
      <c r="E13" s="435"/>
      <c r="F13" s="435"/>
      <c r="G13" s="435"/>
      <c r="H13" s="435"/>
      <c r="I13" s="108"/>
      <c r="J13" s="32"/>
      <c r="K13" s="32"/>
      <c r="L13" s="32"/>
      <c r="N13" s="31"/>
      <c r="Q13" s="304"/>
      <c r="R13" s="304"/>
      <c r="S13" s="304"/>
      <c r="T13" s="343"/>
      <c r="U13" s="355"/>
      <c r="V13" s="362" t="s">
        <v>419</v>
      </c>
      <c r="W13" s="157"/>
      <c r="X13" s="157"/>
      <c r="Y13" s="157"/>
      <c r="Z13" s="157"/>
      <c r="AA13" s="157"/>
      <c r="AB13" s="157"/>
      <c r="AC13" s="157"/>
      <c r="AD13" s="157"/>
      <c r="AE13" s="157"/>
      <c r="AF13" s="359"/>
      <c r="AG13" s="157"/>
      <c r="AH13" s="157"/>
      <c r="AI13" s="157"/>
      <c r="AJ13" s="157"/>
      <c r="AK13" s="157"/>
      <c r="AL13" s="157"/>
      <c r="AM13" s="157"/>
      <c r="AN13" s="157"/>
      <c r="AO13" s="359"/>
      <c r="AP13" s="157"/>
      <c r="AQ13" s="360"/>
      <c r="AS13" s="85"/>
      <c r="AT13" s="85" t="str">
        <f aca="false">IF(V13="","",V13)</f>
        <v>Добавить группу потребителей</v>
      </c>
      <c r="AU13" s="85"/>
      <c r="AV13" s="85"/>
      <c r="AW13" s="31" t="n">
        <v>0</v>
      </c>
    </row>
    <row r="14" customFormat="false" ht="14.25" hidden="true" customHeight="true" outlineLevel="0" collapsed="false">
      <c r="A14" s="32"/>
      <c r="B14" s="32"/>
      <c r="C14" s="32"/>
      <c r="D14" s="32"/>
      <c r="E14" s="435"/>
      <c r="F14" s="435"/>
      <c r="G14" s="435"/>
      <c r="H14" s="435"/>
      <c r="I14" s="32"/>
      <c r="J14" s="32"/>
      <c r="K14" s="32"/>
      <c r="L14" s="32"/>
      <c r="N14" s="32"/>
      <c r="O14" s="32"/>
      <c r="P14" s="31"/>
      <c r="Q14" s="95"/>
      <c r="R14" s="361"/>
      <c r="S14" s="332"/>
      <c r="T14" s="95"/>
      <c r="U14" s="411"/>
      <c r="V14" s="412"/>
      <c r="W14" s="431"/>
      <c r="X14" s="431"/>
      <c r="Y14" s="431"/>
      <c r="Z14" s="431"/>
      <c r="AA14" s="431"/>
      <c r="AB14" s="431"/>
      <c r="AC14" s="431"/>
      <c r="AD14" s="431"/>
      <c r="AE14" s="431"/>
      <c r="AF14" s="431"/>
      <c r="AG14" s="431"/>
      <c r="AH14" s="431"/>
      <c r="AI14" s="431"/>
      <c r="AJ14" s="431"/>
      <c r="AK14" s="431"/>
      <c r="AL14" s="431"/>
      <c r="AM14" s="431"/>
      <c r="AN14" s="431"/>
      <c r="AO14" s="431"/>
      <c r="AP14" s="431"/>
      <c r="AQ14" s="413"/>
      <c r="AS14" s="85"/>
      <c r="AT14" s="85" t="str">
        <f aca="false">IF(V14="","",V14)</f>
        <v/>
      </c>
      <c r="AU14" s="85"/>
      <c r="AV14" s="85"/>
      <c r="AW14" s="31" t="n">
        <v>0</v>
      </c>
    </row>
    <row r="15" s="36" customFormat="true" ht="14.25" hidden="true" customHeight="true" outlineLevel="0" collapsed="false">
      <c r="A15" s="448"/>
      <c r="B15" s="448"/>
      <c r="C15" s="448"/>
      <c r="D15" s="448"/>
      <c r="E15" s="435"/>
      <c r="F15" s="435"/>
      <c r="G15" s="435"/>
      <c r="H15" s="448"/>
      <c r="I15" s="448"/>
      <c r="J15" s="448"/>
      <c r="K15" s="448"/>
      <c r="L15" s="448"/>
      <c r="M15" s="448"/>
      <c r="N15" s="448"/>
      <c r="O15" s="448"/>
      <c r="P15" s="87"/>
      <c r="Q15" s="118"/>
      <c r="R15" s="363"/>
      <c r="S15" s="118"/>
      <c r="T15" s="118"/>
      <c r="U15" s="364"/>
      <c r="V15" s="365" t="s">
        <v>421</v>
      </c>
      <c r="W15" s="366"/>
      <c r="X15" s="366"/>
      <c r="Y15" s="366"/>
      <c r="Z15" s="366"/>
      <c r="AA15" s="366"/>
      <c r="AB15" s="366"/>
      <c r="AC15" s="366"/>
      <c r="AD15" s="366"/>
      <c r="AE15" s="366"/>
      <c r="AF15" s="366"/>
      <c r="AG15" s="366"/>
      <c r="AH15" s="366"/>
      <c r="AI15" s="366"/>
      <c r="AJ15" s="366"/>
      <c r="AK15" s="366"/>
      <c r="AL15" s="366"/>
      <c r="AM15" s="366"/>
      <c r="AN15" s="366"/>
      <c r="AO15" s="366"/>
      <c r="AP15" s="366"/>
      <c r="AQ15" s="366"/>
      <c r="AS15" s="85"/>
      <c r="AT15" s="85" t="str">
        <f aca="false">IF(V15="","",V15)</f>
        <v>Добавить источник для дифференциации</v>
      </c>
      <c r="AU15" s="85"/>
      <c r="AV15" s="85"/>
      <c r="AW15" s="36" t="n">
        <v>0</v>
      </c>
    </row>
    <row r="16" s="36" customFormat="true" ht="14.25" hidden="true" customHeight="true" outlineLevel="0" collapsed="false">
      <c r="A16" s="448"/>
      <c r="B16" s="448"/>
      <c r="C16" s="448"/>
      <c r="D16" s="448"/>
      <c r="E16" s="435"/>
      <c r="F16" s="435"/>
      <c r="G16" s="448"/>
      <c r="H16" s="448"/>
      <c r="I16" s="448"/>
      <c r="J16" s="448"/>
      <c r="K16" s="448"/>
      <c r="L16" s="448"/>
      <c r="M16" s="448"/>
      <c r="N16" s="400"/>
      <c r="O16" s="400"/>
      <c r="P16" s="87"/>
      <c r="Q16" s="118"/>
      <c r="R16" s="363"/>
      <c r="S16" s="118"/>
      <c r="T16" s="118"/>
      <c r="U16" s="368"/>
      <c r="V16" s="402" t="s">
        <v>422</v>
      </c>
      <c r="W16" s="407"/>
      <c r="X16" s="407"/>
      <c r="Y16" s="407"/>
      <c r="Z16" s="407"/>
      <c r="AA16" s="407"/>
      <c r="AB16" s="407"/>
      <c r="AC16" s="407"/>
      <c r="AD16" s="407"/>
      <c r="AE16" s="407"/>
      <c r="AF16" s="407"/>
      <c r="AG16" s="407"/>
      <c r="AH16" s="407"/>
      <c r="AI16" s="407"/>
      <c r="AJ16" s="407"/>
      <c r="AK16" s="407"/>
      <c r="AL16" s="407"/>
      <c r="AM16" s="407"/>
      <c r="AN16" s="407"/>
      <c r="AO16" s="407"/>
      <c r="AP16" s="407"/>
      <c r="AQ16" s="407"/>
      <c r="AS16" s="85"/>
      <c r="AT16" s="85" t="str">
        <f aca="false">IF(V16="","",V16)</f>
        <v>Добавить централизованную систему для дифференциации</v>
      </c>
      <c r="AU16" s="85"/>
      <c r="AV16" s="85"/>
      <c r="AW16" s="36" t="n">
        <v>0</v>
      </c>
    </row>
    <row r="17" s="36" customFormat="true" ht="14.25" hidden="true" customHeight="true" outlineLevel="0" collapsed="false">
      <c r="A17" s="448"/>
      <c r="B17" s="448"/>
      <c r="C17" s="448"/>
      <c r="D17" s="448"/>
      <c r="E17" s="435"/>
      <c r="F17" s="448"/>
      <c r="G17" s="448"/>
      <c r="H17" s="448"/>
      <c r="I17" s="448"/>
      <c r="J17" s="448"/>
      <c r="K17" s="448"/>
      <c r="L17" s="448"/>
      <c r="M17" s="448"/>
      <c r="N17" s="400"/>
      <c r="O17" s="400"/>
      <c r="P17" s="87"/>
      <c r="Q17" s="118"/>
      <c r="R17" s="363"/>
      <c r="S17" s="118"/>
      <c r="T17" s="118"/>
      <c r="U17" s="368"/>
      <c r="V17" s="432" t="s">
        <v>423</v>
      </c>
      <c r="W17" s="407"/>
      <c r="X17" s="407"/>
      <c r="Y17" s="407"/>
      <c r="Z17" s="407"/>
      <c r="AA17" s="407"/>
      <c r="AB17" s="407"/>
      <c r="AC17" s="407"/>
      <c r="AD17" s="407"/>
      <c r="AE17" s="407"/>
      <c r="AF17" s="407"/>
      <c r="AG17" s="407"/>
      <c r="AH17" s="407"/>
      <c r="AI17" s="407"/>
      <c r="AJ17" s="407"/>
      <c r="AK17" s="407"/>
      <c r="AL17" s="407"/>
      <c r="AM17" s="407"/>
      <c r="AN17" s="407"/>
      <c r="AO17" s="407"/>
      <c r="AP17" s="407"/>
      <c r="AQ17" s="407"/>
      <c r="AS17" s="85"/>
      <c r="AT17" s="85" t="str">
        <f aca="false">IF(V17="","",V17)</f>
        <v>Добавить территорию для дифференциации</v>
      </c>
      <c r="AU17" s="85"/>
      <c r="AV17" s="85"/>
      <c r="AW17" s="36" t="n">
        <v>0</v>
      </c>
    </row>
    <row r="18" customFormat="false" ht="14.25" hidden="true" customHeight="true" outlineLevel="0" collapsed="false">
      <c r="AW18" s="31" t="n">
        <v>0</v>
      </c>
    </row>
    <row r="19" customFormat="false" ht="14.25" hidden="true" customHeight="true" outlineLevel="0" collapsed="false">
      <c r="AG19" s="369"/>
      <c r="AH19" s="369"/>
      <c r="AI19" s="369"/>
      <c r="AJ19" s="369"/>
      <c r="AK19" s="370"/>
      <c r="AL19" s="371"/>
      <c r="AM19" s="372" t="s">
        <v>65</v>
      </c>
      <c r="AN19" s="371"/>
      <c r="AO19" s="372" t="s">
        <v>65</v>
      </c>
      <c r="AW19" s="31" t="n">
        <v>0</v>
      </c>
    </row>
    <row r="20" customFormat="false" ht="14.25" hidden="true" customHeight="true" outlineLevel="0" collapsed="false">
      <c r="AG20" s="369"/>
      <c r="AH20" s="369"/>
      <c r="AI20" s="369"/>
      <c r="AJ20" s="369"/>
      <c r="AK20" s="370"/>
      <c r="AL20" s="371"/>
      <c r="AM20" s="372"/>
      <c r="AN20" s="371"/>
      <c r="AO20" s="372"/>
      <c r="AW20" s="31" t="n">
        <v>0</v>
      </c>
    </row>
    <row r="21" customFormat="false" ht="14.25" hidden="true" customHeight="true" outlineLevel="0" collapsed="false">
      <c r="AG21" s="369"/>
      <c r="AH21" s="369"/>
      <c r="AI21" s="369"/>
      <c r="AJ21" s="369"/>
      <c r="AK21" s="370"/>
      <c r="AL21" s="371"/>
      <c r="AM21" s="372"/>
      <c r="AN21" s="371"/>
      <c r="AO21" s="372"/>
      <c r="AW21" s="31" t="n">
        <v>0</v>
      </c>
    </row>
    <row r="22" customFormat="false" ht="14.25" hidden="true" customHeight="true" outlineLevel="0" collapsed="false">
      <c r="AG22" s="369"/>
      <c r="AH22" s="369"/>
      <c r="AI22" s="369"/>
      <c r="AJ22" s="369"/>
      <c r="AK22" s="354" t="str">
        <f aca="false">AL19&amp;"-"&amp;AN19</f>
        <v>-</v>
      </c>
      <c r="AL22" s="371"/>
      <c r="AM22" s="371"/>
      <c r="AN22" s="371"/>
      <c r="AO22" s="371"/>
      <c r="AW22" s="31" t="n">
        <v>0</v>
      </c>
    </row>
    <row r="23" customFormat="false" ht="14.25" hidden="true" customHeight="true" outlineLevel="0" collapsed="false">
      <c r="AW23" s="31" t="n">
        <v>0</v>
      </c>
    </row>
    <row r="24" s="34" customFormat="true" ht="22.5" hidden="true" customHeight="true" outlineLevel="0" collapsed="false">
      <c r="A24" s="31"/>
      <c r="B24" s="31"/>
      <c r="C24" s="31"/>
      <c r="D24" s="31"/>
      <c r="E24" s="31"/>
      <c r="F24" s="31"/>
      <c r="G24" s="31"/>
      <c r="H24" s="31"/>
      <c r="I24" s="31"/>
      <c r="J24" s="31"/>
      <c r="K24" s="31"/>
      <c r="L24" s="31"/>
      <c r="M24" s="32"/>
      <c r="N24" s="175"/>
      <c r="O24" s="175"/>
      <c r="P24" s="399" t="s">
        <v>424</v>
      </c>
      <c r="Q24" s="39"/>
      <c r="R24" s="374"/>
      <c r="S24" s="374"/>
      <c r="T24" s="374"/>
      <c r="U24" s="29"/>
      <c r="AC24" s="373"/>
      <c r="AE24" s="373"/>
      <c r="AL24" s="373"/>
      <c r="AN24" s="373"/>
      <c r="AR24" s="36"/>
      <c r="AS24" s="36"/>
      <c r="AT24" s="36"/>
      <c r="AU24" s="36"/>
      <c r="AV24" s="36"/>
      <c r="AW24" s="34" t="n">
        <v>0</v>
      </c>
    </row>
    <row r="25" s="34" customFormat="true" ht="14.25" hidden="true" customHeight="true" outlineLevel="0" collapsed="false">
      <c r="A25" s="31"/>
      <c r="B25" s="31"/>
      <c r="C25" s="31"/>
      <c r="D25" s="31"/>
      <c r="E25" s="31"/>
      <c r="F25" s="31"/>
      <c r="G25" s="31"/>
      <c r="H25" s="31"/>
      <c r="I25" s="31"/>
      <c r="J25" s="31"/>
      <c r="K25" s="31"/>
      <c r="L25" s="31"/>
      <c r="M25" s="32"/>
      <c r="N25" s="175"/>
      <c r="O25" s="175"/>
      <c r="P25" s="175"/>
      <c r="Q25" s="39"/>
      <c r="R25" s="374"/>
      <c r="S25" s="374"/>
      <c r="T25" s="374"/>
      <c r="U25" s="29"/>
      <c r="AR25" s="36"/>
      <c r="AS25" s="36"/>
      <c r="AT25" s="36"/>
      <c r="AU25" s="36"/>
      <c r="AV25" s="36"/>
      <c r="AW25" s="34" t="n">
        <v>0</v>
      </c>
    </row>
    <row r="26" s="34" customFormat="true" ht="14.25" hidden="true" customHeight="true" outlineLevel="0" collapsed="false">
      <c r="A26" s="31"/>
      <c r="B26" s="31"/>
      <c r="C26" s="31"/>
      <c r="D26" s="31"/>
      <c r="E26" s="31"/>
      <c r="F26" s="31"/>
      <c r="G26" s="31"/>
      <c r="H26" s="31"/>
      <c r="I26" s="31"/>
      <c r="J26" s="31"/>
      <c r="K26" s="31"/>
      <c r="L26" s="31"/>
      <c r="M26" s="32"/>
      <c r="N26" s="175"/>
      <c r="O26" s="175"/>
      <c r="P26" s="32" t="s">
        <v>425</v>
      </c>
      <c r="Q26" s="39"/>
      <c r="R26" s="374"/>
      <c r="S26" s="374"/>
      <c r="T26" s="374"/>
      <c r="U26" s="29"/>
      <c r="V26" s="34" t="s">
        <v>426</v>
      </c>
      <c r="AD26" s="88" t="s">
        <v>427</v>
      </c>
      <c r="AF26" s="88" t="s">
        <v>428</v>
      </c>
      <c r="AG26" s="34" t="s">
        <v>426</v>
      </c>
      <c r="AM26" s="88" t="s">
        <v>429</v>
      </c>
      <c r="AO26" s="88" t="s">
        <v>428</v>
      </c>
      <c r="AR26" s="36"/>
      <c r="AS26" s="36"/>
      <c r="AT26" s="36"/>
      <c r="AU26" s="36"/>
      <c r="AV26" s="36"/>
      <c r="AW26" s="34" t="n">
        <v>0</v>
      </c>
    </row>
    <row r="27" customFormat="false" ht="14.25" hidden="true" customHeight="true" outlineLevel="0" collapsed="false">
      <c r="P27" s="32"/>
      <c r="AW27" s="31" t="n">
        <v>0</v>
      </c>
    </row>
    <row r="28" customFormat="false" ht="14.25" hidden="true" customHeight="true" outlineLevel="0" collapsed="false">
      <c r="P28" s="32"/>
      <c r="AW28" s="31" t="n">
        <v>0</v>
      </c>
    </row>
    <row r="29" customFormat="false" ht="14.7" hidden="false" customHeight="true" outlineLevel="0" collapsed="false">
      <c r="R29" s="375"/>
      <c r="S29" s="375"/>
      <c r="T29" s="375"/>
      <c r="U29" s="376"/>
      <c r="V29" s="56"/>
      <c r="W29" s="56"/>
      <c r="AW29" s="31" t="n">
        <v>14</v>
      </c>
    </row>
    <row r="30" customFormat="false" ht="56.7" hidden="false" customHeight="true" outlineLevel="0" collapsed="false">
      <c r="R30" s="375"/>
      <c r="S30" s="375"/>
      <c r="T30" s="375"/>
      <c r="U30" s="176" t="str">
        <f aca="false">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76"/>
      <c r="W30" s="176"/>
      <c r="X30" s="176"/>
      <c r="Y30" s="176"/>
      <c r="Z30" s="176"/>
      <c r="AA30" s="176"/>
      <c r="AB30" s="176"/>
      <c r="AC30" s="176"/>
      <c r="AD30" s="176"/>
      <c r="AE30" s="176"/>
      <c r="AF30" s="176"/>
      <c r="AG30" s="176"/>
      <c r="AH30" s="176"/>
      <c r="AI30" s="176"/>
      <c r="AJ30" s="176"/>
      <c r="AK30" s="176"/>
      <c r="AL30" s="176"/>
      <c r="AM30" s="176"/>
      <c r="AN30" s="176"/>
      <c r="AO30" s="178"/>
      <c r="AW30" s="31" t="n">
        <v>54</v>
      </c>
    </row>
    <row r="31" customFormat="false" ht="14.7" hidden="false" customHeight="true" outlineLevel="0" collapsed="false">
      <c r="R31" s="375"/>
      <c r="S31" s="375"/>
      <c r="T31" s="375"/>
      <c r="U31" s="209" t="str">
        <f aca="false">IF(org=0,"Не определено",org)</f>
        <v>ООО "Газпром теплоэнерго Ярославль"</v>
      </c>
      <c r="V31" s="209"/>
      <c r="W31" s="209"/>
      <c r="X31" s="209"/>
      <c r="Y31" s="209"/>
      <c r="Z31" s="209"/>
      <c r="AA31" s="209"/>
      <c r="AB31" s="209"/>
      <c r="AC31" s="209"/>
      <c r="AD31" s="209"/>
      <c r="AE31" s="209"/>
      <c r="AF31" s="209"/>
      <c r="AG31" s="209"/>
      <c r="AH31" s="209"/>
      <c r="AI31" s="209"/>
      <c r="AJ31" s="209"/>
      <c r="AK31" s="209"/>
      <c r="AL31" s="209"/>
      <c r="AM31" s="209"/>
      <c r="AN31" s="209"/>
      <c r="AO31" s="178"/>
      <c r="AW31" s="31" t="n">
        <v>14</v>
      </c>
    </row>
    <row r="32" customFormat="false" ht="14.25" hidden="true" customHeight="true" outlineLevel="0" collapsed="false">
      <c r="R32" s="375"/>
      <c r="S32" s="375"/>
      <c r="T32" s="375"/>
      <c r="U32" s="376"/>
      <c r="V32" s="56"/>
      <c r="W32" s="56"/>
      <c r="X32" s="377"/>
      <c r="Y32" s="377"/>
      <c r="Z32" s="377"/>
      <c r="AA32" s="377"/>
      <c r="AB32" s="377"/>
      <c r="AC32" s="377"/>
      <c r="AD32" s="377"/>
      <c r="AE32" s="377"/>
      <c r="AF32" s="377"/>
      <c r="AG32" s="377"/>
      <c r="AH32" s="377"/>
      <c r="AI32" s="377"/>
      <c r="AJ32" s="377"/>
      <c r="AK32" s="377"/>
      <c r="AL32" s="377"/>
      <c r="AM32" s="377"/>
      <c r="AN32" s="377"/>
      <c r="AO32" s="377"/>
      <c r="AW32" s="31" t="n">
        <v>0</v>
      </c>
    </row>
    <row r="33" s="136" customFormat="true" ht="25.5" hidden="true" customHeight="true" outlineLevel="0" collapsed="false">
      <c r="A33" s="137"/>
      <c r="B33" s="137"/>
      <c r="C33" s="137"/>
      <c r="D33" s="137"/>
      <c r="E33" s="137"/>
      <c r="F33" s="137"/>
      <c r="G33" s="137"/>
      <c r="H33" s="137"/>
      <c r="I33" s="137"/>
      <c r="J33" s="137"/>
      <c r="K33" s="137"/>
      <c r="L33" s="137"/>
      <c r="M33" s="32"/>
      <c r="N33" s="137"/>
      <c r="O33" s="137"/>
      <c r="P33" s="137"/>
      <c r="U33" s="378" t="s">
        <v>41</v>
      </c>
      <c r="V33" s="378"/>
      <c r="W33" s="379"/>
      <c r="X33" s="380" t="str">
        <f aca="false">IF(TITLE_NAME_OR_PR_CHANGE="",IF(TITLE_NAME_OR_PR="","",TITLE_NAME_OR_PR),TITLE_NAME_OR_PR_CHANGE)</f>
        <v/>
      </c>
      <c r="Y33" s="380"/>
      <c r="Z33" s="380"/>
      <c r="AA33" s="380"/>
      <c r="AB33" s="380"/>
      <c r="AC33" s="380"/>
      <c r="AD33" s="380"/>
      <c r="AE33" s="380"/>
      <c r="AF33" s="31"/>
      <c r="AG33" s="380" t="str">
        <f aca="false">IF(TITLE_NAME_OR_PR_CHANGE="",IF(TITLE_NAME_OR_PR="","",TITLE_NAME_OR_PR),TITLE_NAME_OR_PR_CHANGE)</f>
        <v/>
      </c>
      <c r="AH33" s="380"/>
      <c r="AI33" s="380"/>
      <c r="AJ33" s="380"/>
      <c r="AK33" s="380"/>
      <c r="AL33" s="380"/>
      <c r="AM33" s="380"/>
      <c r="AN33" s="380"/>
      <c r="AO33" s="31"/>
      <c r="AP33" s="31"/>
      <c r="AQ33" s="381"/>
      <c r="AR33" s="85"/>
      <c r="AS33" s="85"/>
      <c r="AT33" s="85"/>
      <c r="AU33" s="85"/>
      <c r="AV33" s="85"/>
      <c r="AW33" s="136" t="n">
        <v>0</v>
      </c>
    </row>
    <row r="34" s="136" customFormat="true" ht="18.75" hidden="true" customHeight="true" outlineLevel="0" collapsed="false">
      <c r="A34" s="137"/>
      <c r="B34" s="137"/>
      <c r="C34" s="137"/>
      <c r="D34" s="137"/>
      <c r="E34" s="137"/>
      <c r="F34" s="137"/>
      <c r="G34" s="137"/>
      <c r="H34" s="137"/>
      <c r="I34" s="137"/>
      <c r="J34" s="137"/>
      <c r="K34" s="137"/>
      <c r="L34" s="137"/>
      <c r="M34" s="32"/>
      <c r="N34" s="137"/>
      <c r="O34" s="137"/>
      <c r="P34" s="137"/>
      <c r="U34" s="378" t="s">
        <v>430</v>
      </c>
      <c r="V34" s="378"/>
      <c r="W34" s="379"/>
      <c r="X34" s="382" t="str">
        <f aca="false">IF(TITLE_DATE_PR_CHANGE="",IF(TITLE_DATE_PR="","",TITLE_DATE_PR),TITLE_DATE_PR_CHANGE)</f>
        <v/>
      </c>
      <c r="Y34" s="382"/>
      <c r="Z34" s="382"/>
      <c r="AA34" s="382"/>
      <c r="AB34" s="382"/>
      <c r="AC34" s="382"/>
      <c r="AD34" s="382"/>
      <c r="AE34" s="382"/>
      <c r="AF34" s="31"/>
      <c r="AG34" s="382" t="str">
        <f aca="false">IF(TITLE_DATE_PR_CHANGE="",IF(TITLE_DATE_PR="","",TITLE_DATE_PR),TITLE_DATE_PR_CHANGE)</f>
        <v/>
      </c>
      <c r="AH34" s="382"/>
      <c r="AI34" s="382"/>
      <c r="AJ34" s="382"/>
      <c r="AK34" s="382"/>
      <c r="AL34" s="382"/>
      <c r="AM34" s="382"/>
      <c r="AN34" s="382"/>
      <c r="AO34" s="31"/>
      <c r="AP34" s="31"/>
      <c r="AQ34" s="381"/>
      <c r="AR34" s="85"/>
      <c r="AS34" s="85"/>
      <c r="AT34" s="85"/>
      <c r="AU34" s="85"/>
      <c r="AV34" s="85"/>
      <c r="AW34" s="136" t="n">
        <v>0</v>
      </c>
    </row>
    <row r="35" s="136" customFormat="true" ht="18.75" hidden="true" customHeight="true" outlineLevel="0" collapsed="false">
      <c r="A35" s="137"/>
      <c r="B35" s="137"/>
      <c r="C35" s="137"/>
      <c r="D35" s="137"/>
      <c r="E35" s="137"/>
      <c r="F35" s="137"/>
      <c r="G35" s="137"/>
      <c r="H35" s="137"/>
      <c r="I35" s="137"/>
      <c r="J35" s="137"/>
      <c r="K35" s="137"/>
      <c r="L35" s="137"/>
      <c r="M35" s="32"/>
      <c r="N35" s="137"/>
      <c r="O35" s="137"/>
      <c r="P35" s="137"/>
      <c r="U35" s="378" t="s">
        <v>431</v>
      </c>
      <c r="V35" s="378"/>
      <c r="W35" s="379"/>
      <c r="X35" s="380" t="str">
        <f aca="false">IF(TITLE_NUMBER_PR_CHANGE="",IF(TITLE_NUMBER_PR="","",TITLE_NUMBER_PR),TITLE_NUMBER_PR_CHANGE)</f>
        <v/>
      </c>
      <c r="Y35" s="380"/>
      <c r="Z35" s="380"/>
      <c r="AA35" s="380"/>
      <c r="AB35" s="380"/>
      <c r="AC35" s="380"/>
      <c r="AD35" s="380"/>
      <c r="AE35" s="380"/>
      <c r="AF35" s="31"/>
      <c r="AG35" s="380" t="str">
        <f aca="false">IF(TITLE_NUMBER_PR_CHANGE="",IF(TITLE_NUMBER_PR="","",TITLE_NUMBER_PR),TITLE_NUMBER_PR_CHANGE)</f>
        <v/>
      </c>
      <c r="AH35" s="380"/>
      <c r="AI35" s="380"/>
      <c r="AJ35" s="380"/>
      <c r="AK35" s="380"/>
      <c r="AL35" s="380"/>
      <c r="AM35" s="380"/>
      <c r="AN35" s="380"/>
      <c r="AO35" s="31"/>
      <c r="AP35" s="31"/>
      <c r="AQ35" s="381"/>
      <c r="AR35" s="85"/>
      <c r="AS35" s="85"/>
      <c r="AT35" s="85"/>
      <c r="AU35" s="85"/>
      <c r="AV35" s="85"/>
      <c r="AW35" s="136" t="n">
        <v>0</v>
      </c>
    </row>
    <row r="36" s="136" customFormat="true" ht="18.75" hidden="true" customHeight="true" outlineLevel="0" collapsed="false">
      <c r="A36" s="137"/>
      <c r="B36" s="137"/>
      <c r="C36" s="137"/>
      <c r="D36" s="137"/>
      <c r="E36" s="137"/>
      <c r="F36" s="137"/>
      <c r="G36" s="137"/>
      <c r="H36" s="137"/>
      <c r="I36" s="137"/>
      <c r="J36" s="137"/>
      <c r="K36" s="137"/>
      <c r="L36" s="137"/>
      <c r="M36" s="32"/>
      <c r="N36" s="137"/>
      <c r="O36" s="137"/>
      <c r="P36" s="137"/>
      <c r="U36" s="378" t="s">
        <v>42</v>
      </c>
      <c r="V36" s="378"/>
      <c r="W36" s="379"/>
      <c r="X36" s="380" t="str">
        <f aca="false">IF(TITLE_IST_PUB_CHANGE="",IF(TITLE_IST_PUB="","",TITLE_IST_PUB),TITLE_IST_PUB_CHANGE)</f>
        <v/>
      </c>
      <c r="Y36" s="380"/>
      <c r="Z36" s="380"/>
      <c r="AA36" s="380"/>
      <c r="AB36" s="380"/>
      <c r="AC36" s="380"/>
      <c r="AD36" s="380"/>
      <c r="AE36" s="380"/>
      <c r="AF36" s="31"/>
      <c r="AG36" s="380" t="str">
        <f aca="false">IF(TITLE_IST_PUB_CHANGE="",IF(TITLE_IST_PUB="","",TITLE_IST_PUB),TITLE_IST_PUB_CHANGE)</f>
        <v/>
      </c>
      <c r="AH36" s="380"/>
      <c r="AI36" s="380"/>
      <c r="AJ36" s="380"/>
      <c r="AK36" s="380"/>
      <c r="AL36" s="380"/>
      <c r="AM36" s="380"/>
      <c r="AN36" s="380"/>
      <c r="AO36" s="31"/>
      <c r="AP36" s="31"/>
      <c r="AQ36" s="381"/>
      <c r="AR36" s="85"/>
      <c r="AS36" s="85"/>
      <c r="AT36" s="85"/>
      <c r="AU36" s="85"/>
      <c r="AV36" s="85"/>
      <c r="AW36" s="136" t="n">
        <v>0</v>
      </c>
    </row>
    <row r="37" customFormat="false" ht="14.25" hidden="true" customHeight="true" outlineLevel="0" collapsed="false">
      <c r="R37" s="375"/>
      <c r="S37" s="375"/>
      <c r="T37" s="375"/>
      <c r="U37" s="376"/>
      <c r="V37" s="56"/>
      <c r="W37" s="56"/>
      <c r="X37" s="377"/>
      <c r="Y37" s="377"/>
      <c r="Z37" s="377"/>
      <c r="AA37" s="377"/>
      <c r="AB37" s="377"/>
      <c r="AC37" s="377"/>
      <c r="AD37" s="377"/>
      <c r="AE37" s="377"/>
      <c r="AF37" s="377"/>
      <c r="AG37" s="377"/>
      <c r="AH37" s="377"/>
      <c r="AI37" s="377"/>
      <c r="AJ37" s="377"/>
      <c r="AK37" s="377"/>
      <c r="AL37" s="377"/>
      <c r="AM37" s="377"/>
      <c r="AN37" s="377"/>
      <c r="AO37" s="377"/>
      <c r="AW37" s="31" t="n">
        <v>0</v>
      </c>
    </row>
    <row r="38" s="136" customFormat="true" ht="18.75" hidden="true" customHeight="true" outlineLevel="0" collapsed="false">
      <c r="A38" s="137"/>
      <c r="B38" s="137"/>
      <c r="C38" s="137"/>
      <c r="D38" s="137"/>
      <c r="E38" s="137"/>
      <c r="F38" s="137"/>
      <c r="G38" s="137"/>
      <c r="H38" s="137"/>
      <c r="I38" s="137"/>
      <c r="J38" s="137"/>
      <c r="K38" s="137"/>
      <c r="L38" s="137"/>
      <c r="M38" s="32"/>
      <c r="N38" s="137"/>
      <c r="O38" s="137"/>
      <c r="P38" s="137"/>
      <c r="U38" s="378" t="s">
        <v>432</v>
      </c>
      <c r="V38" s="378"/>
      <c r="W38" s="379"/>
      <c r="X38" s="382" t="str">
        <f aca="false">IF(TITLE_DATE_PR_CHANGE="",IF(TITLE_DATE_PR="","",TITLE_DATE_PR),TITLE_DATE_PR_CHANGE)</f>
        <v/>
      </c>
      <c r="Y38" s="382"/>
      <c r="Z38" s="382"/>
      <c r="AA38" s="382"/>
      <c r="AB38" s="382"/>
      <c r="AC38" s="382"/>
      <c r="AD38" s="382"/>
      <c r="AE38" s="382"/>
      <c r="AF38" s="31"/>
      <c r="AG38" s="382" t="str">
        <f aca="false">IF(TITLE_DATE_PR_CHANGE="",IF(TITLE_DATE_PR="","",TITLE_DATE_PR),TITLE_DATE_PR_CHANGE)</f>
        <v/>
      </c>
      <c r="AH38" s="382"/>
      <c r="AI38" s="382"/>
      <c r="AJ38" s="382"/>
      <c r="AK38" s="382"/>
      <c r="AL38" s="382"/>
      <c r="AM38" s="382"/>
      <c r="AN38" s="382"/>
      <c r="AO38" s="31"/>
      <c r="AP38" s="31"/>
      <c r="AQ38" s="381"/>
      <c r="AR38" s="85"/>
      <c r="AS38" s="85"/>
      <c r="AT38" s="85"/>
      <c r="AU38" s="85"/>
      <c r="AV38" s="85"/>
      <c r="AW38" s="136" t="n">
        <v>0</v>
      </c>
    </row>
    <row r="39" s="136" customFormat="true" ht="18.75" hidden="true" customHeight="true" outlineLevel="0" collapsed="false">
      <c r="A39" s="137"/>
      <c r="B39" s="137"/>
      <c r="C39" s="137"/>
      <c r="D39" s="137"/>
      <c r="E39" s="137"/>
      <c r="F39" s="137"/>
      <c r="G39" s="137"/>
      <c r="H39" s="137"/>
      <c r="I39" s="137"/>
      <c r="J39" s="137"/>
      <c r="K39" s="137"/>
      <c r="L39" s="137"/>
      <c r="M39" s="32"/>
      <c r="N39" s="137"/>
      <c r="O39" s="137"/>
      <c r="P39" s="137"/>
      <c r="U39" s="378" t="s">
        <v>433</v>
      </c>
      <c r="V39" s="378"/>
      <c r="W39" s="379"/>
      <c r="X39" s="380" t="str">
        <f aca="false">IF(TITLE_NUMBER_PR_CHANGE="",IF(TITLE_NUMBER_PR="","",TITLE_NUMBER_PR),TITLE_NUMBER_PR_CHANGE)</f>
        <v/>
      </c>
      <c r="Y39" s="380"/>
      <c r="Z39" s="380"/>
      <c r="AA39" s="380"/>
      <c r="AB39" s="380"/>
      <c r="AC39" s="380"/>
      <c r="AD39" s="380"/>
      <c r="AE39" s="380"/>
      <c r="AF39" s="31"/>
      <c r="AG39" s="380" t="str">
        <f aca="false">IF(TITLE_NUMBER_PR_CHANGE="",IF(TITLE_NUMBER_PR="","",TITLE_NUMBER_PR),TITLE_NUMBER_PR_CHANGE)</f>
        <v/>
      </c>
      <c r="AH39" s="380"/>
      <c r="AI39" s="380"/>
      <c r="AJ39" s="380"/>
      <c r="AK39" s="380"/>
      <c r="AL39" s="380"/>
      <c r="AM39" s="380"/>
      <c r="AN39" s="380"/>
      <c r="AO39" s="31"/>
      <c r="AP39" s="31"/>
      <c r="AQ39" s="381"/>
      <c r="AR39" s="85"/>
      <c r="AS39" s="85"/>
      <c r="AT39" s="85"/>
      <c r="AU39" s="85"/>
      <c r="AV39" s="85"/>
      <c r="AW39" s="136" t="n">
        <v>0</v>
      </c>
    </row>
    <row r="40" s="136" customFormat="true" ht="12.8" hidden="false" customHeight="false" outlineLevel="0" collapsed="false">
      <c r="A40" s="137"/>
      <c r="B40" s="137"/>
      <c r="C40" s="137"/>
      <c r="D40" s="137"/>
      <c r="E40" s="137"/>
      <c r="F40" s="137"/>
      <c r="G40" s="137"/>
      <c r="H40" s="137"/>
      <c r="I40" s="137"/>
      <c r="J40" s="137"/>
      <c r="K40" s="137"/>
      <c r="L40" s="137"/>
      <c r="M40" s="32"/>
      <c r="N40" s="137"/>
      <c r="O40" s="137"/>
      <c r="P40" s="137"/>
      <c r="U40" s="31"/>
      <c r="V40" s="31"/>
      <c r="W40" s="32"/>
      <c r="X40" s="31"/>
      <c r="Y40" s="31"/>
      <c r="Z40" s="31"/>
      <c r="AA40" s="31"/>
      <c r="AB40" s="31"/>
      <c r="AC40" s="31"/>
      <c r="AD40" s="31"/>
      <c r="AE40" s="31"/>
      <c r="AF40" s="36" t="s">
        <v>434</v>
      </c>
      <c r="AG40" s="31"/>
      <c r="AH40" s="31"/>
      <c r="AI40" s="31"/>
      <c r="AJ40" s="31"/>
      <c r="AK40" s="31"/>
      <c r="AL40" s="31"/>
      <c r="AM40" s="31"/>
      <c r="AN40" s="31"/>
      <c r="AO40" s="36" t="s">
        <v>434</v>
      </c>
      <c r="AR40" s="85"/>
      <c r="AS40" s="85"/>
      <c r="AT40" s="85"/>
      <c r="AU40" s="85"/>
      <c r="AV40" s="85"/>
      <c r="AW40" s="136" t="n">
        <v>0</v>
      </c>
    </row>
    <row r="41" customFormat="false" ht="14.7" hidden="false" customHeight="true" outlineLevel="0" collapsed="false">
      <c r="R41" s="375"/>
      <c r="S41" s="375"/>
      <c r="T41" s="375"/>
      <c r="U41" s="376"/>
      <c r="V41" s="56"/>
      <c r="W41" s="383"/>
      <c r="X41" s="384"/>
      <c r="Y41" s="384"/>
      <c r="Z41" s="384"/>
      <c r="AA41" s="384"/>
      <c r="AB41" s="384"/>
      <c r="AC41" s="384"/>
      <c r="AD41" s="384"/>
      <c r="AE41" s="384"/>
      <c r="AF41" s="384"/>
      <c r="AG41" s="384"/>
      <c r="AH41" s="384"/>
      <c r="AI41" s="384"/>
      <c r="AJ41" s="384"/>
      <c r="AK41" s="384"/>
      <c r="AL41" s="384"/>
      <c r="AM41" s="384"/>
      <c r="AN41" s="384"/>
      <c r="AO41" s="384"/>
      <c r="AW41" s="31" t="n">
        <v>14</v>
      </c>
    </row>
    <row r="42" customFormat="false" ht="14.7" hidden="false" customHeight="true" outlineLevel="0" collapsed="false">
      <c r="R42" s="375"/>
      <c r="S42" s="375"/>
      <c r="T42" s="375"/>
      <c r="U42" s="97" t="s">
        <v>307</v>
      </c>
      <c r="V42" s="97"/>
      <c r="W42" s="97"/>
      <c r="X42" s="97"/>
      <c r="Y42" s="97"/>
      <c r="Z42" s="97"/>
      <c r="AA42" s="97"/>
      <c r="AB42" s="97"/>
      <c r="AC42" s="97"/>
      <c r="AD42" s="97"/>
      <c r="AE42" s="97"/>
      <c r="AF42" s="97"/>
      <c r="AG42" s="97"/>
      <c r="AH42" s="97"/>
      <c r="AI42" s="97"/>
      <c r="AJ42" s="97"/>
      <c r="AK42" s="97"/>
      <c r="AL42" s="97"/>
      <c r="AM42" s="97"/>
      <c r="AN42" s="97"/>
      <c r="AO42" s="97"/>
      <c r="AP42" s="97"/>
      <c r="AQ42" s="97" t="s">
        <v>308</v>
      </c>
      <c r="AW42" s="31" t="n">
        <v>14</v>
      </c>
    </row>
    <row r="43" customFormat="false" ht="14.7" hidden="false" customHeight="true" outlineLevel="0" collapsed="false">
      <c r="R43" s="375"/>
      <c r="S43" s="375"/>
      <c r="T43" s="375"/>
      <c r="U43" s="408" t="s">
        <v>87</v>
      </c>
      <c r="V43" s="310" t="s">
        <v>435</v>
      </c>
      <c r="W43" s="386"/>
      <c r="X43" s="309" t="s">
        <v>436</v>
      </c>
      <c r="Y43" s="309"/>
      <c r="Z43" s="309"/>
      <c r="AA43" s="309"/>
      <c r="AB43" s="309"/>
      <c r="AC43" s="309"/>
      <c r="AD43" s="309"/>
      <c r="AE43" s="309"/>
      <c r="AF43" s="310" t="s">
        <v>437</v>
      </c>
      <c r="AG43" s="309" t="s">
        <v>436</v>
      </c>
      <c r="AH43" s="309"/>
      <c r="AI43" s="309"/>
      <c r="AJ43" s="309"/>
      <c r="AK43" s="309"/>
      <c r="AL43" s="309"/>
      <c r="AM43" s="309"/>
      <c r="AN43" s="309"/>
      <c r="AO43" s="310" t="s">
        <v>438</v>
      </c>
      <c r="AP43" s="387" t="s">
        <v>439</v>
      </c>
      <c r="AQ43" s="97"/>
      <c r="AW43" s="31" t="n">
        <v>14</v>
      </c>
    </row>
    <row r="44" customFormat="false" ht="35.7" hidden="false" customHeight="true" outlineLevel="0" collapsed="false">
      <c r="R44" s="375"/>
      <c r="S44" s="375"/>
      <c r="T44" s="375"/>
      <c r="U44" s="408"/>
      <c r="V44" s="310"/>
      <c r="W44" s="388"/>
      <c r="X44" s="213" t="s">
        <v>462</v>
      </c>
      <c r="Y44" s="435" t="s">
        <v>463</v>
      </c>
      <c r="Z44" s="435"/>
      <c r="AA44" s="435"/>
      <c r="AB44" s="435"/>
      <c r="AC44" s="97" t="s">
        <v>443</v>
      </c>
      <c r="AD44" s="97"/>
      <c r="AE44" s="97"/>
      <c r="AF44" s="310"/>
      <c r="AG44" s="213" t="s">
        <v>462</v>
      </c>
      <c r="AH44" s="435" t="s">
        <v>463</v>
      </c>
      <c r="AI44" s="435"/>
      <c r="AJ44" s="435"/>
      <c r="AK44" s="435"/>
      <c r="AL44" s="97" t="s">
        <v>443</v>
      </c>
      <c r="AM44" s="97"/>
      <c r="AN44" s="97"/>
      <c r="AO44" s="310"/>
      <c r="AP44" s="387"/>
      <c r="AQ44" s="97"/>
      <c r="AW44" s="31" t="n">
        <v>34</v>
      </c>
    </row>
    <row r="45" customFormat="false" ht="14.7" hidden="false" customHeight="true" outlineLevel="0" collapsed="false">
      <c r="R45" s="375"/>
      <c r="S45" s="375"/>
      <c r="T45" s="375"/>
      <c r="U45" s="408"/>
      <c r="V45" s="310"/>
      <c r="W45" s="388"/>
      <c r="X45" s="213"/>
      <c r="Y45" s="148" t="s">
        <v>464</v>
      </c>
      <c r="Z45" s="148" t="s">
        <v>465</v>
      </c>
      <c r="AA45" s="148"/>
      <c r="AB45" s="148"/>
      <c r="AC45" s="97"/>
      <c r="AD45" s="97"/>
      <c r="AE45" s="97"/>
      <c r="AF45" s="310"/>
      <c r="AG45" s="213"/>
      <c r="AH45" s="148" t="s">
        <v>464</v>
      </c>
      <c r="AI45" s="148" t="s">
        <v>465</v>
      </c>
      <c r="AJ45" s="148"/>
      <c r="AK45" s="148"/>
      <c r="AL45" s="97"/>
      <c r="AM45" s="97"/>
      <c r="AN45" s="97"/>
      <c r="AO45" s="310"/>
      <c r="AP45" s="387"/>
      <c r="AQ45" s="97"/>
      <c r="AW45" s="31" t="n">
        <v>14</v>
      </c>
    </row>
    <row r="46" customFormat="false" ht="27.3" hidden="false" customHeight="true" outlineLevel="0" collapsed="false">
      <c r="R46" s="375"/>
      <c r="S46" s="375"/>
      <c r="T46" s="375"/>
      <c r="U46" s="408"/>
      <c r="V46" s="310"/>
      <c r="W46" s="388"/>
      <c r="X46" s="213"/>
      <c r="Y46" s="148"/>
      <c r="Z46" s="269" t="s">
        <v>466</v>
      </c>
      <c r="AA46" s="148" t="s">
        <v>467</v>
      </c>
      <c r="AB46" s="148"/>
      <c r="AC46" s="269" t="s">
        <v>453</v>
      </c>
      <c r="AD46" s="148" t="s">
        <v>454</v>
      </c>
      <c r="AE46" s="148"/>
      <c r="AF46" s="310"/>
      <c r="AG46" s="213"/>
      <c r="AH46" s="148"/>
      <c r="AI46" s="269" t="s">
        <v>466</v>
      </c>
      <c r="AJ46" s="148" t="s">
        <v>467</v>
      </c>
      <c r="AK46" s="148"/>
      <c r="AL46" s="269" t="s">
        <v>453</v>
      </c>
      <c r="AM46" s="148" t="s">
        <v>454</v>
      </c>
      <c r="AN46" s="148"/>
      <c r="AO46" s="310"/>
      <c r="AP46" s="387"/>
      <c r="AQ46" s="97"/>
      <c r="AW46" s="31" t="n">
        <v>26</v>
      </c>
    </row>
    <row r="47" customFormat="false" ht="65.25" hidden="false" customHeight="true" outlineLevel="0" collapsed="false">
      <c r="A47" s="32"/>
      <c r="B47" s="32" t="s">
        <v>144</v>
      </c>
      <c r="C47" s="32" t="s">
        <v>145</v>
      </c>
      <c r="D47" s="32" t="s">
        <v>146</v>
      </c>
      <c r="E47" s="32" t="s">
        <v>444</v>
      </c>
      <c r="F47" s="32" t="s">
        <v>445</v>
      </c>
      <c r="G47" s="32" t="s">
        <v>446</v>
      </c>
      <c r="H47" s="32" t="s">
        <v>447</v>
      </c>
      <c r="I47" s="32" t="s">
        <v>448</v>
      </c>
      <c r="J47" s="32" t="s">
        <v>449</v>
      </c>
      <c r="K47" s="32" t="s">
        <v>450</v>
      </c>
      <c r="L47" s="32" t="s">
        <v>468</v>
      </c>
      <c r="M47" s="32" t="s">
        <v>425</v>
      </c>
      <c r="R47" s="375"/>
      <c r="S47" s="375"/>
      <c r="T47" s="375"/>
      <c r="U47" s="408"/>
      <c r="V47" s="310"/>
      <c r="W47" s="389"/>
      <c r="X47" s="213"/>
      <c r="Y47" s="148"/>
      <c r="Z47" s="148"/>
      <c r="AA47" s="148" t="s">
        <v>469</v>
      </c>
      <c r="AB47" s="148" t="s">
        <v>470</v>
      </c>
      <c r="AC47" s="269"/>
      <c r="AD47" s="148"/>
      <c r="AE47" s="148"/>
      <c r="AF47" s="310"/>
      <c r="AG47" s="213"/>
      <c r="AH47" s="148"/>
      <c r="AI47" s="148"/>
      <c r="AJ47" s="148" t="s">
        <v>469</v>
      </c>
      <c r="AK47" s="148" t="s">
        <v>470</v>
      </c>
      <c r="AL47" s="269"/>
      <c r="AM47" s="148"/>
      <c r="AN47" s="148"/>
      <c r="AO47" s="310"/>
      <c r="AP47" s="387"/>
      <c r="AQ47" s="97"/>
      <c r="AW47" s="31" t="n">
        <v>62</v>
      </c>
    </row>
    <row r="48" s="87" customFormat="true" ht="11.25" hidden="true" customHeight="true" outlineLevel="0" collapsed="false">
      <c r="A48" s="32"/>
      <c r="B48" s="32"/>
      <c r="C48" s="32"/>
      <c r="D48" s="32"/>
      <c r="E48" s="32"/>
      <c r="F48" s="32"/>
      <c r="G48" s="32"/>
      <c r="H48" s="32"/>
      <c r="I48" s="32"/>
      <c r="J48" s="32"/>
      <c r="K48" s="32"/>
      <c r="L48" s="32"/>
      <c r="M48" s="32"/>
      <c r="N48" s="175"/>
      <c r="O48" s="175"/>
      <c r="P48" s="175"/>
      <c r="Q48" s="390"/>
      <c r="R48" s="391"/>
      <c r="S48" s="392" t="n">
        <v>1</v>
      </c>
      <c r="T48" s="392"/>
      <c r="U48" s="393" t="s">
        <v>118</v>
      </c>
      <c r="V48" s="394" t="s">
        <v>101</v>
      </c>
      <c r="W48" s="395" t="str">
        <f aca="true">OFFSET(W48,0,-1)</f>
        <v>2</v>
      </c>
      <c r="X48" s="396" t="n">
        <f aca="true">OFFSET(X48,0,-1)+1</f>
        <v>3</v>
      </c>
      <c r="Y48" s="278"/>
      <c r="Z48" s="278"/>
      <c r="AA48" s="278" t="n">
        <f aca="true">OFFSET(AA48,0,-1)+1</f>
        <v>1</v>
      </c>
      <c r="AB48" s="278" t="n">
        <f aca="true">OFFSET(AB48,0,-1)+1</f>
        <v>2</v>
      </c>
      <c r="AC48" s="396" t="n">
        <f aca="true">OFFSET(AC48,0,-1)+1</f>
        <v>3</v>
      </c>
      <c r="AD48" s="396" t="n">
        <f aca="true">OFFSET(AD48,0,-1)+1</f>
        <v>4</v>
      </c>
      <c r="AE48" s="396"/>
      <c r="AF48" s="396" t="n">
        <f aca="true">OFFSET(AF48,0,-2)+1</f>
        <v>5</v>
      </c>
      <c r="AG48" s="396" t="n">
        <f aca="true">OFFSET(AG48,0,-1)+1</f>
        <v>6</v>
      </c>
      <c r="AH48" s="396"/>
      <c r="AI48" s="396"/>
      <c r="AJ48" s="396" t="n">
        <f aca="true">OFFSET(AJ48,0,-1)+1</f>
        <v>1</v>
      </c>
      <c r="AK48" s="396" t="n">
        <f aca="true">OFFSET(AK48,0,-1)+1</f>
        <v>2</v>
      </c>
      <c r="AL48" s="396" t="n">
        <f aca="true">OFFSET(AL48,0,-1)+1</f>
        <v>3</v>
      </c>
      <c r="AM48" s="396" t="n">
        <f aca="true">OFFSET(AM48,0,-1)+1</f>
        <v>4</v>
      </c>
      <c r="AN48" s="396"/>
      <c r="AO48" s="396" t="n">
        <f aca="true">OFFSET(AO48,0,-2)+1</f>
        <v>5</v>
      </c>
      <c r="AP48" s="395" t="n">
        <f aca="true">OFFSET(AP48,0,-1)</f>
        <v>5</v>
      </c>
      <c r="AQ48" s="396" t="n">
        <f aca="true">OFFSET(AQ48,0,-1)+1</f>
        <v>6</v>
      </c>
      <c r="AR48" s="36"/>
      <c r="AS48" s="36"/>
      <c r="AT48" s="36"/>
      <c r="AU48" s="36"/>
      <c r="AV48" s="36"/>
      <c r="AW48" s="87" t="n">
        <v>0</v>
      </c>
    </row>
    <row r="49" customFormat="false" ht="22.05" hidden="false" customHeight="true" outlineLevel="0" collapsed="false">
      <c r="A49" s="32" t="s">
        <v>183</v>
      </c>
      <c r="B49" s="32"/>
      <c r="C49" s="32"/>
      <c r="D49" s="32"/>
      <c r="E49" s="435" t="n">
        <v>1</v>
      </c>
      <c r="F49" s="32"/>
      <c r="G49" s="32"/>
      <c r="H49" s="32"/>
      <c r="I49" s="32"/>
      <c r="J49" s="32"/>
      <c r="K49" s="32"/>
      <c r="L49" s="32"/>
      <c r="N49" s="32"/>
      <c r="O49" s="32"/>
      <c r="P49" s="32"/>
      <c r="R49" s="95"/>
      <c r="S49" s="95"/>
      <c r="T49" s="332"/>
      <c r="U49" s="404" t="n">
        <f aca="false">INDEX(PT_DIFFERENTIATION_NUM_NTAR,MATCH(A49,PT_DIFFERENTIATION_NTAR_ID,0))</f>
        <v>0</v>
      </c>
      <c r="V49" s="334" t="s">
        <v>132</v>
      </c>
      <c r="W49" s="335"/>
      <c r="X49" s="337"/>
      <c r="Y49" s="337"/>
      <c r="Z49" s="337"/>
      <c r="AA49" s="337"/>
      <c r="AB49" s="337"/>
      <c r="AC49" s="337"/>
      <c r="AD49" s="337"/>
      <c r="AE49" s="337"/>
      <c r="AF49" s="337"/>
      <c r="AG49" s="337" t="str">
        <f aca="false">INDEX(PT_DIFFERENTIATION_NTAR,MATCH(A49,PT_DIFFERENTIATION_NTAR_ID,0))</f>
        <v/>
      </c>
      <c r="AH49" s="337"/>
      <c r="AI49" s="337"/>
      <c r="AJ49" s="337"/>
      <c r="AK49" s="337"/>
      <c r="AL49" s="337"/>
      <c r="AM49" s="337"/>
      <c r="AN49" s="337"/>
      <c r="AO49" s="337"/>
      <c r="AP49" s="337"/>
      <c r="AQ49" s="338"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85"/>
      <c r="AT49" s="85" t="str">
        <f aca="false">IF(V49="","",V49)</f>
        <v>Наименование тарифа</v>
      </c>
      <c r="AU49" s="85"/>
      <c r="AV49" s="85"/>
      <c r="AW49" s="31" t="n">
        <v>21</v>
      </c>
    </row>
    <row r="50" customFormat="false" ht="22.05" hidden="false" customHeight="true" outlineLevel="0" collapsed="false">
      <c r="A50" s="32" t="s">
        <v>183</v>
      </c>
      <c r="B50" s="32" t="s">
        <v>184</v>
      </c>
      <c r="C50" s="32"/>
      <c r="D50" s="32"/>
      <c r="E50" s="435"/>
      <c r="F50" s="435" t="n">
        <v>1</v>
      </c>
      <c r="G50" s="32"/>
      <c r="H50" s="32"/>
      <c r="I50" s="32"/>
      <c r="J50" s="32"/>
      <c r="K50" s="32"/>
      <c r="L50" s="32"/>
      <c r="N50" s="32"/>
      <c r="O50" s="32"/>
      <c r="P50" s="32"/>
      <c r="Q50" s="32"/>
      <c r="R50" s="339"/>
      <c r="S50" s="31"/>
      <c r="T50" s="340"/>
      <c r="U50" s="404" t="str">
        <f aca="false">INDEX(PT_DIFFERENTIATION_NUM_TER,MATCH(B50,PT_DIFFERENTIATION_TER_ID,0))</f>
        <v>.</v>
      </c>
      <c r="V50" s="333" t="s">
        <v>404</v>
      </c>
      <c r="W50" s="335"/>
      <c r="X50" s="337"/>
      <c r="Y50" s="337"/>
      <c r="Z50" s="337"/>
      <c r="AA50" s="337"/>
      <c r="AB50" s="337"/>
      <c r="AC50" s="337"/>
      <c r="AD50" s="337"/>
      <c r="AE50" s="337"/>
      <c r="AF50" s="337"/>
      <c r="AG50" s="337" t="str">
        <f aca="false">INDEX(PT_DIFFERENTIATION_TER,MATCH(B50,PT_DIFFERENTIATION_TER_ID,0))</f>
        <v/>
      </c>
      <c r="AH50" s="337"/>
      <c r="AI50" s="337"/>
      <c r="AJ50" s="337"/>
      <c r="AK50" s="337"/>
      <c r="AL50" s="337"/>
      <c r="AM50" s="337"/>
      <c r="AN50" s="337"/>
      <c r="AO50" s="337"/>
      <c r="AP50" s="337"/>
      <c r="AQ50" s="338" t="s">
        <v>405</v>
      </c>
      <c r="AS50" s="85"/>
      <c r="AT50" s="85" t="str">
        <f aca="false">IF(V50="","",V50)</f>
        <v>Территория действия тарифа</v>
      </c>
      <c r="AU50" s="85"/>
      <c r="AV50" s="85"/>
      <c r="AW50" s="31" t="n">
        <v>21</v>
      </c>
    </row>
    <row r="51" customFormat="false" ht="24" hidden="false" customHeight="true" outlineLevel="0" collapsed="false">
      <c r="A51" s="32" t="s">
        <v>183</v>
      </c>
      <c r="B51" s="32" t="s">
        <v>184</v>
      </c>
      <c r="C51" s="32" t="s">
        <v>185</v>
      </c>
      <c r="D51" s="32"/>
      <c r="E51" s="435"/>
      <c r="F51" s="435"/>
      <c r="G51" s="435" t="n">
        <v>1</v>
      </c>
      <c r="H51" s="32"/>
      <c r="I51" s="32"/>
      <c r="J51" s="32"/>
      <c r="K51" s="32"/>
      <c r="L51" s="32"/>
      <c r="N51" s="32"/>
      <c r="O51" s="32"/>
      <c r="P51" s="32"/>
      <c r="Q51" s="341"/>
      <c r="R51" s="339"/>
      <c r="S51" s="31"/>
      <c r="T51" s="340"/>
      <c r="U51" s="404" t="str">
        <f aca="false">INDEX(PT_DIFFERENTIATION_NUM_CS,MATCH(C51,PT_DIFFERENTIATION_CS_ID,0))</f>
        <v>..</v>
      </c>
      <c r="V51" s="401" t="s">
        <v>406</v>
      </c>
      <c r="W51" s="335"/>
      <c r="X51" s="337"/>
      <c r="Y51" s="337"/>
      <c r="Z51" s="337"/>
      <c r="AA51" s="337"/>
      <c r="AB51" s="337"/>
      <c r="AC51" s="337"/>
      <c r="AD51" s="337"/>
      <c r="AE51" s="337"/>
      <c r="AF51" s="337"/>
      <c r="AG51" s="337" t="str">
        <f aca="false">INDEX(PT_DIFFERENTIATION_CS,MATCH(C51,PT_DIFFERENTIATION_CS_ID,0))</f>
        <v/>
      </c>
      <c r="AH51" s="337"/>
      <c r="AI51" s="337"/>
      <c r="AJ51" s="337"/>
      <c r="AK51" s="337"/>
      <c r="AL51" s="337"/>
      <c r="AM51" s="337"/>
      <c r="AN51" s="337"/>
      <c r="AO51" s="337"/>
      <c r="AP51" s="337"/>
      <c r="AQ51" s="338" t="s">
        <v>407</v>
      </c>
      <c r="AS51" s="85"/>
      <c r="AT51" s="85" t="str">
        <f aca="false">IF(V51="","",V51)</f>
        <v>Наименование системы теплоснабжения</v>
      </c>
      <c r="AU51" s="85"/>
      <c r="AV51" s="85"/>
      <c r="AW51" s="31" t="n">
        <v>23</v>
      </c>
    </row>
    <row r="52" customFormat="false" ht="22.05" hidden="false" customHeight="true" outlineLevel="0" collapsed="false">
      <c r="A52" s="32" t="s">
        <v>183</v>
      </c>
      <c r="B52" s="32" t="s">
        <v>184</v>
      </c>
      <c r="C52" s="32" t="s">
        <v>185</v>
      </c>
      <c r="D52" s="32" t="s">
        <v>186</v>
      </c>
      <c r="E52" s="435"/>
      <c r="F52" s="435"/>
      <c r="G52" s="435"/>
      <c r="H52" s="435" t="n">
        <v>1</v>
      </c>
      <c r="I52" s="32"/>
      <c r="J52" s="32"/>
      <c r="K52" s="32"/>
      <c r="L52" s="32"/>
      <c r="N52" s="32"/>
      <c r="O52" s="32"/>
      <c r="P52" s="32"/>
      <c r="Q52" s="341"/>
      <c r="R52" s="339"/>
      <c r="S52" s="31"/>
      <c r="T52" s="340"/>
      <c r="U52" s="404" t="str">
        <f aca="false">INDEX(PT_DIFFERENTIATION_NUM_IST_TE,MATCH(D52,PT_DIFFERENTIATION_IST_TE_ID,0))</f>
        <v>...</v>
      </c>
      <c r="V52" s="405" t="s">
        <v>408</v>
      </c>
      <c r="W52" s="335"/>
      <c r="X52" s="337"/>
      <c r="Y52" s="337"/>
      <c r="Z52" s="337"/>
      <c r="AA52" s="337"/>
      <c r="AB52" s="337"/>
      <c r="AC52" s="337"/>
      <c r="AD52" s="337"/>
      <c r="AE52" s="337"/>
      <c r="AF52" s="337"/>
      <c r="AG52" s="337" t="str">
        <f aca="false">INDEX(PT_DIFFERENTIATION_IST_TE,MATCH(D52,PT_DIFFERENTIATION_IST_TE_ID,0))</f>
        <v/>
      </c>
      <c r="AH52" s="337"/>
      <c r="AI52" s="337"/>
      <c r="AJ52" s="337"/>
      <c r="AK52" s="337"/>
      <c r="AL52" s="337"/>
      <c r="AM52" s="337"/>
      <c r="AN52" s="337"/>
      <c r="AO52" s="337"/>
      <c r="AP52" s="337"/>
      <c r="AQ52" s="338" t="s">
        <v>409</v>
      </c>
      <c r="AS52" s="85"/>
      <c r="AT52" s="85" t="str">
        <f aca="false">IF(V52="","",V52)</f>
        <v>Источник тепловой энергии</v>
      </c>
      <c r="AU52" s="85"/>
      <c r="AV52" s="85"/>
      <c r="AW52" s="31" t="n">
        <v>21</v>
      </c>
    </row>
    <row r="53" s="36" customFormat="true" ht="12.8" hidden="false" customHeight="false" outlineLevel="0" collapsed="false">
      <c r="A53" s="448" t="s">
        <v>183</v>
      </c>
      <c r="B53" s="448" t="s">
        <v>184</v>
      </c>
      <c r="C53" s="448" t="s">
        <v>185</v>
      </c>
      <c r="D53" s="448" t="s">
        <v>186</v>
      </c>
      <c r="E53" s="435"/>
      <c r="F53" s="435"/>
      <c r="G53" s="435"/>
      <c r="H53" s="435"/>
      <c r="I53" s="108" t="str">
        <f aca="false">U52&amp;".1"</f>
        <v>....1</v>
      </c>
      <c r="J53" s="448"/>
      <c r="K53" s="448"/>
      <c r="L53" s="448"/>
      <c r="M53" s="448" t="s">
        <v>410</v>
      </c>
      <c r="N53" s="390"/>
      <c r="O53" s="390"/>
      <c r="P53" s="390"/>
      <c r="Q53" s="304" t="n">
        <v>1</v>
      </c>
      <c r="R53" s="304"/>
      <c r="S53" s="304"/>
      <c r="T53" s="343"/>
      <c r="U53" s="410"/>
      <c r="V53" s="423"/>
      <c r="W53" s="434"/>
      <c r="X53" s="410"/>
      <c r="Y53" s="410"/>
      <c r="Z53" s="410"/>
      <c r="AA53" s="410"/>
      <c r="AB53" s="410"/>
      <c r="AC53" s="410"/>
      <c r="AD53" s="410"/>
      <c r="AE53" s="410"/>
      <c r="AF53" s="410"/>
      <c r="AG53" s="410"/>
      <c r="AH53" s="410"/>
      <c r="AI53" s="410"/>
      <c r="AJ53" s="410"/>
      <c r="AK53" s="410"/>
      <c r="AL53" s="410"/>
      <c r="AM53" s="410"/>
      <c r="AN53" s="410"/>
      <c r="AO53" s="410"/>
      <c r="AP53" s="410"/>
      <c r="AQ53" s="436"/>
      <c r="AS53" s="85"/>
      <c r="AT53" s="85" t="str">
        <f aca="false">IF(V53="","",V53)</f>
        <v/>
      </c>
      <c r="AU53" s="85"/>
      <c r="AV53" s="85"/>
      <c r="AW53" s="36" t="n">
        <v>0</v>
      </c>
    </row>
    <row r="54" customFormat="false" ht="22.05" hidden="false" customHeight="true" outlineLevel="0" collapsed="false">
      <c r="A54" s="32" t="s">
        <v>183</v>
      </c>
      <c r="B54" s="32" t="s">
        <v>184</v>
      </c>
      <c r="C54" s="32" t="s">
        <v>185</v>
      </c>
      <c r="D54" s="32" t="s">
        <v>186</v>
      </c>
      <c r="E54" s="435"/>
      <c r="F54" s="435"/>
      <c r="G54" s="435"/>
      <c r="H54" s="435"/>
      <c r="I54" s="108"/>
      <c r="J54" s="97" t="str">
        <f aca="false">I53&amp;".1"</f>
        <v>....1.1</v>
      </c>
      <c r="K54" s="32"/>
      <c r="L54" s="32"/>
      <c r="M54" s="32" t="s">
        <v>413</v>
      </c>
      <c r="Q54" s="304"/>
      <c r="R54" s="304" t="n">
        <v>1</v>
      </c>
      <c r="S54" s="36"/>
      <c r="T54" s="346"/>
      <c r="U54" s="404" t="str">
        <f aca="false">$J54</f>
        <v>....1.1</v>
      </c>
      <c r="V54" s="347" t="s">
        <v>414</v>
      </c>
      <c r="W54" s="335"/>
      <c r="X54" s="345"/>
      <c r="Y54" s="345"/>
      <c r="Z54" s="345"/>
      <c r="AA54" s="345"/>
      <c r="AB54" s="345"/>
      <c r="AC54" s="345"/>
      <c r="AD54" s="345"/>
      <c r="AE54" s="345"/>
      <c r="AF54" s="345"/>
      <c r="AG54" s="345"/>
      <c r="AH54" s="345"/>
      <c r="AI54" s="345"/>
      <c r="AJ54" s="345"/>
      <c r="AK54" s="345"/>
      <c r="AL54" s="345"/>
      <c r="AM54" s="345"/>
      <c r="AN54" s="345"/>
      <c r="AO54" s="345"/>
      <c r="AP54" s="345"/>
      <c r="AQ54" s="338" t="s">
        <v>415</v>
      </c>
      <c r="AS54" s="85"/>
      <c r="AT54" s="85" t="str">
        <f aca="false">IF(V54="","",V54)</f>
        <v>Группа потребителей</v>
      </c>
      <c r="AU54" s="85"/>
      <c r="AV54" s="85"/>
      <c r="AW54" s="31" t="n">
        <v>21</v>
      </c>
    </row>
    <row r="55" customFormat="false" ht="22.05" hidden="false" customHeight="true" outlineLevel="0" collapsed="false">
      <c r="A55" s="32" t="s">
        <v>183</v>
      </c>
      <c r="B55" s="32" t="s">
        <v>184</v>
      </c>
      <c r="C55" s="32" t="s">
        <v>185</v>
      </c>
      <c r="D55" s="32" t="s">
        <v>186</v>
      </c>
      <c r="E55" s="435"/>
      <c r="F55" s="435"/>
      <c r="G55" s="435"/>
      <c r="H55" s="435"/>
      <c r="I55" s="108"/>
      <c r="J55" s="108"/>
      <c r="K55" s="97" t="str">
        <f aca="false">J54&amp;".1"</f>
        <v>....1.1.1</v>
      </c>
      <c r="L55" s="32"/>
      <c r="M55" s="32" t="s">
        <v>416</v>
      </c>
      <c r="Q55" s="304"/>
      <c r="R55" s="304"/>
      <c r="S55" s="36" t="n">
        <v>1</v>
      </c>
      <c r="T55" s="346"/>
      <c r="U55" s="404" t="str">
        <f aca="false">$K55</f>
        <v>....1.1.1</v>
      </c>
      <c r="V55" s="348"/>
      <c r="W55" s="335"/>
      <c r="X55" s="349"/>
      <c r="Y55" s="349"/>
      <c r="Z55" s="349"/>
      <c r="AA55" s="349"/>
      <c r="AB55" s="437"/>
      <c r="AC55" s="352"/>
      <c r="AD55" s="166" t="s">
        <v>65</v>
      </c>
      <c r="AE55" s="352"/>
      <c r="AF55" s="166" t="s">
        <v>65</v>
      </c>
      <c r="AG55" s="438"/>
      <c r="AH55" s="349"/>
      <c r="AI55" s="349"/>
      <c r="AJ55" s="349"/>
      <c r="AK55" s="351"/>
      <c r="AL55" s="352"/>
      <c r="AM55" s="166" t="s">
        <v>65</v>
      </c>
      <c r="AN55" s="352"/>
      <c r="AO55" s="166" t="s">
        <v>65</v>
      </c>
      <c r="AP55" s="397"/>
      <c r="AQ55" s="439" t="s">
        <v>459</v>
      </c>
      <c r="AR55" s="36" t="e">
        <f aca="false">strcheckdate(X57:AP57)</f>
        <v>#NAME?</v>
      </c>
      <c r="AS55" s="85"/>
      <c r="AT55" s="85" t="str">
        <f aca="false">IF(V55="","",V55)</f>
        <v/>
      </c>
      <c r="AU55" s="85"/>
      <c r="AV55" s="85"/>
      <c r="AW55" s="31" t="n">
        <v>21</v>
      </c>
    </row>
    <row r="56" customFormat="false" ht="11.55" hidden="false" customHeight="true" outlineLevel="0" collapsed="false">
      <c r="A56" s="32" t="s">
        <v>183</v>
      </c>
      <c r="B56" s="32" t="s">
        <v>184</v>
      </c>
      <c r="C56" s="32" t="s">
        <v>185</v>
      </c>
      <c r="D56" s="32" t="s">
        <v>186</v>
      </c>
      <c r="E56" s="435"/>
      <c r="F56" s="435"/>
      <c r="G56" s="435"/>
      <c r="H56" s="435"/>
      <c r="I56" s="108"/>
      <c r="J56" s="108"/>
      <c r="K56" s="108"/>
      <c r="L56" s="97" t="str">
        <f aca="false">K55&amp;".1"</f>
        <v>....1.1.1.1</v>
      </c>
      <c r="Q56" s="304"/>
      <c r="R56" s="304"/>
      <c r="S56" s="36" t="n">
        <v>1</v>
      </c>
      <c r="T56" s="346"/>
      <c r="U56" s="404" t="str">
        <f aca="false">$L56</f>
        <v>....1.1.1.1</v>
      </c>
      <c r="V56" s="440"/>
      <c r="W56" s="335"/>
      <c r="X56" s="350"/>
      <c r="Y56" s="349"/>
      <c r="Z56" s="349"/>
      <c r="AA56" s="349"/>
      <c r="AB56" s="437"/>
      <c r="AC56" s="352"/>
      <c r="AD56" s="166"/>
      <c r="AE56" s="352"/>
      <c r="AF56" s="166"/>
      <c r="AG56" s="438"/>
      <c r="AH56" s="349"/>
      <c r="AI56" s="349"/>
      <c r="AJ56" s="349"/>
      <c r="AK56" s="351"/>
      <c r="AL56" s="352"/>
      <c r="AM56" s="166"/>
      <c r="AN56" s="352"/>
      <c r="AO56" s="166"/>
      <c r="AP56" s="397"/>
      <c r="AQ56" s="353" t="s">
        <v>460</v>
      </c>
      <c r="AR56" s="36" t="e">
        <f aca="false">strcheckdate(X58:AP58)</f>
        <v>#NAME?</v>
      </c>
      <c r="AS56" s="85"/>
      <c r="AT56" s="85" t="str">
        <f aca="false">IF(V56="","",V56)</f>
        <v/>
      </c>
      <c r="AU56" s="85"/>
      <c r="AV56" s="85"/>
      <c r="AW56" s="31" t="n">
        <v>11</v>
      </c>
    </row>
    <row r="57" customFormat="false" ht="12.8" hidden="false" customHeight="false" outlineLevel="0" collapsed="false">
      <c r="A57" s="32" t="s">
        <v>183</v>
      </c>
      <c r="B57" s="32" t="s">
        <v>184</v>
      </c>
      <c r="C57" s="32" t="s">
        <v>185</v>
      </c>
      <c r="D57" s="32" t="s">
        <v>186</v>
      </c>
      <c r="E57" s="435"/>
      <c r="F57" s="435"/>
      <c r="G57" s="435"/>
      <c r="H57" s="435"/>
      <c r="I57" s="108"/>
      <c r="J57" s="108"/>
      <c r="K57" s="108"/>
      <c r="L57" s="97"/>
      <c r="Q57" s="304"/>
      <c r="R57" s="304"/>
      <c r="S57" s="36"/>
      <c r="T57" s="346"/>
      <c r="U57" s="312"/>
      <c r="V57" s="335"/>
      <c r="W57" s="335"/>
      <c r="X57" s="350"/>
      <c r="Y57" s="350"/>
      <c r="Z57" s="350"/>
      <c r="AA57" s="350"/>
      <c r="AB57" s="441" t="str">
        <f aca="false">AC55&amp;"-"&amp;AE55</f>
        <v>-</v>
      </c>
      <c r="AC57" s="352"/>
      <c r="AD57" s="166"/>
      <c r="AE57" s="352"/>
      <c r="AF57" s="166"/>
      <c r="AG57" s="442"/>
      <c r="AH57" s="350"/>
      <c r="AI57" s="350"/>
      <c r="AJ57" s="350"/>
      <c r="AK57" s="354" t="str">
        <f aca="false">AL55&amp;"-"&amp;AN55</f>
        <v>-</v>
      </c>
      <c r="AL57" s="352"/>
      <c r="AM57" s="166"/>
      <c r="AN57" s="352"/>
      <c r="AO57" s="166"/>
      <c r="AP57" s="398"/>
      <c r="AQ57" s="353"/>
      <c r="AS57" s="85"/>
      <c r="AT57" s="85" t="str">
        <f aca="false">IF(V57="","",V57)</f>
        <v/>
      </c>
      <c r="AU57" s="85"/>
      <c r="AV57" s="85"/>
      <c r="AW57" s="31" t="n">
        <v>0</v>
      </c>
    </row>
    <row r="58" customFormat="false" ht="11.55" hidden="false" customHeight="true" outlineLevel="0" collapsed="false">
      <c r="A58" s="32" t="s">
        <v>183</v>
      </c>
      <c r="B58" s="32" t="s">
        <v>184</v>
      </c>
      <c r="C58" s="32" t="s">
        <v>185</v>
      </c>
      <c r="D58" s="32" t="s">
        <v>186</v>
      </c>
      <c r="E58" s="435"/>
      <c r="F58" s="435"/>
      <c r="G58" s="435"/>
      <c r="H58" s="435"/>
      <c r="I58" s="108"/>
      <c r="J58" s="108"/>
      <c r="K58" s="97"/>
      <c r="L58" s="32"/>
      <c r="Q58" s="304"/>
      <c r="R58" s="304"/>
      <c r="S58" s="304"/>
      <c r="T58" s="343"/>
      <c r="U58" s="355"/>
      <c r="V58" s="356" t="s">
        <v>461</v>
      </c>
      <c r="W58" s="157"/>
      <c r="X58" s="157"/>
      <c r="Y58" s="157"/>
      <c r="Z58" s="157"/>
      <c r="AA58" s="157"/>
      <c r="AB58" s="157"/>
      <c r="AC58" s="352"/>
      <c r="AD58" s="166"/>
      <c r="AE58" s="352"/>
      <c r="AF58" s="166"/>
      <c r="AG58" s="157"/>
      <c r="AH58" s="157"/>
      <c r="AI58" s="157"/>
      <c r="AJ58" s="157"/>
      <c r="AK58" s="157"/>
      <c r="AL58" s="352"/>
      <c r="AM58" s="166"/>
      <c r="AN58" s="352"/>
      <c r="AO58" s="166"/>
      <c r="AP58" s="357"/>
      <c r="AQ58" s="353"/>
      <c r="AS58" s="85"/>
      <c r="AT58" s="85" t="str">
        <f aca="false">IF(V58="","",V58)</f>
        <v>Добавить наименование поставщика</v>
      </c>
      <c r="AU58" s="85"/>
      <c r="AV58" s="85"/>
      <c r="AW58" s="31" t="n">
        <v>11</v>
      </c>
    </row>
    <row r="59" customFormat="false" ht="11.55" hidden="false" customHeight="true" outlineLevel="0" collapsed="false">
      <c r="A59" s="32" t="s">
        <v>183</v>
      </c>
      <c r="B59" s="32" t="s">
        <v>184</v>
      </c>
      <c r="C59" s="32" t="s">
        <v>185</v>
      </c>
      <c r="D59" s="32" t="s">
        <v>186</v>
      </c>
      <c r="E59" s="435"/>
      <c r="F59" s="435"/>
      <c r="G59" s="435"/>
      <c r="H59" s="435"/>
      <c r="I59" s="108"/>
      <c r="J59" s="97"/>
      <c r="K59" s="32"/>
      <c r="L59" s="32"/>
      <c r="Q59" s="304"/>
      <c r="R59" s="304"/>
      <c r="S59" s="304"/>
      <c r="T59" s="343"/>
      <c r="U59" s="355"/>
      <c r="V59" s="358" t="s">
        <v>418</v>
      </c>
      <c r="W59" s="157"/>
      <c r="X59" s="157"/>
      <c r="Y59" s="157"/>
      <c r="Z59" s="157"/>
      <c r="AA59" s="157"/>
      <c r="AB59" s="157"/>
      <c r="AC59" s="447"/>
      <c r="AD59" s="447"/>
      <c r="AE59" s="447"/>
      <c r="AF59" s="447"/>
      <c r="AG59" s="157"/>
      <c r="AH59" s="157"/>
      <c r="AI59" s="157"/>
      <c r="AJ59" s="157"/>
      <c r="AK59" s="157"/>
      <c r="AL59" s="157"/>
      <c r="AM59" s="157"/>
      <c r="AN59" s="157"/>
      <c r="AO59" s="157"/>
      <c r="AP59" s="357"/>
      <c r="AQ59" s="353"/>
      <c r="AS59" s="85"/>
      <c r="AT59" s="85" t="str">
        <f aca="false">IF(V59="","",V59)</f>
        <v>Добавить вид теплоносителя (параметры теплоносителя)</v>
      </c>
      <c r="AU59" s="85"/>
      <c r="AV59" s="85"/>
      <c r="AW59" s="31" t="n">
        <v>11</v>
      </c>
    </row>
    <row r="60" customFormat="false" ht="11.55" hidden="false" customHeight="true" outlineLevel="0" collapsed="false">
      <c r="A60" s="32" t="s">
        <v>183</v>
      </c>
      <c r="B60" s="32" t="s">
        <v>184</v>
      </c>
      <c r="C60" s="32" t="s">
        <v>185</v>
      </c>
      <c r="D60" s="32" t="s">
        <v>186</v>
      </c>
      <c r="E60" s="435"/>
      <c r="F60" s="435"/>
      <c r="G60" s="435"/>
      <c r="H60" s="435"/>
      <c r="I60" s="108"/>
      <c r="J60" s="32"/>
      <c r="K60" s="32"/>
      <c r="L60" s="32"/>
      <c r="Q60" s="304"/>
      <c r="R60" s="304"/>
      <c r="S60" s="304"/>
      <c r="T60" s="343"/>
      <c r="U60" s="355"/>
      <c r="V60" s="362" t="s">
        <v>419</v>
      </c>
      <c r="W60" s="157"/>
      <c r="X60" s="157"/>
      <c r="Y60" s="157"/>
      <c r="Z60" s="157"/>
      <c r="AA60" s="157"/>
      <c r="AB60" s="157"/>
      <c r="AC60" s="157"/>
      <c r="AD60" s="157"/>
      <c r="AE60" s="157"/>
      <c r="AF60" s="359"/>
      <c r="AG60" s="157"/>
      <c r="AH60" s="157"/>
      <c r="AI60" s="157"/>
      <c r="AJ60" s="157"/>
      <c r="AK60" s="157"/>
      <c r="AL60" s="157"/>
      <c r="AM60" s="157"/>
      <c r="AN60" s="157"/>
      <c r="AO60" s="359"/>
      <c r="AP60" s="157"/>
      <c r="AQ60" s="360"/>
      <c r="AS60" s="85"/>
      <c r="AT60" s="85" t="str">
        <f aca="false">IF(V60="","",V60)</f>
        <v>Добавить группу потребителей</v>
      </c>
      <c r="AU60" s="85"/>
      <c r="AV60" s="85"/>
      <c r="AW60" s="31" t="n">
        <v>11</v>
      </c>
    </row>
    <row r="61" customFormat="false" ht="12.8" hidden="false" customHeight="false" outlineLevel="0" collapsed="false">
      <c r="A61" s="32" t="s">
        <v>183</v>
      </c>
      <c r="B61" s="32" t="s">
        <v>184</v>
      </c>
      <c r="C61" s="32" t="s">
        <v>185</v>
      </c>
      <c r="D61" s="32" t="s">
        <v>186</v>
      </c>
      <c r="E61" s="435"/>
      <c r="F61" s="435"/>
      <c r="G61" s="435"/>
      <c r="H61" s="435"/>
      <c r="I61" s="32"/>
      <c r="J61" s="32"/>
      <c r="K61" s="32"/>
      <c r="L61" s="32"/>
      <c r="N61" s="32"/>
      <c r="O61" s="32"/>
      <c r="P61" s="31"/>
      <c r="Q61" s="95"/>
      <c r="R61" s="361"/>
      <c r="S61" s="332"/>
      <c r="T61" s="95"/>
      <c r="U61" s="411"/>
      <c r="V61" s="412"/>
      <c r="W61" s="431"/>
      <c r="X61" s="431"/>
      <c r="Y61" s="431"/>
      <c r="Z61" s="431"/>
      <c r="AA61" s="431"/>
      <c r="AB61" s="431"/>
      <c r="AC61" s="431"/>
      <c r="AD61" s="431"/>
      <c r="AE61" s="431"/>
      <c r="AF61" s="431"/>
      <c r="AG61" s="431"/>
      <c r="AH61" s="431"/>
      <c r="AI61" s="431"/>
      <c r="AJ61" s="431"/>
      <c r="AK61" s="431"/>
      <c r="AL61" s="431"/>
      <c r="AM61" s="431"/>
      <c r="AN61" s="431"/>
      <c r="AO61" s="431"/>
      <c r="AP61" s="431"/>
      <c r="AQ61" s="413"/>
      <c r="AS61" s="85"/>
      <c r="AT61" s="85" t="str">
        <f aca="false">IF(V61="","",V61)</f>
        <v/>
      </c>
      <c r="AU61" s="85"/>
      <c r="AV61" s="85"/>
      <c r="AW61" s="31" t="n">
        <v>0</v>
      </c>
    </row>
    <row r="62" s="36" customFormat="true" ht="12.8" hidden="false" customHeight="false" outlineLevel="0" collapsed="false">
      <c r="A62" s="448" t="s">
        <v>183</v>
      </c>
      <c r="B62" s="448" t="s">
        <v>184</v>
      </c>
      <c r="C62" s="448" t="s">
        <v>185</v>
      </c>
      <c r="D62" s="448"/>
      <c r="E62" s="435"/>
      <c r="F62" s="435"/>
      <c r="G62" s="435"/>
      <c r="H62" s="448"/>
      <c r="I62" s="448"/>
      <c r="J62" s="448"/>
      <c r="K62" s="448"/>
      <c r="L62" s="448"/>
      <c r="M62" s="448"/>
      <c r="N62" s="448"/>
      <c r="O62" s="448"/>
      <c r="P62" s="87"/>
      <c r="Q62" s="118"/>
      <c r="R62" s="363"/>
      <c r="S62" s="118"/>
      <c r="T62" s="118"/>
      <c r="U62" s="368"/>
      <c r="V62" s="432" t="s">
        <v>421</v>
      </c>
      <c r="W62" s="407"/>
      <c r="X62" s="407"/>
      <c r="Y62" s="407"/>
      <c r="Z62" s="407"/>
      <c r="AA62" s="407"/>
      <c r="AB62" s="407"/>
      <c r="AC62" s="407"/>
      <c r="AD62" s="407"/>
      <c r="AE62" s="407"/>
      <c r="AF62" s="407"/>
      <c r="AG62" s="407"/>
      <c r="AH62" s="407"/>
      <c r="AI62" s="407"/>
      <c r="AJ62" s="407"/>
      <c r="AK62" s="407"/>
      <c r="AL62" s="407"/>
      <c r="AM62" s="407"/>
      <c r="AN62" s="407"/>
      <c r="AO62" s="407"/>
      <c r="AP62" s="407"/>
      <c r="AQ62" s="407"/>
      <c r="AS62" s="85"/>
      <c r="AT62" s="85" t="str">
        <f aca="false">IF(V62="","",V62)</f>
        <v>Добавить источник для дифференциации</v>
      </c>
      <c r="AU62" s="85"/>
      <c r="AV62" s="85"/>
      <c r="AW62" s="36" t="n">
        <v>0</v>
      </c>
    </row>
    <row r="63" s="36" customFormat="true" ht="12.8" hidden="false" customHeight="false" outlineLevel="0" collapsed="false">
      <c r="A63" s="448" t="s">
        <v>183</v>
      </c>
      <c r="B63" s="448" t="s">
        <v>184</v>
      </c>
      <c r="C63" s="448"/>
      <c r="D63" s="448"/>
      <c r="E63" s="435"/>
      <c r="F63" s="435"/>
      <c r="G63" s="448"/>
      <c r="H63" s="448"/>
      <c r="I63" s="448"/>
      <c r="J63" s="448"/>
      <c r="K63" s="448"/>
      <c r="L63" s="448"/>
      <c r="M63" s="448"/>
      <c r="N63" s="400"/>
      <c r="O63" s="400"/>
      <c r="P63" s="87"/>
      <c r="Q63" s="118"/>
      <c r="R63" s="363"/>
      <c r="S63" s="118"/>
      <c r="T63" s="118"/>
      <c r="U63" s="368"/>
      <c r="V63" s="432" t="s">
        <v>422</v>
      </c>
      <c r="W63" s="407"/>
      <c r="X63" s="407"/>
      <c r="Y63" s="407"/>
      <c r="Z63" s="407"/>
      <c r="AA63" s="407"/>
      <c r="AB63" s="407"/>
      <c r="AC63" s="407"/>
      <c r="AD63" s="407"/>
      <c r="AE63" s="407"/>
      <c r="AF63" s="407"/>
      <c r="AG63" s="407"/>
      <c r="AH63" s="407"/>
      <c r="AI63" s="407"/>
      <c r="AJ63" s="407"/>
      <c r="AK63" s="407"/>
      <c r="AL63" s="407"/>
      <c r="AM63" s="407"/>
      <c r="AN63" s="407"/>
      <c r="AO63" s="407"/>
      <c r="AP63" s="407"/>
      <c r="AQ63" s="407"/>
      <c r="AS63" s="85"/>
      <c r="AT63" s="85" t="str">
        <f aca="false">IF(V63="","",V63)</f>
        <v>Добавить централизованную систему для дифференциации</v>
      </c>
      <c r="AU63" s="85"/>
      <c r="AV63" s="85"/>
      <c r="AW63" s="36" t="n">
        <v>0</v>
      </c>
    </row>
    <row r="64" s="36" customFormat="true" ht="12.8" hidden="false" customHeight="false" outlineLevel="0" collapsed="false">
      <c r="A64" s="448" t="s">
        <v>183</v>
      </c>
      <c r="B64" s="448"/>
      <c r="C64" s="448"/>
      <c r="D64" s="448"/>
      <c r="E64" s="435"/>
      <c r="F64" s="448"/>
      <c r="G64" s="448"/>
      <c r="H64" s="448"/>
      <c r="I64" s="448"/>
      <c r="J64" s="448"/>
      <c r="K64" s="448"/>
      <c r="L64" s="448"/>
      <c r="M64" s="448"/>
      <c r="N64" s="400"/>
      <c r="O64" s="400"/>
      <c r="P64" s="87"/>
      <c r="Q64" s="118"/>
      <c r="R64" s="363"/>
      <c r="S64" s="118"/>
      <c r="T64" s="118"/>
      <c r="U64" s="368"/>
      <c r="V64" s="432" t="s">
        <v>423</v>
      </c>
      <c r="W64" s="407"/>
      <c r="X64" s="407"/>
      <c r="Y64" s="407"/>
      <c r="Z64" s="407"/>
      <c r="AA64" s="407"/>
      <c r="AB64" s="407"/>
      <c r="AC64" s="407"/>
      <c r="AD64" s="407"/>
      <c r="AE64" s="407"/>
      <c r="AF64" s="407"/>
      <c r="AG64" s="407"/>
      <c r="AH64" s="407"/>
      <c r="AI64" s="407"/>
      <c r="AJ64" s="407"/>
      <c r="AK64" s="407"/>
      <c r="AL64" s="407"/>
      <c r="AM64" s="407"/>
      <c r="AN64" s="407"/>
      <c r="AO64" s="407"/>
      <c r="AP64" s="407"/>
      <c r="AQ64" s="407"/>
      <c r="AS64" s="85"/>
      <c r="AT64" s="85" t="str">
        <f aca="false">IF(V64="","",V64)</f>
        <v>Добавить территорию для дифференциации</v>
      </c>
      <c r="AU64" s="85"/>
      <c r="AV64" s="85"/>
      <c r="AW64" s="36" t="n">
        <v>0</v>
      </c>
    </row>
    <row r="65" s="36" customFormat="true" ht="4.2" hidden="false" customHeight="true" outlineLevel="0" collapsed="false">
      <c r="A65" s="448"/>
      <c r="B65" s="448"/>
      <c r="C65" s="448"/>
      <c r="D65" s="448"/>
      <c r="E65" s="448"/>
      <c r="F65" s="448"/>
      <c r="G65" s="448"/>
      <c r="H65" s="448"/>
      <c r="I65" s="448"/>
      <c r="J65" s="448"/>
      <c r="K65" s="448"/>
      <c r="L65" s="448"/>
      <c r="M65" s="448"/>
      <c r="N65" s="400"/>
      <c r="O65" s="400"/>
      <c r="P65" s="87"/>
      <c r="Q65" s="118"/>
      <c r="R65" s="363"/>
      <c r="S65" s="118"/>
      <c r="T65" s="118"/>
      <c r="U65" s="368"/>
      <c r="V65" s="432" t="s">
        <v>455</v>
      </c>
      <c r="W65" s="407"/>
      <c r="X65" s="407"/>
      <c r="Y65" s="407"/>
      <c r="Z65" s="407"/>
      <c r="AA65" s="407"/>
      <c r="AB65" s="407"/>
      <c r="AC65" s="407"/>
      <c r="AD65" s="407"/>
      <c r="AE65" s="407"/>
      <c r="AF65" s="407"/>
      <c r="AG65" s="407"/>
      <c r="AH65" s="407"/>
      <c r="AI65" s="407"/>
      <c r="AJ65" s="407"/>
      <c r="AK65" s="407"/>
      <c r="AL65" s="407"/>
      <c r="AM65" s="407"/>
      <c r="AN65" s="407"/>
      <c r="AO65" s="407"/>
      <c r="AP65" s="407"/>
      <c r="AQ65" s="407"/>
      <c r="AS65" s="85"/>
      <c r="AT65" s="85" t="str">
        <f aca="false">IF(V65="","",V65)</f>
        <v>Добавить наименование тарифа</v>
      </c>
      <c r="AU65" s="85"/>
      <c r="AV65" s="85"/>
      <c r="AW65" s="36" t="n">
        <v>4</v>
      </c>
    </row>
    <row r="66" customFormat="false" ht="11.55" hidden="false" customHeight="true" outlineLevel="0" collapsed="false">
      <c r="N66" s="31"/>
      <c r="O66" s="31"/>
      <c r="P66" s="31"/>
      <c r="Q66" s="31"/>
      <c r="R66" s="31"/>
      <c r="S66" s="31"/>
      <c r="T66" s="31"/>
      <c r="U66" s="31"/>
      <c r="AR66" s="31"/>
      <c r="AS66" s="31"/>
      <c r="AT66" s="31"/>
      <c r="AU66" s="31"/>
      <c r="AV66" s="31"/>
      <c r="AW66" s="31" t="n">
        <v>11</v>
      </c>
    </row>
    <row r="67" customFormat="false" ht="35.7" hidden="false" customHeight="true" outlineLevel="0" collapsed="false">
      <c r="P67" s="31"/>
      <c r="U67" s="307"/>
      <c r="V67" s="32"/>
      <c r="W67" s="32"/>
      <c r="X67" s="32"/>
      <c r="Y67" s="32"/>
      <c r="Z67" s="32"/>
      <c r="AA67" s="32"/>
      <c r="AB67" s="32"/>
      <c r="AC67" s="32"/>
      <c r="AD67" s="32"/>
      <c r="AE67" s="32"/>
      <c r="AF67" s="32"/>
      <c r="AG67" s="32"/>
      <c r="AH67" s="32"/>
      <c r="AI67" s="32"/>
      <c r="AJ67" s="32"/>
      <c r="AK67" s="32"/>
      <c r="AL67" s="32"/>
      <c r="AM67" s="32"/>
      <c r="AN67" s="32"/>
      <c r="AO67" s="32"/>
      <c r="AP67" s="32"/>
      <c r="AQ67" s="32"/>
      <c r="AW67" s="31" t="n">
        <v>34</v>
      </c>
    </row>
    <row r="68" customFormat="false" ht="21" hidden="false" customHeight="true" outlineLevel="0" collapsed="false">
      <c r="P68" s="31"/>
      <c r="V68" s="32"/>
      <c r="W68" s="32"/>
      <c r="X68" s="32"/>
      <c r="Y68" s="32"/>
      <c r="Z68" s="32"/>
      <c r="AA68" s="32"/>
      <c r="AB68" s="32"/>
      <c r="AC68" s="32"/>
      <c r="AD68" s="32"/>
      <c r="AE68" s="32"/>
      <c r="AF68" s="32"/>
      <c r="AG68" s="32"/>
      <c r="AH68" s="32"/>
      <c r="AI68" s="32"/>
      <c r="AJ68" s="32"/>
      <c r="AK68" s="32"/>
      <c r="AL68" s="32"/>
      <c r="AM68" s="32"/>
      <c r="AN68" s="32"/>
      <c r="AO68" s="32"/>
      <c r="AP68" s="32"/>
      <c r="AQ68" s="32"/>
      <c r="AW68" s="31" t="n">
        <v>20</v>
      </c>
    </row>
    <row r="69" customFormat="false" ht="14.7" hidden="false" customHeight="true" outlineLevel="0" collapsed="false">
      <c r="P69" s="31"/>
      <c r="AW69" s="31" t="n">
        <v>14</v>
      </c>
    </row>
    <row r="70" customFormat="false" ht="28.5" hidden="false" customHeight="true" outlineLevel="0" collapsed="false">
      <c r="P70" s="31"/>
      <c r="V70" s="32"/>
      <c r="W70" s="32"/>
      <c r="X70" s="32"/>
      <c r="Y70" s="32"/>
      <c r="Z70" s="32"/>
      <c r="AA70" s="32"/>
      <c r="AB70" s="32"/>
      <c r="AC70" s="32"/>
      <c r="AD70" s="32"/>
      <c r="AE70" s="32"/>
      <c r="AF70" s="32"/>
      <c r="AG70" s="32"/>
      <c r="AH70" s="32"/>
      <c r="AI70" s="32"/>
      <c r="AJ70" s="32"/>
      <c r="AK70" s="32"/>
      <c r="AL70" s="32"/>
      <c r="AM70" s="32"/>
      <c r="AN70" s="32"/>
      <c r="AO70" s="32"/>
      <c r="AP70" s="32"/>
      <c r="AQ70" s="32"/>
      <c r="AW70" s="31" t="n">
        <v>27</v>
      </c>
    </row>
    <row r="71" customFormat="false" ht="18.75" hidden="false" customHeight="true" outlineLevel="0" collapsed="false">
      <c r="P71" s="31"/>
      <c r="V71" s="32"/>
      <c r="W71" s="32"/>
      <c r="X71" s="32"/>
      <c r="Y71" s="32"/>
      <c r="Z71" s="32"/>
      <c r="AA71" s="32"/>
      <c r="AB71" s="32"/>
      <c r="AC71" s="32"/>
      <c r="AD71" s="32"/>
      <c r="AE71" s="32"/>
      <c r="AF71" s="32"/>
      <c r="AG71" s="32"/>
      <c r="AH71" s="32"/>
      <c r="AI71" s="32"/>
      <c r="AJ71" s="32"/>
      <c r="AK71" s="32"/>
      <c r="AL71" s="32"/>
      <c r="AM71" s="32"/>
      <c r="AN71" s="32"/>
      <c r="AO71" s="32"/>
      <c r="AP71" s="32"/>
      <c r="AQ71" s="32"/>
      <c r="AW71" s="31" t="n">
        <v>18</v>
      </c>
    </row>
    <row r="72" customFormat="false" ht="22.5" hidden="true" customHeight="true" outlineLevel="0" collapsed="false">
      <c r="A72" s="31" t="s">
        <v>81</v>
      </c>
      <c r="B72" s="31" t="n">
        <v>0</v>
      </c>
      <c r="C72" s="31" t="n">
        <v>0</v>
      </c>
      <c r="D72" s="31" t="n">
        <v>0</v>
      </c>
      <c r="E72" s="31" t="n">
        <v>0</v>
      </c>
      <c r="F72" s="31" t="n">
        <v>0</v>
      </c>
      <c r="G72" s="31" t="n">
        <v>0</v>
      </c>
      <c r="H72" s="31" t="n">
        <v>0</v>
      </c>
      <c r="I72" s="31" t="n">
        <v>0</v>
      </c>
      <c r="J72" s="31" t="n">
        <v>0</v>
      </c>
      <c r="K72" s="31" t="n">
        <v>0</v>
      </c>
      <c r="L72" s="31" t="n">
        <v>0</v>
      </c>
      <c r="M72" s="32" t="n">
        <v>0</v>
      </c>
      <c r="N72" s="175" t="n">
        <v>0</v>
      </c>
      <c r="O72" s="175" t="n">
        <v>0</v>
      </c>
      <c r="P72" s="175" t="n">
        <v>0</v>
      </c>
      <c r="Q72" s="175" t="n">
        <v>0</v>
      </c>
      <c r="R72" s="329" t="n">
        <v>3</v>
      </c>
      <c r="S72" s="329" t="n">
        <v>3</v>
      </c>
      <c r="T72" s="329" t="n">
        <v>3</v>
      </c>
      <c r="U72" s="330" t="n">
        <v>12</v>
      </c>
      <c r="V72" s="31" t="n">
        <v>31</v>
      </c>
      <c r="W72" s="31" t="n">
        <v>0</v>
      </c>
      <c r="X72" s="31" t="n">
        <v>0</v>
      </c>
      <c r="Y72" s="31" t="n">
        <v>0</v>
      </c>
      <c r="Z72" s="31" t="n">
        <v>0</v>
      </c>
      <c r="AA72" s="31" t="n">
        <v>0</v>
      </c>
      <c r="AB72" s="31" t="n">
        <v>0</v>
      </c>
      <c r="AC72" s="31" t="n">
        <v>0</v>
      </c>
      <c r="AD72" s="31" t="n">
        <v>0</v>
      </c>
      <c r="AE72" s="31" t="n">
        <v>0</v>
      </c>
      <c r="AF72" s="31" t="n">
        <v>0</v>
      </c>
      <c r="AG72" s="31" t="n">
        <v>21</v>
      </c>
      <c r="AH72" s="31" t="n">
        <v>21</v>
      </c>
      <c r="AI72" s="31" t="n">
        <v>21</v>
      </c>
      <c r="AJ72" s="31" t="n">
        <v>21</v>
      </c>
      <c r="AK72" s="31" t="n">
        <v>21</v>
      </c>
      <c r="AL72" s="31" t="n">
        <v>11</v>
      </c>
      <c r="AM72" s="31" t="n">
        <v>3</v>
      </c>
      <c r="AN72" s="31" t="n">
        <v>11</v>
      </c>
      <c r="AO72" s="31" t="n">
        <v>8</v>
      </c>
      <c r="AP72" s="31" t="n">
        <v>4</v>
      </c>
      <c r="AQ72" s="31" t="n">
        <v>115</v>
      </c>
      <c r="AR72" s="36" t="n">
        <v>10</v>
      </c>
      <c r="AS72" s="36" t="n">
        <v>10</v>
      </c>
      <c r="AT72" s="36" t="n">
        <v>10</v>
      </c>
      <c r="AU72" s="36" t="n">
        <v>10</v>
      </c>
      <c r="AV72" s="36" t="n">
        <v>10</v>
      </c>
      <c r="AW72" s="31" t="n">
        <v>23</v>
      </c>
    </row>
  </sheetData>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8 AE8 AL8 AN8 AL19:AL21 AN19:AN21 AC55 AE55 AL55 AN55"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8 AF8 AM8 AO8 AM19:AM21 AO19:AO21 AD55 AF55 AM55 AO55" type="none">
      <formula1>0</formula1>
      <formula2>0</formula2>
    </dataValidation>
    <dataValidation allowBlank="true" errorStyle="stop" operator="between" promptTitle="checkPeriodRange" showDropDown="false" showErrorMessage="false" showInputMessage="false" sqref="AB10:AB11 AK10:AK11 AK22 AB57 AK57"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CCCFF"/>
    <pageSetUpPr fitToPage="false"/>
  </sheetPr>
  <dimension ref="A1:Q79"/>
  <sheetViews>
    <sheetView showFormulas="false" showGridLines="false" showRowColHeaders="true" showZeros="true" rightToLeft="false" tabSelected="true" showOutlineSymbols="true" defaultGridColor="true" view="normal" topLeftCell="C1" colorId="64" zoomScale="90" zoomScaleNormal="90" zoomScalePageLayoutView="100" workbookViewId="0">
      <selection pane="topLeft" activeCell="F39" activeCellId="0" sqref="F39"/>
    </sheetView>
  </sheetViews>
  <sheetFormatPr defaultColWidth="9.125" defaultRowHeight="11.25" zeroHeight="false" outlineLevelRow="0" outlineLevelCol="0"/>
  <cols>
    <col collapsed="false" customWidth="true" hidden="true" outlineLevel="0" max="1" min="1" style="28" width="10.72"/>
    <col collapsed="false" customWidth="true" hidden="true" outlineLevel="0" max="2" min="2" style="29" width="10.72"/>
    <col collapsed="false" customWidth="true" hidden="false" outlineLevel="0" max="3" min="3" style="30" width="3.01"/>
    <col collapsed="false" customWidth="true" hidden="false" outlineLevel="0" max="4" min="4" style="31" width="1"/>
    <col collapsed="false" customWidth="true" hidden="false" outlineLevel="0" max="6" min="5" style="31" width="55"/>
    <col collapsed="false" customWidth="true" hidden="false" outlineLevel="0" max="7" min="7" style="32" width="1"/>
    <col collapsed="false" customWidth="true" hidden="true" outlineLevel="0" max="8" min="8" style="31" width="18.01"/>
    <col collapsed="false" customWidth="true" hidden="false" outlineLevel="0" max="9" min="9" style="33" width="59.01"/>
    <col collapsed="false" customWidth="true" hidden="true" outlineLevel="0" max="10" min="10" style="34" width="52.15"/>
    <col collapsed="false" customWidth="true" hidden="false" outlineLevel="0" max="11" min="11" style="31" width="8.01"/>
    <col collapsed="false" customWidth="true" hidden="false" outlineLevel="0" max="12" min="12" style="31" width="77.01"/>
    <col collapsed="false" customWidth="true" hidden="false" outlineLevel="0" max="16" min="13" style="31" width="8.01"/>
    <col collapsed="false" customWidth="true" hidden="true" outlineLevel="0" max="17" min="17" style="31" width="12.01"/>
  </cols>
  <sheetData>
    <row r="1" s="36" customFormat="true" ht="3" hidden="false" customHeight="true" outlineLevel="0" collapsed="false">
      <c r="A1" s="28"/>
      <c r="B1" s="35"/>
      <c r="F1" s="35" t="s">
        <v>13</v>
      </c>
      <c r="G1" s="34"/>
      <c r="H1" s="34"/>
      <c r="I1" s="34"/>
      <c r="Q1" s="35" t="s">
        <v>14</v>
      </c>
    </row>
    <row r="2" s="34" customFormat="true" ht="14.25" hidden="false" customHeight="true" outlineLevel="0" collapsed="false">
      <c r="A2" s="28"/>
      <c r="E2" s="31" t="str">
        <f aca="false">code</f>
        <v>Код отчёта: PP110.OPEN.INFO.QUARTER.HEAT.EIAS</v>
      </c>
      <c r="F2" s="37"/>
      <c r="G2" s="38"/>
      <c r="H2" s="38"/>
      <c r="I2" s="38"/>
      <c r="J2" s="39"/>
      <c r="K2" s="38"/>
      <c r="Q2" s="34" t="n">
        <v>14</v>
      </c>
    </row>
    <row r="3" customFormat="false" ht="14.7" hidden="false" customHeight="true" outlineLevel="0" collapsed="false">
      <c r="E3" s="40" t="str">
        <f aca="false">version</f>
        <v>Версия отчёта: 1.1.1</v>
      </c>
      <c r="F3" s="37"/>
      <c r="G3" s="41"/>
      <c r="H3" s="41"/>
      <c r="I3" s="41"/>
      <c r="J3" s="39"/>
      <c r="K3" s="41"/>
      <c r="Q3" s="31" t="n">
        <v>14</v>
      </c>
    </row>
    <row r="4" s="45" customFormat="true" ht="6.3" hidden="false" customHeight="true" outlineLevel="0" collapsed="false">
      <c r="A4" s="28"/>
      <c r="B4" s="42"/>
      <c r="C4" s="43"/>
      <c r="D4" s="44"/>
      <c r="G4" s="31"/>
      <c r="H4" s="31"/>
      <c r="I4" s="34"/>
      <c r="J4" s="46"/>
      <c r="Q4" s="45" t="n">
        <v>6</v>
      </c>
    </row>
    <row r="5" customFormat="false" ht="39.75" hidden="false" customHeight="true" outlineLevel="0" collapsed="false">
      <c r="D5" s="47"/>
      <c r="E5" s="48" t="str">
        <f aca="false">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48"/>
      <c r="G5" s="49"/>
      <c r="J5" s="50"/>
      <c r="Q5" s="31" t="n">
        <v>38</v>
      </c>
    </row>
    <row r="6" s="45" customFormat="true" ht="6.3" hidden="false" customHeight="true" outlineLevel="0" collapsed="false">
      <c r="A6" s="28"/>
      <c r="B6" s="42"/>
      <c r="C6" s="43"/>
      <c r="D6" s="44"/>
      <c r="E6" s="44"/>
      <c r="F6" s="51"/>
      <c r="G6" s="49"/>
      <c r="H6" s="31"/>
      <c r="I6" s="34"/>
      <c r="J6" s="46"/>
      <c r="Q6" s="45" t="n">
        <v>6</v>
      </c>
    </row>
    <row r="7" customFormat="false" ht="21" hidden="false" customHeight="true" outlineLevel="0" collapsed="false">
      <c r="D7" s="47"/>
      <c r="E7" s="52" t="s">
        <v>15</v>
      </c>
      <c r="F7" s="53" t="s">
        <v>16</v>
      </c>
      <c r="G7" s="49"/>
      <c r="Q7" s="31" t="n">
        <v>20</v>
      </c>
    </row>
    <row r="8" s="45" customFormat="true" ht="6.3" hidden="false" customHeight="true" outlineLevel="0" collapsed="false">
      <c r="A8" s="54"/>
      <c r="B8" s="42"/>
      <c r="C8" s="43"/>
      <c r="D8" s="55"/>
      <c r="E8" s="44"/>
      <c r="F8" s="44"/>
      <c r="G8" s="56"/>
      <c r="H8" s="31"/>
      <c r="I8" s="34"/>
      <c r="J8" s="46"/>
      <c r="Q8" s="45" t="n">
        <v>6</v>
      </c>
    </row>
    <row r="9" s="31" customFormat="true" ht="19.5" hidden="true" customHeight="true" outlineLevel="0" collapsed="false">
      <c r="A9" s="28"/>
      <c r="B9" s="34"/>
      <c r="C9" s="30"/>
      <c r="D9" s="47"/>
      <c r="E9" s="52" t="s">
        <v>17</v>
      </c>
      <c r="F9" s="57"/>
      <c r="G9" s="49"/>
      <c r="I9" s="31" t="str">
        <f aca="false">IF(TITLE_STRUCTURE_INFO_ROIV="","","раскрывается "&amp;INDEX(ROIV_INFO_COMMENT,MATCH(TITLE_STRUCTURE_INFO_ROIV,ROIV_INFO_LIST,0)))</f>
        <v/>
      </c>
      <c r="J9" s="33"/>
      <c r="Q9" s="31" t="n">
        <v>0</v>
      </c>
    </row>
    <row r="10" s="45" customFormat="true" ht="24" hidden="true" customHeight="true" outlineLevel="0" collapsed="false">
      <c r="A10" s="54"/>
      <c r="B10" s="42"/>
      <c r="C10" s="43"/>
      <c r="D10" s="55"/>
      <c r="E10" s="52" t="s">
        <v>18</v>
      </c>
      <c r="F10" s="58" t="s">
        <v>19</v>
      </c>
      <c r="G10" s="56"/>
      <c r="H10" s="31"/>
      <c r="I10" s="34"/>
      <c r="J10" s="46"/>
      <c r="Q10" s="45" t="n">
        <v>24</v>
      </c>
    </row>
    <row r="11" customFormat="false" ht="22.5" hidden="true" customHeight="true" outlineLevel="0" collapsed="false">
      <c r="A11" s="59" t="s">
        <v>20</v>
      </c>
      <c r="D11" s="47"/>
      <c r="E11" s="52" t="s">
        <v>21</v>
      </c>
      <c r="F11" s="60"/>
      <c r="G11" s="56"/>
      <c r="H11" s="61" t="s">
        <v>22</v>
      </c>
      <c r="J11" s="33" t="s">
        <v>23</v>
      </c>
      <c r="Q11" s="31" t="n">
        <v>0</v>
      </c>
    </row>
    <row r="12" customFormat="false" ht="22.5" hidden="true" customHeight="true" outlineLevel="0" collapsed="false">
      <c r="A12" s="59"/>
      <c r="D12" s="47"/>
      <c r="E12" s="52" t="s">
        <v>24</v>
      </c>
      <c r="F12" s="60"/>
      <c r="G12" s="56"/>
      <c r="J12" s="33" t="s">
        <v>25</v>
      </c>
      <c r="Q12" s="31" t="n">
        <v>0</v>
      </c>
    </row>
    <row r="13" s="31" customFormat="true" ht="22.5" hidden="true" customHeight="true" outlineLevel="0" collapsed="false">
      <c r="A13" s="59" t="s">
        <v>26</v>
      </c>
      <c r="B13" s="34"/>
      <c r="C13" s="30"/>
      <c r="D13" s="47"/>
      <c r="E13" s="62" t="s">
        <v>27</v>
      </c>
      <c r="F13" s="60"/>
      <c r="G13" s="56"/>
      <c r="H13" s="41"/>
      <c r="I13" s="34"/>
      <c r="J13" s="39" t="s">
        <v>28</v>
      </c>
      <c r="Q13" s="31" t="n">
        <v>0</v>
      </c>
    </row>
    <row r="14" s="31" customFormat="true" ht="27" hidden="false" customHeight="true" outlineLevel="0" collapsed="false">
      <c r="A14" s="59" t="s">
        <v>29</v>
      </c>
      <c r="B14" s="34"/>
      <c r="C14" s="30"/>
      <c r="D14" s="47"/>
      <c r="E14" s="52" t="s">
        <v>30</v>
      </c>
      <c r="F14" s="63" t="n">
        <v>2024</v>
      </c>
      <c r="G14" s="56"/>
      <c r="H14" s="41"/>
      <c r="I14" s="34"/>
      <c r="J14" s="33" t="s">
        <v>31</v>
      </c>
      <c r="Q14" s="31" t="n">
        <v>0</v>
      </c>
    </row>
    <row r="15" s="31" customFormat="true" ht="19.5" hidden="false" customHeight="true" outlineLevel="0" collapsed="false">
      <c r="A15" s="59" t="s">
        <v>32</v>
      </c>
      <c r="B15" s="34"/>
      <c r="C15" s="30"/>
      <c r="D15" s="47"/>
      <c r="E15" s="52" t="s">
        <v>33</v>
      </c>
      <c r="F15" s="63" t="s">
        <v>34</v>
      </c>
      <c r="G15" s="56"/>
      <c r="H15" s="41"/>
      <c r="I15" s="34"/>
      <c r="J15" s="33" t="s">
        <v>35</v>
      </c>
      <c r="Q15" s="31" t="n">
        <v>0</v>
      </c>
    </row>
    <row r="16" s="45" customFormat="true" ht="6.3" hidden="false" customHeight="true" outlineLevel="0" collapsed="false">
      <c r="A16" s="54"/>
      <c r="B16" s="42"/>
      <c r="C16" s="43"/>
      <c r="D16" s="55"/>
      <c r="E16" s="44"/>
      <c r="F16" s="44"/>
      <c r="G16" s="56"/>
      <c r="H16" s="31"/>
      <c r="I16" s="34"/>
      <c r="J16" s="46"/>
      <c r="Q16" s="45" t="n">
        <v>6</v>
      </c>
    </row>
    <row r="17" customFormat="false" ht="21" hidden="false" customHeight="true" outlineLevel="0" collapsed="false">
      <c r="D17" s="47"/>
      <c r="E17" s="52" t="s">
        <v>36</v>
      </c>
      <c r="F17" s="64" t="s">
        <v>37</v>
      </c>
      <c r="G17" s="56"/>
      <c r="H17" s="61" t="s">
        <v>22</v>
      </c>
      <c r="Q17" s="31" t="n">
        <v>20</v>
      </c>
    </row>
    <row r="18" customFormat="false" ht="25.5" hidden="true" customHeight="true" outlineLevel="0" collapsed="false">
      <c r="D18" s="47"/>
      <c r="E18" s="62" t="s">
        <v>38</v>
      </c>
      <c r="F18" s="65"/>
      <c r="G18" s="56"/>
      <c r="I18" s="66"/>
      <c r="J18" s="50" t="s">
        <v>39</v>
      </c>
      <c r="Q18" s="31" t="n">
        <v>0</v>
      </c>
    </row>
    <row r="19" customFormat="false" ht="25.5" hidden="true" customHeight="true" outlineLevel="0" collapsed="false">
      <c r="D19" s="47"/>
      <c r="E19" s="52" t="str">
        <f aca="false">"Дата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65"/>
      <c r="G19" s="56"/>
      <c r="I19" s="66"/>
      <c r="J19" s="50"/>
      <c r="Q19" s="31" t="n">
        <v>0</v>
      </c>
    </row>
    <row r="20" customFormat="false" ht="22.5" hidden="true" customHeight="true" outlineLevel="0" collapsed="false">
      <c r="D20" s="47"/>
      <c r="E20" s="56"/>
      <c r="F20" s="31" t="str">
        <f aca="false">"Первичное "&amp;IF(TEMPLATE_GROUP="P","установление тарифов","предложение по тарифам")</f>
        <v>Первичное предложение по тарифам</v>
      </c>
      <c r="G20" s="56"/>
      <c r="I20" s="56"/>
      <c r="J20" s="50" t="s">
        <v>40</v>
      </c>
      <c r="Q20" s="31" t="n">
        <v>0</v>
      </c>
    </row>
    <row r="21" customFormat="false" ht="19.5" hidden="true" customHeight="true" outlineLevel="0" collapsed="false">
      <c r="D21" s="47"/>
      <c r="E21" s="52" t="str">
        <f aca="false">"Дата "&amp;IF(TEMPLATE_GROUP="P","документа","подачи заявления")&amp;" об утверждении тарифов"</f>
        <v>Дата подачи заявления об утверждении тарифов</v>
      </c>
      <c r="F21" s="60"/>
      <c r="G21" s="56"/>
      <c r="I21" s="66"/>
      <c r="Q21" s="31" t="n">
        <v>0</v>
      </c>
    </row>
    <row r="22" customFormat="false" ht="19.5" hidden="true" customHeight="true" outlineLevel="0" collapsed="false">
      <c r="D22" s="47"/>
      <c r="E22" s="52" t="str">
        <f aca="false">"Номер "&amp;IF(TEMPLATE_GROUP="P","документа","подачи заявления")&amp;" об утверждении тарифов"</f>
        <v>Номер подачи заявления об утверждении тарифов</v>
      </c>
      <c r="F22" s="64"/>
      <c r="G22" s="56"/>
      <c r="I22" s="66"/>
      <c r="Q22" s="31" t="n">
        <v>0</v>
      </c>
    </row>
    <row r="23" customFormat="false" ht="22.5" hidden="true" customHeight="true" outlineLevel="0" collapsed="false">
      <c r="D23" s="47"/>
      <c r="E23" s="52" t="s">
        <v>41</v>
      </c>
      <c r="F23" s="64"/>
      <c r="G23" s="56"/>
      <c r="Q23" s="31" t="n">
        <v>0</v>
      </c>
    </row>
    <row r="24" customFormat="false" ht="19.5" hidden="true" customHeight="true" outlineLevel="0" collapsed="false">
      <c r="D24" s="47"/>
      <c r="E24" s="52" t="s">
        <v>42</v>
      </c>
      <c r="F24" s="64"/>
      <c r="G24" s="56"/>
      <c r="Q24" s="31" t="n">
        <v>0</v>
      </c>
    </row>
    <row r="25" customFormat="false" ht="22.5" hidden="true" customHeight="true" outlineLevel="0" collapsed="false">
      <c r="D25" s="47"/>
      <c r="E25" s="56"/>
      <c r="F25" s="31" t="str">
        <f aca="false">"Изменение "&amp;IF(TEMPLATE_GROUP="P","тарифов","предложения по тарифам")</f>
        <v>Изменение предложения по тарифам</v>
      </c>
      <c r="G25" s="56"/>
      <c r="J25" s="50" t="s">
        <v>43</v>
      </c>
      <c r="Q25" s="31" t="n">
        <v>0</v>
      </c>
    </row>
    <row r="26" customFormat="false" ht="19.5" hidden="true" customHeight="true" outlineLevel="0" collapsed="false">
      <c r="D26" s="47"/>
      <c r="E26" s="52" t="str">
        <f aca="false">"Дата "&amp;IF(TEMPLATE_GROUP="P","принятия решения","подачи заявления")&amp;" об изменении тарифов"</f>
        <v>Дата подачи заявления об изменении тарифов</v>
      </c>
      <c r="F26" s="65"/>
      <c r="G26" s="56"/>
      <c r="Q26" s="31" t="n">
        <v>0</v>
      </c>
    </row>
    <row r="27" customFormat="false" ht="19.5" hidden="true" customHeight="true" outlineLevel="0" collapsed="false">
      <c r="D27" s="47"/>
      <c r="E27" s="52" t="str">
        <f aca="false">"Номер "&amp;IF(TEMPLATE_GROUP="P","принятия решения","заявления")&amp;" об изменении тарифов"</f>
        <v>Номер заявления об изменении тарифов</v>
      </c>
      <c r="F27" s="67"/>
      <c r="G27" s="56"/>
      <c r="Q27" s="31" t="n">
        <v>0</v>
      </c>
    </row>
    <row r="28" customFormat="false" ht="24.75" hidden="true" customHeight="true" outlineLevel="0" collapsed="false">
      <c r="D28" s="47"/>
      <c r="E28" s="52" t="s">
        <v>44</v>
      </c>
      <c r="F28" s="67"/>
      <c r="G28" s="56"/>
      <c r="Q28" s="31" t="n">
        <v>0</v>
      </c>
    </row>
    <row r="29" customFormat="false" ht="19.5" hidden="true" customHeight="true" outlineLevel="0" collapsed="false">
      <c r="D29" s="47"/>
      <c r="E29" s="52" t="s">
        <v>42</v>
      </c>
      <c r="F29" s="67"/>
      <c r="G29" s="56"/>
      <c r="Q29" s="31" t="n">
        <v>0</v>
      </c>
    </row>
    <row r="30" s="45" customFormat="true" ht="6.3" hidden="false" customHeight="true" outlineLevel="0" collapsed="false">
      <c r="A30" s="54"/>
      <c r="B30" s="42"/>
      <c r="C30" s="43"/>
      <c r="D30" s="55"/>
      <c r="E30" s="44"/>
      <c r="F30" s="44"/>
      <c r="G30" s="56"/>
      <c r="H30" s="31"/>
      <c r="I30" s="34"/>
      <c r="J30" s="46"/>
      <c r="Q30" s="45" t="n">
        <v>6</v>
      </c>
    </row>
    <row r="31" customFormat="false" ht="21" hidden="false" customHeight="true" outlineLevel="0" collapsed="false">
      <c r="D31" s="68"/>
      <c r="E31" s="52" t="str">
        <f aca="false">"Наименование "&amp;IF(TEMPLATE_GROUP="ROIV","органа тарифного регулирования","ЮЛ / ИП")</f>
        <v>Наименование ЮЛ / ИП</v>
      </c>
      <c r="F31" s="69" t="s">
        <v>45</v>
      </c>
      <c r="G31" s="70"/>
      <c r="Q31" s="31" t="n">
        <v>20</v>
      </c>
    </row>
    <row r="32" customFormat="false" ht="21" hidden="true" customHeight="true" outlineLevel="0" collapsed="false">
      <c r="D32" s="68"/>
      <c r="E32" s="71" t="s">
        <v>46</v>
      </c>
      <c r="F32" s="69"/>
      <c r="G32" s="70"/>
      <c r="Q32" s="31" t="n">
        <v>20</v>
      </c>
    </row>
    <row r="33" customFormat="false" ht="21" hidden="false" customHeight="true" outlineLevel="0" collapsed="false">
      <c r="D33" s="68"/>
      <c r="E33" s="52" t="s">
        <v>47</v>
      </c>
      <c r="F33" s="69" t="s">
        <v>48</v>
      </c>
      <c r="G33" s="70"/>
      <c r="Q33" s="31" t="n">
        <v>20</v>
      </c>
    </row>
    <row r="34" customFormat="false" ht="21" hidden="false" customHeight="true" outlineLevel="0" collapsed="false">
      <c r="D34" s="68"/>
      <c r="E34" s="52" t="s">
        <v>49</v>
      </c>
      <c r="F34" s="69" t="s">
        <v>50</v>
      </c>
      <c r="G34" s="70"/>
      <c r="Q34" s="31" t="n">
        <v>20</v>
      </c>
    </row>
    <row r="35" s="45" customFormat="true" ht="11.55" hidden="false" customHeight="true" outlineLevel="0" collapsed="false">
      <c r="A35" s="54"/>
      <c r="B35" s="42"/>
      <c r="C35" s="43"/>
      <c r="D35" s="55"/>
      <c r="E35" s="44"/>
      <c r="F35" s="44"/>
      <c r="G35" s="56"/>
      <c r="H35" s="31"/>
      <c r="I35" s="34"/>
      <c r="J35" s="46"/>
      <c r="Q35" s="45" t="n">
        <v>11</v>
      </c>
    </row>
    <row r="36" customFormat="false" ht="19.5" hidden="false" customHeight="true" outlineLevel="0" collapsed="false">
      <c r="A36" s="70"/>
      <c r="D36" s="68"/>
      <c r="E36" s="52" t="s">
        <v>51</v>
      </c>
      <c r="F36" s="57" t="s">
        <v>52</v>
      </c>
      <c r="G36" s="56"/>
      <c r="Q36" s="31" t="n">
        <v>0</v>
      </c>
    </row>
    <row r="37" customFormat="false" ht="21" hidden="false" customHeight="true" outlineLevel="0" collapsed="false">
      <c r="A37" s="70"/>
      <c r="D37" s="68"/>
      <c r="E37" s="52" t="s">
        <v>53</v>
      </c>
      <c r="F37" s="57" t="s">
        <v>54</v>
      </c>
      <c r="G37" s="56"/>
      <c r="Q37" s="31" t="n">
        <v>20</v>
      </c>
    </row>
    <row r="38" s="45" customFormat="true" ht="6.3" hidden="false" customHeight="true" outlineLevel="0" collapsed="false">
      <c r="A38" s="54"/>
      <c r="B38" s="42"/>
      <c r="C38" s="43"/>
      <c r="D38" s="44"/>
      <c r="E38" s="72"/>
      <c r="F38" s="72"/>
      <c r="G38" s="56"/>
      <c r="H38" s="31"/>
      <c r="I38" s="34"/>
      <c r="J38" s="33"/>
      <c r="Q38" s="45" t="n">
        <v>6</v>
      </c>
    </row>
    <row r="39" customFormat="false" ht="36.75" hidden="false" customHeight="true" outlineLevel="0" collapsed="false">
      <c r="A39" s="54"/>
      <c r="D39" s="47"/>
      <c r="E39" s="52" t="s">
        <v>55</v>
      </c>
      <c r="F39" s="58" t="s">
        <v>19</v>
      </c>
      <c r="G39" s="56"/>
      <c r="H39" s="61" t="s">
        <v>22</v>
      </c>
      <c r="Q39" s="31" t="n">
        <v>35</v>
      </c>
    </row>
    <row r="40" s="45" customFormat="true" ht="6.3" hidden="true" customHeight="true" outlineLevel="0" collapsed="false">
      <c r="A40" s="28"/>
      <c r="B40" s="42"/>
      <c r="C40" s="43"/>
      <c r="D40" s="44"/>
      <c r="E40" s="72"/>
      <c r="F40" s="72"/>
      <c r="G40" s="56"/>
      <c r="H40" s="31"/>
      <c r="I40" s="34"/>
      <c r="J40" s="33"/>
      <c r="Q40" s="45" t="n">
        <v>6</v>
      </c>
    </row>
    <row r="41" s="31" customFormat="true" ht="26.25" hidden="true" customHeight="true" outlineLevel="0" collapsed="false">
      <c r="A41" s="59" t="s">
        <v>26</v>
      </c>
      <c r="B41" s="34"/>
      <c r="C41" s="30"/>
      <c r="D41" s="47"/>
      <c r="E41" s="52" t="str">
        <f aca="false">"Дифференциация информации по централизованным системам  "&amp;TEMPLATE_SPHERE_RUS</f>
        <v>Дифференциация информации по централизованным системам  теплоснабжения</v>
      </c>
      <c r="F41" s="58" t="s">
        <v>19</v>
      </c>
      <c r="G41" s="56"/>
      <c r="I41" s="34"/>
      <c r="J41" s="33"/>
      <c r="Q41" s="31" t="n">
        <v>0</v>
      </c>
    </row>
    <row r="42" s="45" customFormat="true" ht="6" hidden="true" customHeight="true" outlineLevel="0" collapsed="false">
      <c r="A42" s="28"/>
      <c r="B42" s="42"/>
      <c r="C42" s="43"/>
      <c r="D42" s="44"/>
      <c r="E42" s="72"/>
      <c r="F42" s="72"/>
      <c r="G42" s="56"/>
      <c r="H42" s="31"/>
      <c r="I42" s="34"/>
      <c r="J42" s="46"/>
      <c r="Q42" s="45" t="n">
        <v>0</v>
      </c>
    </row>
    <row r="43" s="31" customFormat="true" ht="27" hidden="true" customHeight="true" outlineLevel="0" collapsed="false">
      <c r="A43" s="28"/>
      <c r="B43" s="34"/>
      <c r="C43" s="30"/>
      <c r="D43" s="47"/>
      <c r="E43" s="52" t="s">
        <v>56</v>
      </c>
      <c r="F43" s="58" t="s">
        <v>19</v>
      </c>
      <c r="G43" s="56"/>
      <c r="I43" s="34"/>
      <c r="J43" s="33"/>
      <c r="Q43" s="31" t="n">
        <v>0</v>
      </c>
    </row>
    <row r="44" s="31" customFormat="true" ht="27" hidden="true" customHeight="true" outlineLevel="0" collapsed="false">
      <c r="A44" s="28"/>
      <c r="B44" s="34"/>
      <c r="C44" s="30"/>
      <c r="D44" s="47"/>
      <c r="E44" s="52" t="s">
        <v>57</v>
      </c>
      <c r="F44" s="73"/>
      <c r="G44" s="56"/>
      <c r="I44" s="34"/>
      <c r="J44" s="33"/>
      <c r="Q44" s="31" t="n">
        <v>0</v>
      </c>
    </row>
    <row r="45" s="45" customFormat="true" ht="6" hidden="true" customHeight="true" outlineLevel="0" collapsed="false">
      <c r="A45" s="28"/>
      <c r="B45" s="42"/>
      <c r="C45" s="43"/>
      <c r="D45" s="44"/>
      <c r="E45" s="72"/>
      <c r="F45" s="72"/>
      <c r="G45" s="56"/>
      <c r="H45" s="31"/>
      <c r="I45" s="34"/>
      <c r="J45" s="33"/>
      <c r="Q45" s="45" t="n">
        <v>0</v>
      </c>
    </row>
    <row r="46" s="45" customFormat="true" ht="24.75" hidden="true" customHeight="true" outlineLevel="0" collapsed="false">
      <c r="A46" s="28"/>
      <c r="B46" s="42"/>
      <c r="C46" s="43"/>
      <c r="D46" s="44"/>
      <c r="E46" s="52" t="s">
        <v>58</v>
      </c>
      <c r="F46" s="58" t="s">
        <v>19</v>
      </c>
      <c r="G46" s="56"/>
      <c r="H46" s="31"/>
      <c r="I46" s="34"/>
      <c r="J46" s="33"/>
      <c r="Q46" s="45" t="n">
        <v>0</v>
      </c>
    </row>
    <row r="47" s="31" customFormat="true" ht="24.75" hidden="true" customHeight="true" outlineLevel="0" collapsed="false">
      <c r="A47" s="28"/>
      <c r="B47" s="34"/>
      <c r="C47" s="30"/>
      <c r="D47" s="47"/>
      <c r="E47" s="52" t="s">
        <v>59</v>
      </c>
      <c r="F47" s="58" t="s">
        <v>19</v>
      </c>
      <c r="G47" s="56"/>
      <c r="I47" s="34"/>
      <c r="J47" s="33"/>
      <c r="Q47" s="31" t="n">
        <v>0</v>
      </c>
    </row>
    <row r="48" s="45" customFormat="true" ht="6" hidden="true" customHeight="true" outlineLevel="0" collapsed="false">
      <c r="A48" s="28"/>
      <c r="B48" s="42"/>
      <c r="C48" s="43"/>
      <c r="D48" s="44"/>
      <c r="E48" s="72"/>
      <c r="F48" s="72"/>
      <c r="G48" s="56"/>
      <c r="H48" s="31"/>
      <c r="I48" s="34"/>
      <c r="J48" s="33"/>
      <c r="Q48" s="45" t="n">
        <v>0</v>
      </c>
    </row>
    <row r="49" customFormat="false" ht="29.25" hidden="true" customHeight="true" outlineLevel="0" collapsed="false">
      <c r="B49" s="34"/>
      <c r="D49" s="47"/>
      <c r="E49" s="52" t="str">
        <f aca="false">"Организация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58"/>
      <c r="G49" s="56"/>
      <c r="Q49" s="31" t="n">
        <v>0</v>
      </c>
    </row>
    <row r="50" s="45" customFormat="true" ht="6" hidden="true" customHeight="true" outlineLevel="0" collapsed="false">
      <c r="A50" s="54"/>
      <c r="B50" s="42"/>
      <c r="C50" s="43"/>
      <c r="D50" s="55"/>
      <c r="E50" s="44"/>
      <c r="F50" s="44"/>
      <c r="G50" s="56"/>
      <c r="H50" s="31"/>
      <c r="I50" s="34"/>
      <c r="J50" s="33"/>
      <c r="Q50" s="45" t="n">
        <v>0</v>
      </c>
    </row>
    <row r="51" s="31" customFormat="true" ht="28.5" hidden="true" customHeight="true" outlineLevel="0" collapsed="false">
      <c r="A51" s="74"/>
      <c r="B51" s="34"/>
      <c r="C51" s="30"/>
      <c r="D51" s="34"/>
      <c r="E51" s="52" t="s">
        <v>60</v>
      </c>
      <c r="F51" s="58" t="s">
        <v>19</v>
      </c>
      <c r="I51" s="33"/>
      <c r="J51" s="33"/>
      <c r="P51" s="75"/>
      <c r="Q51" s="31" t="n">
        <v>0</v>
      </c>
    </row>
    <row r="52" s="45" customFormat="true" ht="6" hidden="true" customHeight="true" outlineLevel="0" collapsed="false">
      <c r="A52" s="54"/>
      <c r="B52" s="42"/>
      <c r="C52" s="43"/>
      <c r="D52" s="55"/>
      <c r="E52" s="44"/>
      <c r="F52" s="44"/>
      <c r="G52" s="56"/>
      <c r="H52" s="31"/>
      <c r="I52" s="34"/>
      <c r="J52" s="46"/>
      <c r="Q52" s="45" t="n">
        <v>0</v>
      </c>
    </row>
    <row r="53" s="31" customFormat="true" ht="27" hidden="true" customHeight="true" outlineLevel="0" collapsed="false">
      <c r="A53" s="74"/>
      <c r="B53" s="34"/>
      <c r="C53" s="30"/>
      <c r="D53" s="34"/>
      <c r="E53" s="52" t="s">
        <v>61</v>
      </c>
      <c r="F53" s="76" t="s">
        <v>19</v>
      </c>
      <c r="I53" s="33"/>
      <c r="J53" s="33"/>
      <c r="P53" s="75"/>
      <c r="Q53" s="31" t="n">
        <v>0</v>
      </c>
    </row>
    <row r="54" s="31" customFormat="true" ht="27" hidden="true" customHeight="true" outlineLevel="0" collapsed="false">
      <c r="A54" s="74"/>
      <c r="B54" s="34"/>
      <c r="C54" s="30"/>
      <c r="D54" s="34"/>
      <c r="E54" s="52" t="s">
        <v>62</v>
      </c>
      <c r="F54" s="77"/>
      <c r="I54" s="33"/>
      <c r="J54" s="33"/>
      <c r="P54" s="75"/>
      <c r="Q54" s="31" t="n">
        <v>0</v>
      </c>
    </row>
    <row r="55" s="45" customFormat="true" ht="6" hidden="true" customHeight="true" outlineLevel="0" collapsed="false">
      <c r="A55" s="54"/>
      <c r="B55" s="42"/>
      <c r="C55" s="43"/>
      <c r="D55" s="55"/>
      <c r="E55" s="44"/>
      <c r="F55" s="44"/>
      <c r="G55" s="56"/>
      <c r="H55" s="31"/>
      <c r="I55" s="34"/>
      <c r="J55" s="46"/>
      <c r="Q55" s="45" t="n">
        <v>0</v>
      </c>
    </row>
    <row r="56" s="31" customFormat="true" ht="25.5" hidden="true" customHeight="true" outlineLevel="0" collapsed="false">
      <c r="A56" s="74"/>
      <c r="B56" s="34"/>
      <c r="C56" s="30"/>
      <c r="D56" s="34"/>
      <c r="E56" s="52" t="s">
        <v>63</v>
      </c>
      <c r="F56" s="76" t="s">
        <v>19</v>
      </c>
      <c r="I56" s="33"/>
      <c r="J56" s="33"/>
      <c r="P56" s="75"/>
      <c r="Q56" s="31" t="n">
        <v>0</v>
      </c>
    </row>
    <row r="57" s="45" customFormat="true" ht="6" hidden="true" customHeight="true" outlineLevel="0" collapsed="false">
      <c r="A57" s="54"/>
      <c r="B57" s="42"/>
      <c r="C57" s="43"/>
      <c r="D57" s="55"/>
      <c r="E57" s="44"/>
      <c r="F57" s="44"/>
      <c r="G57" s="56"/>
      <c r="H57" s="31"/>
      <c r="I57" s="34"/>
      <c r="J57" s="46"/>
      <c r="Q57" s="45" t="n">
        <v>0</v>
      </c>
    </row>
    <row r="58" s="31" customFormat="true" ht="15" hidden="true" customHeight="true" outlineLevel="0" collapsed="false">
      <c r="A58" s="74"/>
      <c r="B58" s="34"/>
      <c r="C58" s="30"/>
      <c r="D58" s="34"/>
      <c r="E58" s="52" t="s">
        <v>64</v>
      </c>
      <c r="F58" s="76" t="s">
        <v>65</v>
      </c>
      <c r="I58" s="33"/>
      <c r="J58" s="33"/>
      <c r="P58" s="75"/>
      <c r="Q58" s="31" t="n">
        <v>0</v>
      </c>
    </row>
    <row r="59" s="31" customFormat="true" ht="75" hidden="true" customHeight="true" outlineLevel="0" collapsed="false">
      <c r="A59" s="74"/>
      <c r="B59" s="34"/>
      <c r="C59" s="30"/>
      <c r="D59" s="34"/>
      <c r="E59" s="52" t="str">
        <f aca="false">"Инвестиционная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76"/>
      <c r="I59" s="33"/>
      <c r="J59" s="33"/>
      <c r="P59" s="75"/>
      <c r="Q59" s="31" t="n">
        <v>0</v>
      </c>
    </row>
    <row r="60" s="31" customFormat="true" ht="15" hidden="true" customHeight="true" outlineLevel="0" collapsed="false">
      <c r="A60" s="74"/>
      <c r="B60" s="34"/>
      <c r="C60" s="30"/>
      <c r="D60" s="34"/>
      <c r="E60" s="52" t="s">
        <v>66</v>
      </c>
      <c r="F60" s="57"/>
      <c r="I60" s="33"/>
      <c r="J60" s="33"/>
      <c r="P60" s="75"/>
      <c r="Q60" s="31" t="n">
        <v>0</v>
      </c>
    </row>
    <row r="61" s="45" customFormat="true" ht="6" hidden="true" customHeight="true" outlineLevel="0" collapsed="false">
      <c r="A61" s="54"/>
      <c r="B61" s="42"/>
      <c r="C61" s="43"/>
      <c r="D61" s="44"/>
      <c r="E61" s="72"/>
      <c r="F61" s="72"/>
      <c r="G61" s="56"/>
      <c r="H61" s="31"/>
      <c r="I61" s="34"/>
      <c r="J61" s="33"/>
      <c r="Q61" s="45" t="n">
        <v>0</v>
      </c>
    </row>
    <row r="62" s="31" customFormat="true" ht="33.75" hidden="true" customHeight="true" outlineLevel="0" collapsed="false">
      <c r="A62" s="54"/>
      <c r="B62" s="34"/>
      <c r="C62" s="30"/>
      <c r="D62" s="47"/>
      <c r="E62" s="52" t="s">
        <v>67</v>
      </c>
      <c r="F62" s="58" t="s">
        <v>65</v>
      </c>
      <c r="G62" s="56"/>
      <c r="H62" s="61" t="s">
        <v>22</v>
      </c>
      <c r="I62" s="34"/>
      <c r="J62" s="33"/>
      <c r="Q62" s="31" t="n">
        <v>0</v>
      </c>
    </row>
    <row r="63" s="45" customFormat="true" ht="6.3" hidden="false" customHeight="true" outlineLevel="0" collapsed="false">
      <c r="A63" s="54"/>
      <c r="B63" s="42"/>
      <c r="C63" s="43"/>
      <c r="D63" s="55"/>
      <c r="E63" s="44"/>
      <c r="F63" s="44"/>
      <c r="G63" s="56"/>
      <c r="H63" s="31"/>
      <c r="I63" s="34"/>
      <c r="J63" s="46"/>
      <c r="Q63" s="45" t="n">
        <v>6</v>
      </c>
    </row>
    <row r="64" customFormat="false" ht="21" hidden="false" customHeight="true" outlineLevel="0" collapsed="false">
      <c r="B64" s="78"/>
      <c r="D64" s="79"/>
      <c r="E64" s="52" t="s">
        <v>68</v>
      </c>
      <c r="F64" s="64" t="s">
        <v>69</v>
      </c>
      <c r="G64" s="56"/>
      <c r="Q64" s="31" t="n">
        <v>20</v>
      </c>
    </row>
    <row r="65" customFormat="false" ht="21" hidden="false" customHeight="true" outlineLevel="0" collapsed="false">
      <c r="B65" s="78"/>
      <c r="D65" s="79"/>
      <c r="E65" s="52" t="s">
        <v>70</v>
      </c>
      <c r="F65" s="64" t="s">
        <v>71</v>
      </c>
      <c r="G65" s="56"/>
      <c r="Q65" s="31" t="n">
        <v>20</v>
      </c>
    </row>
    <row r="66" customFormat="false" ht="36.75" hidden="false" customHeight="true" outlineLevel="0" collapsed="false">
      <c r="D66" s="47"/>
      <c r="E66" s="31" t="s">
        <v>72</v>
      </c>
      <c r="G66" s="56"/>
      <c r="Q66" s="31" t="n">
        <v>35</v>
      </c>
    </row>
    <row r="67" customFormat="false" ht="21" hidden="false" customHeight="true" outlineLevel="0" collapsed="false">
      <c r="D67" s="47"/>
      <c r="E67" s="52" t="s">
        <v>73</v>
      </c>
      <c r="F67" s="64" t="s">
        <v>74</v>
      </c>
      <c r="G67" s="56"/>
      <c r="Q67" s="31" t="n">
        <v>20</v>
      </c>
    </row>
    <row r="68" customFormat="false" ht="21" hidden="false" customHeight="true" outlineLevel="0" collapsed="false">
      <c r="B68" s="78"/>
      <c r="D68" s="79"/>
      <c r="E68" s="52" t="s">
        <v>75</v>
      </c>
      <c r="F68" s="64" t="s">
        <v>76</v>
      </c>
      <c r="G68" s="56"/>
      <c r="Q68" s="31" t="n">
        <v>20</v>
      </c>
    </row>
    <row r="69" customFormat="false" ht="21" hidden="false" customHeight="true" outlineLevel="0" collapsed="false">
      <c r="B69" s="78"/>
      <c r="D69" s="79"/>
      <c r="E69" s="52" t="s">
        <v>77</v>
      </c>
      <c r="F69" s="64" t="s">
        <v>78</v>
      </c>
      <c r="G69" s="56"/>
      <c r="Q69" s="31" t="n">
        <v>20</v>
      </c>
    </row>
    <row r="70" customFormat="false" ht="21" hidden="false" customHeight="true" outlineLevel="0" collapsed="false">
      <c r="D70" s="47"/>
      <c r="E70" s="52" t="s">
        <v>79</v>
      </c>
      <c r="F70" s="80" t="s">
        <v>80</v>
      </c>
      <c r="G70" s="56"/>
      <c r="Q70" s="31" t="n">
        <v>20</v>
      </c>
    </row>
    <row r="71" customFormat="false" ht="21" hidden="false" customHeight="true" outlineLevel="0" collapsed="false">
      <c r="D71" s="56"/>
      <c r="F71" s="40"/>
      <c r="G71" s="56"/>
      <c r="Q71" s="31" t="n">
        <v>20</v>
      </c>
    </row>
    <row r="72" customFormat="false" ht="21" hidden="false" customHeight="true" outlineLevel="0" collapsed="false">
      <c r="B72" s="78"/>
      <c r="D72" s="79"/>
      <c r="E72" s="81"/>
      <c r="F72" s="39" t="s">
        <v>13</v>
      </c>
      <c r="G72" s="56"/>
      <c r="Q72" s="31" t="n">
        <v>20</v>
      </c>
    </row>
    <row r="73" customFormat="false" ht="21" hidden="false" customHeight="true" outlineLevel="0" collapsed="false">
      <c r="B73" s="78"/>
      <c r="D73" s="79"/>
      <c r="E73" s="81"/>
      <c r="F73" s="38"/>
      <c r="G73" s="56"/>
      <c r="Q73" s="31" t="n">
        <v>20</v>
      </c>
    </row>
    <row r="74" customFormat="false" ht="21" hidden="false" customHeight="true" outlineLevel="0" collapsed="false">
      <c r="B74" s="78"/>
      <c r="D74" s="79"/>
      <c r="E74" s="82"/>
      <c r="F74" s="38"/>
      <c r="G74" s="56"/>
      <c r="Q74" s="31" t="n">
        <v>20</v>
      </c>
    </row>
    <row r="75" customFormat="false" ht="21" hidden="false" customHeight="true" outlineLevel="0" collapsed="false">
      <c r="B75" s="78"/>
      <c r="D75" s="79"/>
      <c r="E75" s="81"/>
      <c r="F75" s="38"/>
      <c r="G75" s="56"/>
      <c r="Q75" s="31" t="n">
        <v>20</v>
      </c>
    </row>
    <row r="76" customFormat="false" ht="11.55" hidden="false" customHeight="true" outlineLevel="0" collapsed="false">
      <c r="Q76" s="31" t="n">
        <v>11</v>
      </c>
    </row>
    <row r="77" customFormat="false" ht="11.55" hidden="false" customHeight="true" outlineLevel="0" collapsed="false">
      <c r="Q77" s="31" t="n">
        <v>11</v>
      </c>
    </row>
    <row r="78" customFormat="false" ht="11.55" hidden="false" customHeight="true" outlineLevel="0" collapsed="false">
      <c r="E78" s="83"/>
      <c r="F78" s="83"/>
      <c r="G78" s="83"/>
      <c r="H78" s="83"/>
      <c r="I78" s="83"/>
      <c r="Q78" s="31" t="n">
        <v>11</v>
      </c>
    </row>
    <row r="79" customFormat="false" ht="11.25" hidden="true" customHeight="true" outlineLevel="0" collapsed="false">
      <c r="A79" s="28" t="s">
        <v>81</v>
      </c>
      <c r="B79" s="34" t="n">
        <v>0</v>
      </c>
      <c r="C79" s="30" t="n">
        <v>3</v>
      </c>
      <c r="D79" s="31" t="n">
        <v>1</v>
      </c>
      <c r="E79" s="31" t="n">
        <v>55</v>
      </c>
      <c r="F79" s="31" t="n">
        <v>54</v>
      </c>
      <c r="G79" s="31" t="n">
        <v>1</v>
      </c>
      <c r="H79" s="31" t="n">
        <v>0</v>
      </c>
      <c r="I79" s="34" t="n">
        <v>59</v>
      </c>
      <c r="J79" s="33" t="n">
        <v>0</v>
      </c>
      <c r="K79" s="31" t="n">
        <v>8</v>
      </c>
      <c r="L79" s="31" t="n">
        <v>77</v>
      </c>
      <c r="M79" s="31" t="n">
        <v>8</v>
      </c>
      <c r="N79" s="31" t="n">
        <v>8</v>
      </c>
      <c r="O79" s="31" t="n">
        <v>8</v>
      </c>
      <c r="P79" s="31" t="n">
        <v>8</v>
      </c>
      <c r="Q79" s="31" t="n">
        <v>11</v>
      </c>
    </row>
  </sheetData>
  <mergeCells count="3">
    <mergeCell ref="E5:F5"/>
    <mergeCell ref="A11:A12"/>
    <mergeCell ref="J18:J19"/>
  </mergeCells>
  <dataValidations count="13">
    <dataValidation allowBlank="true" error="Допускается ввод не более 900 символов!" errorStyle="stop" errorTitle="Ошибка" operator="lessThanOrEqual" showDropDown="false" showErrorMessage="true" showInputMessage="true" sqref="F22:F24 F27:F29 F32 F64:F65 F67:F70 F72:F75"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38 F61" type="list">
      <formula1>kind_of_NDS</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11:F13 F18:F19 F21 F26"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7" type="list">
      <formula1>kind_of_data_type</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0 F39:F41 F43 F45:F47 F49 F51 F53 F56 F58 F62"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36" type="list">
      <formula1>kind_of_org_type</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4" type="list">
      <formula1>year_list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5" type="list">
      <formula1>QUARTER</formula1>
      <formula2>0</formula2>
    </dataValidation>
    <dataValidation allowBlank="true" errorStyle="stop" operator="between" prompt="Выберите значение из календаря (иконка справа от выбранной ячейки), либо введите дату непосредственно в ячейку в формате - 'ДД.ММ.ГГГГ'" showDropDown="false" showErrorMessage="true" showInputMessage="true" sqref="F54"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60" type="list">
      <formula1>TITLE_IP_DETAILED_METHOD_LIST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9" type="list">
      <formula1>ROIV_INFO_LIST</formula1>
      <formula2>0</formula2>
    </dataValidation>
    <dataValidation allowBlank="true" errorStyle="stop" operator="between" prompt="Выбор организации двойным щелчком левой клавиши мыши" showDropDown="false" showErrorMessage="true" showInputMessage="true" sqref="F31" type="none">
      <formula1>0</formula1>
      <formula2>0</formula2>
    </dataValidation>
    <dataValidation allowBlank="true" error="Выберите значение из списка" errorStyle="stop" errorTitle="Ошибка"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false" showErrorMessage="true" showInputMessage="true" sqref="F37" type="list">
      <formula1>kind_of_NDS</formula1>
      <formula2>0</formula2>
    </dataValidation>
  </dataValidations>
  <hyperlinks>
    <hyperlink ref="H11" location="Титульный!H9" display="Как заполнить?"/>
    <hyperlink ref="H17" location="Титульный!H9" display="Как заполнить?"/>
    <hyperlink ref="H39" location="Титульный!H9" display="Как заполнить?"/>
    <hyperlink ref="H62" location="Титульный!H9" display="Как заполнить?"/>
    <hyperlink ref="F70" r:id="rId2" display="u1702@gpte76.ru"/>
  </hyperlinks>
  <printOptions headings="false" gridLines="false" gridLinesSet="true" horizontalCentered="false" verticalCentered="false"/>
  <pageMargins left="0.75" right="0.75" top="0.875" bottom="0.875" header="0.5" footer="0.5"/>
  <pageSetup paperSize="8" scale="100" fitToWidth="1" fitToHeight="1" pageOrder="downThenOver" orientation="portrait" blackAndWhite="false" draft="false" cellComments="none" horizontalDpi="300" verticalDpi="300" copies="1"/>
  <headerFooter differentFirst="false" differentOddEven="false">
    <oddHeader/>
    <oddFooter/>
  </headerFooter>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BA7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39" width="3.01"/>
    <col collapsed="false" customWidth="true" hidden="false" outlineLevel="0" max="17" min="17" style="374" width="3.01"/>
    <col collapsed="false" customWidth="true" hidden="false" outlineLevel="0" max="18" min="18"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3" min="22" style="31" width="21.71"/>
    <col collapsed="false" customWidth="true" hidden="true" outlineLevel="0" max="24" min="24" style="31" width="11.7"/>
    <col collapsed="false" customWidth="true" hidden="true" outlineLevel="0" max="25" min="25" style="31" width="3.71"/>
    <col collapsed="false" customWidth="true" hidden="true" outlineLevel="0" max="26" min="26" style="31" width="11.7"/>
    <col collapsed="false" customWidth="true" hidden="true" outlineLevel="0" max="27" min="27" style="31" width="8.57"/>
    <col collapsed="false" customWidth="true" hidden="false" outlineLevel="0" max="28" min="28" style="31" width="5.42"/>
    <col collapsed="false" customWidth="true" hidden="false" outlineLevel="0" max="30" min="29" style="31" width="3.01"/>
    <col collapsed="false" customWidth="true" hidden="false" outlineLevel="0" max="31" min="31" style="31" width="24.01"/>
    <col collapsed="false" customWidth="true" hidden="false" outlineLevel="0" max="32" min="32" style="31" width="3.71"/>
    <col collapsed="false" customWidth="true" hidden="false" outlineLevel="0" max="34" min="33" style="31" width="3.01"/>
    <col collapsed="false" customWidth="true" hidden="false" outlineLevel="0" max="35" min="35" style="31" width="24.01"/>
    <col collapsed="false" customWidth="true" hidden="false" outlineLevel="0" max="36" min="36" style="31" width="3.71"/>
    <col collapsed="false" customWidth="true" hidden="false" outlineLevel="0" max="38" min="37" style="31" width="3.01"/>
    <col collapsed="false" customWidth="true" hidden="false" outlineLevel="0" max="39" min="39" style="31" width="18.01"/>
    <col collapsed="false" customWidth="true" hidden="false" outlineLevel="0" max="41" min="40" style="31" width="21.01"/>
    <col collapsed="false" customWidth="true" hidden="false" outlineLevel="0" max="42" min="42" style="31" width="11.01"/>
    <col collapsed="false" customWidth="true" hidden="false" outlineLevel="0" max="43" min="43" style="31" width="3.71"/>
    <col collapsed="false" customWidth="true" hidden="false" outlineLevel="0" max="44" min="44" style="31" width="11.01"/>
    <col collapsed="false" customWidth="true" hidden="true" outlineLevel="0" max="45" min="45" style="31" width="8.57"/>
    <col collapsed="false" customWidth="true" hidden="false" outlineLevel="0" max="46" min="46" style="31" width="4.01"/>
    <col collapsed="false" customWidth="true" hidden="false" outlineLevel="0" max="47" min="47" style="31" width="115.01"/>
    <col collapsed="false" customWidth="true" hidden="false" outlineLevel="0" max="52" min="48" style="36" width="10"/>
    <col collapsed="false" customWidth="false" hidden="true" outlineLevel="0" max="53" min="53" style="31" width="10.57"/>
  </cols>
  <sheetData>
    <row r="1" customFormat="false" ht="22.5" hidden="true" customHeight="true" outlineLevel="0" collapsed="false">
      <c r="BA1" s="31" t="s">
        <v>14</v>
      </c>
    </row>
    <row r="2" customFormat="false" ht="21" hidden="true" customHeight="true" outlineLevel="0" collapsed="false">
      <c r="A2" s="416"/>
      <c r="B2" s="416"/>
      <c r="C2" s="416"/>
      <c r="D2" s="416"/>
      <c r="E2" s="331" t="n">
        <v>1</v>
      </c>
      <c r="F2" s="416"/>
      <c r="G2" s="416"/>
      <c r="H2" s="416"/>
      <c r="I2" s="416"/>
      <c r="J2" s="416"/>
      <c r="K2" s="416"/>
      <c r="L2" s="433"/>
      <c r="M2" s="29"/>
      <c r="N2" s="29"/>
      <c r="O2" s="29"/>
      <c r="P2" s="96"/>
      <c r="Q2" s="96"/>
      <c r="R2" s="332"/>
      <c r="S2" s="404" t="e">
        <f aca="false">INDEX(PT_DIFFERENTIATION_NUM_NTAR,MATCH(A2,PT_DIFFERENTIATION_NTAR_ID,0))</f>
        <v>#N/A</v>
      </c>
      <c r="T2" s="334" t="s">
        <v>132</v>
      </c>
      <c r="U2" s="335"/>
      <c r="V2" s="449"/>
      <c r="W2" s="449"/>
      <c r="X2" s="449"/>
      <c r="Y2" s="449"/>
      <c r="Z2" s="449"/>
      <c r="AA2" s="449"/>
      <c r="AB2" s="337" t="e">
        <f aca="false">INDEX(PT_DIFFERENTIATION_NTAR,MATCH(A2,PT_DIFFERENTIATION_NTAR_ID,0))</f>
        <v>#N/A</v>
      </c>
      <c r="AC2" s="337"/>
      <c r="AD2" s="337"/>
      <c r="AE2" s="337"/>
      <c r="AF2" s="337"/>
      <c r="AG2" s="337"/>
      <c r="AH2" s="337"/>
      <c r="AI2" s="337"/>
      <c r="AJ2" s="337"/>
      <c r="AK2" s="337"/>
      <c r="AL2" s="337"/>
      <c r="AM2" s="337"/>
      <c r="AN2" s="337"/>
      <c r="AO2" s="337"/>
      <c r="AP2" s="337"/>
      <c r="AQ2" s="337"/>
      <c r="AR2" s="337"/>
      <c r="AS2" s="337"/>
      <c r="AT2" s="337"/>
      <c r="AU2" s="338" t="s">
        <v>403</v>
      </c>
      <c r="AW2" s="85"/>
      <c r="AX2" s="85" t="str">
        <f aca="false">IF(T2="","",T2)</f>
        <v>Наименование тарифа</v>
      </c>
      <c r="AY2" s="85"/>
      <c r="AZ2" s="85"/>
      <c r="BA2" s="31" t="n">
        <v>0</v>
      </c>
    </row>
    <row r="3" customFormat="false" ht="21" hidden="true" customHeight="true" outlineLevel="0" collapsed="false">
      <c r="A3" s="416"/>
      <c r="B3" s="416"/>
      <c r="C3" s="416"/>
      <c r="D3" s="416"/>
      <c r="E3" s="331"/>
      <c r="F3" s="331" t="n">
        <v>1</v>
      </c>
      <c r="G3" s="416"/>
      <c r="H3" s="416"/>
      <c r="I3" s="416"/>
      <c r="J3" s="416"/>
      <c r="K3" s="416"/>
      <c r="L3" s="433"/>
      <c r="M3" s="29"/>
      <c r="N3" s="29"/>
      <c r="O3" s="29"/>
      <c r="P3" s="29"/>
      <c r="Q3" s="450"/>
      <c r="R3" s="340"/>
      <c r="S3" s="404" t="e">
        <f aca="false">INDEX(PT_DIFFERENTIATION_NUM_TER,MATCH(B3,PT_DIFFERENTIATION_TER_ID,0))</f>
        <v>#N/A</v>
      </c>
      <c r="T3" s="333" t="s">
        <v>404</v>
      </c>
      <c r="U3" s="335"/>
      <c r="V3" s="449"/>
      <c r="W3" s="449"/>
      <c r="X3" s="449"/>
      <c r="Y3" s="449"/>
      <c r="Z3" s="449"/>
      <c r="AA3" s="449"/>
      <c r="AB3" s="337" t="e">
        <f aca="false">INDEX(PT_DIFFERENTIATION_TER,MATCH(B3,PT_DIFFERENTIATION_TER_ID,0))</f>
        <v>#N/A</v>
      </c>
      <c r="AC3" s="337"/>
      <c r="AD3" s="337"/>
      <c r="AE3" s="337"/>
      <c r="AF3" s="337"/>
      <c r="AG3" s="337"/>
      <c r="AH3" s="337"/>
      <c r="AI3" s="337"/>
      <c r="AJ3" s="337"/>
      <c r="AK3" s="337"/>
      <c r="AL3" s="337"/>
      <c r="AM3" s="337"/>
      <c r="AN3" s="337"/>
      <c r="AO3" s="337"/>
      <c r="AP3" s="337"/>
      <c r="AQ3" s="337"/>
      <c r="AR3" s="337"/>
      <c r="AS3" s="337"/>
      <c r="AT3" s="337"/>
      <c r="AU3" s="338" t="s">
        <v>405</v>
      </c>
      <c r="AW3" s="85"/>
      <c r="AX3" s="85" t="str">
        <f aca="false">IF(T3="","",T3)</f>
        <v>Территория действия тарифа</v>
      </c>
      <c r="AY3" s="85"/>
      <c r="AZ3" s="85"/>
      <c r="BA3" s="31" t="n">
        <v>0</v>
      </c>
    </row>
    <row r="4" customFormat="false" ht="22.5" hidden="true" customHeight="true" outlineLevel="0" collapsed="false">
      <c r="A4" s="416"/>
      <c r="B4" s="416"/>
      <c r="C4" s="416"/>
      <c r="D4" s="416"/>
      <c r="E4" s="331"/>
      <c r="F4" s="331"/>
      <c r="G4" s="331" t="n">
        <v>1</v>
      </c>
      <c r="H4" s="416"/>
      <c r="I4" s="416"/>
      <c r="J4" s="416"/>
      <c r="K4" s="416"/>
      <c r="L4" s="433"/>
      <c r="M4" s="29"/>
      <c r="N4" s="29"/>
      <c r="O4" s="29"/>
      <c r="P4" s="91"/>
      <c r="Q4" s="450"/>
      <c r="R4" s="340"/>
      <c r="S4" s="404" t="e">
        <f aca="false">INDEX(PT_DIFFERENTIATION_NUM_CS,MATCH(C4,PT_DIFFERENTIATION_CS_ID,0))</f>
        <v>#N/A</v>
      </c>
      <c r="T4" s="401" t="s">
        <v>406</v>
      </c>
      <c r="U4" s="335"/>
      <c r="V4" s="449"/>
      <c r="W4" s="449"/>
      <c r="X4" s="449"/>
      <c r="Y4" s="449"/>
      <c r="Z4" s="449"/>
      <c r="AA4" s="449"/>
      <c r="AB4" s="337" t="e">
        <f aca="false">INDEX(PT_DIFFERENTIATION_CS,MATCH(C4,PT_DIFFERENTIATION_CS_ID,0))</f>
        <v>#N/A</v>
      </c>
      <c r="AC4" s="337"/>
      <c r="AD4" s="337"/>
      <c r="AE4" s="337"/>
      <c r="AF4" s="337"/>
      <c r="AG4" s="337"/>
      <c r="AH4" s="337"/>
      <c r="AI4" s="337"/>
      <c r="AJ4" s="337"/>
      <c r="AK4" s="337"/>
      <c r="AL4" s="337"/>
      <c r="AM4" s="337"/>
      <c r="AN4" s="337"/>
      <c r="AO4" s="337"/>
      <c r="AP4" s="337"/>
      <c r="AQ4" s="337"/>
      <c r="AR4" s="337"/>
      <c r="AS4" s="337"/>
      <c r="AT4" s="337"/>
      <c r="AU4" s="338" t="s">
        <v>407</v>
      </c>
      <c r="AW4" s="85"/>
      <c r="AX4" s="85" t="str">
        <f aca="false">IF(T4="","",T4)</f>
        <v>Наименование системы теплоснабжения</v>
      </c>
      <c r="AY4" s="85"/>
      <c r="AZ4" s="85"/>
      <c r="BA4" s="31" t="n">
        <v>0</v>
      </c>
    </row>
    <row r="5" customFormat="false" ht="21" hidden="true" customHeight="true" outlineLevel="0" collapsed="false">
      <c r="A5" s="416"/>
      <c r="B5" s="416"/>
      <c r="C5" s="416"/>
      <c r="D5" s="416"/>
      <c r="E5" s="331"/>
      <c r="F5" s="331"/>
      <c r="G5" s="331"/>
      <c r="H5" s="331" t="n">
        <v>1</v>
      </c>
      <c r="I5" s="416"/>
      <c r="J5" s="416"/>
      <c r="K5" s="416"/>
      <c r="L5" s="433"/>
      <c r="M5" s="29"/>
      <c r="N5" s="29"/>
      <c r="O5" s="29"/>
      <c r="P5" s="91"/>
      <c r="Q5" s="450"/>
      <c r="R5" s="340"/>
      <c r="S5" s="404" t="e">
        <f aca="false">INDEX(PT_DIFFERENTIATION_NUM_IST_TE,MATCH(D5,PT_DIFFERENTIATION_IST_TE_ID,0))</f>
        <v>#N/A</v>
      </c>
      <c r="T5" s="405" t="s">
        <v>408</v>
      </c>
      <c r="U5" s="335"/>
      <c r="V5" s="449"/>
      <c r="W5" s="449"/>
      <c r="X5" s="449"/>
      <c r="Y5" s="449"/>
      <c r="Z5" s="449"/>
      <c r="AA5" s="449"/>
      <c r="AB5" s="337" t="e">
        <f aca="false">INDEX(PT_DIFFERENTIATION_IST_TE,MATCH(D5,PT_DIFFERENTIATION_IST_TE_ID,0))</f>
        <v>#N/A</v>
      </c>
      <c r="AC5" s="337"/>
      <c r="AD5" s="337"/>
      <c r="AE5" s="337"/>
      <c r="AF5" s="337"/>
      <c r="AG5" s="337"/>
      <c r="AH5" s="337"/>
      <c r="AI5" s="337"/>
      <c r="AJ5" s="337"/>
      <c r="AK5" s="337"/>
      <c r="AL5" s="337"/>
      <c r="AM5" s="337"/>
      <c r="AN5" s="337"/>
      <c r="AO5" s="337"/>
      <c r="AP5" s="337"/>
      <c r="AQ5" s="337"/>
      <c r="AR5" s="337"/>
      <c r="AS5" s="337"/>
      <c r="AT5" s="337"/>
      <c r="AU5" s="338" t="s">
        <v>409</v>
      </c>
      <c r="AW5" s="85"/>
      <c r="AX5" s="85" t="str">
        <f aca="false">IF(T5="","",T5)</f>
        <v>Источник тепловой энергии</v>
      </c>
      <c r="AY5" s="85"/>
      <c r="AZ5" s="85"/>
      <c r="BA5" s="31" t="n">
        <v>0</v>
      </c>
    </row>
    <row r="6" s="36" customFormat="true" ht="0.75" hidden="true" customHeight="true" outlineLevel="0" collapsed="false">
      <c r="A6" s="155"/>
      <c r="B6" s="155"/>
      <c r="C6" s="155"/>
      <c r="D6" s="155"/>
      <c r="E6" s="331"/>
      <c r="F6" s="331"/>
      <c r="G6" s="331"/>
      <c r="H6" s="331"/>
      <c r="I6" s="119" t="e">
        <f aca="false">S5&amp;".1"</f>
        <v>#N/A</v>
      </c>
      <c r="J6" s="155"/>
      <c r="K6" s="155"/>
      <c r="L6" s="155" t="s">
        <v>410</v>
      </c>
      <c r="M6" s="414"/>
      <c r="N6" s="414"/>
      <c r="O6" s="414"/>
      <c r="P6" s="155" t="n">
        <v>1</v>
      </c>
      <c r="Q6" s="304"/>
      <c r="R6" s="343"/>
      <c r="S6" s="410"/>
      <c r="T6" s="423"/>
      <c r="U6" s="434"/>
      <c r="V6" s="451"/>
      <c r="W6" s="451"/>
      <c r="X6" s="451"/>
      <c r="Y6" s="451"/>
      <c r="Z6" s="451"/>
      <c r="AA6" s="451"/>
      <c r="AB6" s="410"/>
      <c r="AC6" s="410"/>
      <c r="AD6" s="410"/>
      <c r="AE6" s="410"/>
      <c r="AF6" s="410"/>
      <c r="AG6" s="410"/>
      <c r="AH6" s="410"/>
      <c r="AI6" s="410"/>
      <c r="AJ6" s="410"/>
      <c r="AK6" s="410"/>
      <c r="AL6" s="410"/>
      <c r="AM6" s="410"/>
      <c r="AN6" s="410"/>
      <c r="AO6" s="410"/>
      <c r="AP6" s="410"/>
      <c r="AQ6" s="410"/>
      <c r="AR6" s="410"/>
      <c r="AS6" s="410"/>
      <c r="AT6" s="410"/>
      <c r="AU6" s="436"/>
      <c r="AW6" s="85"/>
      <c r="AX6" s="85" t="str">
        <f aca="false">IF(T6="","",T6)</f>
        <v/>
      </c>
      <c r="AY6" s="85"/>
      <c r="AZ6" s="85"/>
      <c r="BA6" s="36" t="n">
        <v>0</v>
      </c>
    </row>
    <row r="7" s="36" customFormat="true" ht="0.75" hidden="true" customHeight="true" outlineLevel="0" collapsed="false">
      <c r="A7" s="155"/>
      <c r="B7" s="155"/>
      <c r="C7" s="155"/>
      <c r="D7" s="155"/>
      <c r="E7" s="331"/>
      <c r="F7" s="331"/>
      <c r="G7" s="331"/>
      <c r="H7" s="331"/>
      <c r="I7" s="119"/>
      <c r="J7" s="342" t="e">
        <f aca="false">S5&amp;".1"</f>
        <v>#N/A</v>
      </c>
      <c r="K7" s="155"/>
      <c r="L7" s="155"/>
      <c r="M7" s="414"/>
      <c r="N7" s="414"/>
      <c r="O7" s="414"/>
      <c r="P7" s="155"/>
      <c r="Q7" s="155" t="n">
        <v>1</v>
      </c>
      <c r="R7" s="346"/>
      <c r="S7" s="410"/>
      <c r="T7" s="452"/>
      <c r="U7" s="434"/>
      <c r="V7" s="451"/>
      <c r="W7" s="451"/>
      <c r="X7" s="451"/>
      <c r="Y7" s="451"/>
      <c r="Z7" s="451"/>
      <c r="AA7" s="451"/>
      <c r="AB7" s="410"/>
      <c r="AC7" s="410"/>
      <c r="AD7" s="410"/>
      <c r="AE7" s="410"/>
      <c r="AF7" s="410"/>
      <c r="AG7" s="410"/>
      <c r="AH7" s="410"/>
      <c r="AI7" s="410"/>
      <c r="AJ7" s="410"/>
      <c r="AK7" s="410"/>
      <c r="AL7" s="410"/>
      <c r="AM7" s="410"/>
      <c r="AN7" s="410"/>
      <c r="AO7" s="410"/>
      <c r="AP7" s="410"/>
      <c r="AQ7" s="410"/>
      <c r="AR7" s="410"/>
      <c r="AS7" s="410"/>
      <c r="AT7" s="410"/>
      <c r="AU7" s="436"/>
      <c r="AW7" s="85"/>
      <c r="AX7" s="85" t="str">
        <f aca="false">IF(T7="","",T7)</f>
        <v/>
      </c>
      <c r="AY7" s="85"/>
      <c r="AZ7" s="85"/>
      <c r="BA7" s="36" t="n">
        <v>0</v>
      </c>
    </row>
    <row r="8" customFormat="false" ht="21" hidden="true" customHeight="true" outlineLevel="0" collapsed="false">
      <c r="A8" s="416"/>
      <c r="B8" s="416"/>
      <c r="C8" s="416"/>
      <c r="D8" s="416"/>
      <c r="E8" s="331"/>
      <c r="F8" s="331"/>
      <c r="G8" s="331"/>
      <c r="H8" s="331"/>
      <c r="I8" s="119"/>
      <c r="J8" s="119"/>
      <c r="K8" s="342" t="e">
        <f aca="false">S5&amp;".1"</f>
        <v>#N/A</v>
      </c>
      <c r="L8" s="433"/>
      <c r="P8" s="155"/>
      <c r="Q8" s="155"/>
      <c r="R8" s="453" t="n">
        <v>1</v>
      </c>
      <c r="S8" s="404" t="e">
        <f aca="false">$K8</f>
        <v>#N/A</v>
      </c>
      <c r="T8" s="454"/>
      <c r="U8" s="335"/>
      <c r="V8" s="349"/>
      <c r="W8" s="351"/>
      <c r="X8" s="352"/>
      <c r="Y8" s="166" t="s">
        <v>65</v>
      </c>
      <c r="Z8" s="352"/>
      <c r="AA8" s="166" t="s">
        <v>65</v>
      </c>
      <c r="AB8" s="166" t="s">
        <v>19</v>
      </c>
      <c r="AC8" s="455"/>
      <c r="AD8" s="235" t="n">
        <v>1</v>
      </c>
      <c r="AE8" s="166"/>
      <c r="AF8" s="166" t="s">
        <v>19</v>
      </c>
      <c r="AG8" s="455"/>
      <c r="AH8" s="235" t="n">
        <v>1</v>
      </c>
      <c r="AI8" s="166"/>
      <c r="AJ8" s="166" t="s">
        <v>19</v>
      </c>
      <c r="AK8" s="456"/>
      <c r="AL8" s="235" t="n">
        <v>1</v>
      </c>
      <c r="AM8" s="76"/>
      <c r="AN8" s="349"/>
      <c r="AO8" s="351"/>
      <c r="AP8" s="352"/>
      <c r="AQ8" s="166" t="s">
        <v>65</v>
      </c>
      <c r="AR8" s="352"/>
      <c r="AS8" s="166" t="s">
        <v>65</v>
      </c>
      <c r="AT8" s="397"/>
      <c r="AU8" s="353" t="s">
        <v>471</v>
      </c>
      <c r="AV8" s="36" t="e">
        <f aca="false">strcheckdate(V11:AT11)</f>
        <v>#NAME?</v>
      </c>
      <c r="AW8" s="85"/>
      <c r="AX8" s="85" t="str">
        <f aca="false">IF(T8="","",T8)</f>
        <v/>
      </c>
      <c r="AY8" s="85"/>
      <c r="AZ8" s="85"/>
      <c r="BA8" s="31" t="n">
        <v>0</v>
      </c>
    </row>
    <row r="9" customFormat="false" ht="11.25" hidden="true" customHeight="true" outlineLevel="0" collapsed="false">
      <c r="A9" s="416"/>
      <c r="B9" s="416"/>
      <c r="C9" s="416"/>
      <c r="D9" s="416"/>
      <c r="E9" s="331"/>
      <c r="F9" s="331"/>
      <c r="G9" s="331"/>
      <c r="H9" s="331"/>
      <c r="I9" s="119"/>
      <c r="J9" s="119"/>
      <c r="K9" s="342"/>
      <c r="L9" s="433"/>
      <c r="P9" s="155"/>
      <c r="Q9" s="155"/>
      <c r="R9" s="453"/>
      <c r="S9" s="404"/>
      <c r="T9" s="454"/>
      <c r="U9" s="335"/>
      <c r="V9" s="444"/>
      <c r="W9" s="457"/>
      <c r="X9" s="352"/>
      <c r="Y9" s="166"/>
      <c r="Z9" s="352"/>
      <c r="AA9" s="166"/>
      <c r="AB9" s="166"/>
      <c r="AC9" s="455"/>
      <c r="AD9" s="235"/>
      <c r="AE9" s="166"/>
      <c r="AF9" s="166"/>
      <c r="AG9" s="455"/>
      <c r="AH9" s="235"/>
      <c r="AI9" s="166"/>
      <c r="AJ9" s="166"/>
      <c r="AK9" s="458"/>
      <c r="AL9" s="324"/>
      <c r="AM9" s="125" t="s">
        <v>472</v>
      </c>
      <c r="AN9" s="444"/>
      <c r="AO9" s="459"/>
      <c r="AP9" s="444"/>
      <c r="AQ9" s="444"/>
      <c r="AR9" s="444"/>
      <c r="AS9" s="444"/>
      <c r="AT9" s="460"/>
      <c r="AU9" s="353"/>
      <c r="AW9" s="85"/>
      <c r="AX9" s="85"/>
      <c r="AY9" s="85"/>
      <c r="AZ9" s="85"/>
      <c r="BA9" s="31" t="n">
        <v>0</v>
      </c>
    </row>
    <row r="10" customFormat="false" ht="11.25" hidden="true" customHeight="true" outlineLevel="0" collapsed="false">
      <c r="A10" s="416"/>
      <c r="B10" s="416"/>
      <c r="C10" s="416"/>
      <c r="D10" s="416"/>
      <c r="E10" s="331"/>
      <c r="F10" s="331"/>
      <c r="G10" s="331"/>
      <c r="H10" s="331"/>
      <c r="I10" s="119"/>
      <c r="J10" s="119"/>
      <c r="K10" s="342"/>
      <c r="L10" s="433"/>
      <c r="P10" s="155"/>
      <c r="Q10" s="155"/>
      <c r="R10" s="453"/>
      <c r="S10" s="404"/>
      <c r="T10" s="454"/>
      <c r="U10" s="335"/>
      <c r="V10" s="444"/>
      <c r="W10" s="457"/>
      <c r="X10" s="352"/>
      <c r="Y10" s="166"/>
      <c r="Z10" s="352"/>
      <c r="AA10" s="166"/>
      <c r="AB10" s="166"/>
      <c r="AC10" s="455"/>
      <c r="AD10" s="235"/>
      <c r="AE10" s="166"/>
      <c r="AF10" s="166"/>
      <c r="AG10" s="458"/>
      <c r="AH10" s="125"/>
      <c r="AI10" s="125" t="s">
        <v>473</v>
      </c>
      <c r="AJ10" s="444"/>
      <c r="AK10" s="444"/>
      <c r="AL10" s="444"/>
      <c r="AM10" s="444"/>
      <c r="AN10" s="444"/>
      <c r="AO10" s="459"/>
      <c r="AP10" s="444"/>
      <c r="AQ10" s="444"/>
      <c r="AR10" s="444"/>
      <c r="AS10" s="444"/>
      <c r="AT10" s="460"/>
      <c r="AU10" s="353"/>
      <c r="AW10" s="85"/>
      <c r="AX10" s="85"/>
      <c r="AY10" s="85"/>
      <c r="AZ10" s="85"/>
      <c r="BA10" s="31" t="n">
        <v>0</v>
      </c>
    </row>
    <row r="11" customFormat="false" ht="11.25" hidden="true" customHeight="true" outlineLevel="0" collapsed="false">
      <c r="A11" s="416"/>
      <c r="B11" s="416"/>
      <c r="C11" s="416"/>
      <c r="D11" s="416"/>
      <c r="E11" s="331"/>
      <c r="F11" s="331"/>
      <c r="G11" s="331"/>
      <c r="H11" s="331"/>
      <c r="I11" s="119"/>
      <c r="J11" s="119"/>
      <c r="K11" s="342"/>
      <c r="L11" s="433"/>
      <c r="P11" s="155"/>
      <c r="Q11" s="155"/>
      <c r="R11" s="453"/>
      <c r="S11" s="404"/>
      <c r="T11" s="454"/>
      <c r="U11" s="335"/>
      <c r="V11" s="444"/>
      <c r="W11" s="461" t="str">
        <f aca="false">X8&amp;"-"&amp;Z8</f>
        <v>-</v>
      </c>
      <c r="X11" s="352"/>
      <c r="Y11" s="166"/>
      <c r="Z11" s="352"/>
      <c r="AA11" s="166"/>
      <c r="AB11" s="166"/>
      <c r="AC11" s="458"/>
      <c r="AD11" s="462"/>
      <c r="AE11" s="125" t="s">
        <v>474</v>
      </c>
      <c r="AF11" s="444"/>
      <c r="AG11" s="444"/>
      <c r="AH11" s="444"/>
      <c r="AI11" s="444"/>
      <c r="AJ11" s="444"/>
      <c r="AK11" s="444"/>
      <c r="AL11" s="444"/>
      <c r="AM11" s="444"/>
      <c r="AN11" s="444"/>
      <c r="AO11" s="445" t="str">
        <f aca="false">AP8&amp;"-"&amp;AR8</f>
        <v>-</v>
      </c>
      <c r="AP11" s="444"/>
      <c r="AQ11" s="444"/>
      <c r="AR11" s="444"/>
      <c r="AS11" s="444"/>
      <c r="AT11" s="398"/>
      <c r="AU11" s="353"/>
      <c r="AW11" s="85"/>
      <c r="AX11" s="85" t="str">
        <f aca="false">IF(T11="","",T11)</f>
        <v/>
      </c>
      <c r="AY11" s="85"/>
      <c r="AZ11" s="85"/>
      <c r="BA11" s="31" t="n">
        <v>0</v>
      </c>
    </row>
    <row r="12" customFormat="false" ht="11.25" hidden="true" customHeight="true" outlineLevel="0" collapsed="false">
      <c r="A12" s="416"/>
      <c r="B12" s="416"/>
      <c r="C12" s="416"/>
      <c r="D12" s="416"/>
      <c r="E12" s="331"/>
      <c r="F12" s="331"/>
      <c r="G12" s="331"/>
      <c r="H12" s="331"/>
      <c r="I12" s="119"/>
      <c r="J12" s="342"/>
      <c r="K12" s="416"/>
      <c r="L12" s="433"/>
      <c r="P12" s="155"/>
      <c r="Q12" s="155"/>
      <c r="R12" s="343"/>
      <c r="S12" s="355"/>
      <c r="T12" s="358" t="s">
        <v>475</v>
      </c>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357"/>
      <c r="AU12" s="353"/>
      <c r="AW12" s="85"/>
      <c r="AX12" s="85" t="str">
        <f aca="false">IF(T12="","",T12)</f>
        <v>Добавить строку</v>
      </c>
      <c r="AY12" s="85"/>
      <c r="AZ12" s="85"/>
      <c r="BA12" s="31" t="n">
        <v>0</v>
      </c>
    </row>
    <row r="13" s="36" customFormat="true" ht="0.75" hidden="true" customHeight="true" outlineLevel="0" collapsed="false">
      <c r="A13" s="155"/>
      <c r="B13" s="155"/>
      <c r="C13" s="155"/>
      <c r="D13" s="155"/>
      <c r="E13" s="331"/>
      <c r="F13" s="331"/>
      <c r="G13" s="331"/>
      <c r="H13" s="331"/>
      <c r="I13" s="119"/>
      <c r="J13" s="155"/>
      <c r="K13" s="155"/>
      <c r="L13" s="155"/>
      <c r="M13" s="414"/>
      <c r="N13" s="414"/>
      <c r="O13" s="414"/>
      <c r="P13" s="155"/>
      <c r="Q13" s="304"/>
      <c r="R13" s="343"/>
      <c r="S13" s="411"/>
      <c r="T13" s="412"/>
      <c r="U13" s="431"/>
      <c r="V13" s="431"/>
      <c r="W13" s="431"/>
      <c r="X13" s="431"/>
      <c r="Y13" s="431"/>
      <c r="Z13" s="431"/>
      <c r="AA13" s="431"/>
      <c r="AB13" s="431"/>
      <c r="AC13" s="431"/>
      <c r="AD13" s="431"/>
      <c r="AE13" s="431"/>
      <c r="AF13" s="431"/>
      <c r="AG13" s="431"/>
      <c r="AH13" s="431"/>
      <c r="AI13" s="431"/>
      <c r="AJ13" s="431"/>
      <c r="AK13" s="431"/>
      <c r="AL13" s="431"/>
      <c r="AM13" s="431"/>
      <c r="AN13" s="431"/>
      <c r="AO13" s="431"/>
      <c r="AP13" s="431"/>
      <c r="AQ13" s="431"/>
      <c r="AR13" s="431"/>
      <c r="AS13" s="431"/>
      <c r="AT13" s="431"/>
      <c r="AU13" s="413"/>
      <c r="AW13" s="85"/>
      <c r="AX13" s="85" t="str">
        <f aca="false">IF(T13="","",T13)</f>
        <v/>
      </c>
      <c r="AY13" s="85"/>
      <c r="AZ13" s="85"/>
      <c r="BA13" s="36" t="n">
        <v>0</v>
      </c>
    </row>
    <row r="14" s="36" customFormat="true" ht="0.75" hidden="true" customHeight="true" outlineLevel="0" collapsed="false">
      <c r="A14" s="155"/>
      <c r="B14" s="155"/>
      <c r="C14" s="155"/>
      <c r="D14" s="155"/>
      <c r="E14" s="331"/>
      <c r="F14" s="331"/>
      <c r="G14" s="331"/>
      <c r="H14" s="331"/>
      <c r="I14" s="155"/>
      <c r="J14" s="155"/>
      <c r="K14" s="155"/>
      <c r="L14" s="155"/>
      <c r="M14" s="35"/>
      <c r="N14" s="35"/>
      <c r="P14" s="118"/>
      <c r="Q14" s="363"/>
      <c r="R14" s="463"/>
      <c r="S14" s="411"/>
      <c r="T14" s="412"/>
      <c r="U14" s="431"/>
      <c r="V14" s="431"/>
      <c r="W14" s="431"/>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13"/>
      <c r="AW14" s="85"/>
      <c r="AX14" s="85" t="str">
        <f aca="false">IF(T14="","",T14)</f>
        <v/>
      </c>
      <c r="AY14" s="85"/>
      <c r="AZ14" s="85"/>
      <c r="BA14" s="36" t="n">
        <v>0</v>
      </c>
    </row>
    <row r="15" s="36" customFormat="true" ht="0.75" hidden="true" customHeight="true" outlineLevel="0" collapsed="false">
      <c r="A15" s="155"/>
      <c r="B15" s="155"/>
      <c r="C15" s="155"/>
      <c r="D15" s="422"/>
      <c r="E15" s="331"/>
      <c r="F15" s="331"/>
      <c r="G15" s="331"/>
      <c r="H15" s="422"/>
      <c r="I15" s="422"/>
      <c r="J15" s="422"/>
      <c r="K15" s="422"/>
      <c r="L15" s="155"/>
      <c r="M15" s="35"/>
      <c r="N15" s="35"/>
      <c r="P15" s="118"/>
      <c r="Q15" s="363"/>
      <c r="R15" s="118"/>
      <c r="S15" s="368"/>
      <c r="T15" s="432" t="s">
        <v>421</v>
      </c>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W15" s="85"/>
      <c r="AX15" s="85" t="str">
        <f aca="false">IF(T15="","",T15)</f>
        <v>Добавить источник для дифференциации</v>
      </c>
      <c r="AY15" s="85"/>
      <c r="AZ15" s="85"/>
      <c r="BA15" s="36" t="n">
        <v>0</v>
      </c>
    </row>
    <row r="16" s="36" customFormat="true" ht="0.75" hidden="true" customHeight="true" outlineLevel="0" collapsed="false">
      <c r="A16" s="155"/>
      <c r="B16" s="155"/>
      <c r="C16" s="422"/>
      <c r="D16" s="422"/>
      <c r="E16" s="331"/>
      <c r="F16" s="331"/>
      <c r="G16" s="422"/>
      <c r="H16" s="422"/>
      <c r="I16" s="422"/>
      <c r="J16" s="422"/>
      <c r="K16" s="422"/>
      <c r="L16" s="155"/>
      <c r="M16" s="367"/>
      <c r="N16" s="367"/>
      <c r="P16" s="118"/>
      <c r="Q16" s="363"/>
      <c r="R16" s="118"/>
      <c r="S16" s="368"/>
      <c r="T16" s="432" t="s">
        <v>422</v>
      </c>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W16" s="85"/>
      <c r="AX16" s="85" t="str">
        <f aca="false">IF(T16="","",T16)</f>
        <v>Добавить централизованную систему для дифференциации</v>
      </c>
      <c r="AY16" s="85"/>
      <c r="AZ16" s="85"/>
      <c r="BA16" s="36" t="n">
        <v>0</v>
      </c>
    </row>
    <row r="17" s="36" customFormat="true" ht="0.75" hidden="true" customHeight="true" outlineLevel="0" collapsed="false">
      <c r="A17" s="155"/>
      <c r="B17" s="155"/>
      <c r="C17" s="155"/>
      <c r="D17" s="155"/>
      <c r="E17" s="331"/>
      <c r="F17" s="155"/>
      <c r="G17" s="155"/>
      <c r="H17" s="155"/>
      <c r="I17" s="155"/>
      <c r="J17" s="155"/>
      <c r="K17" s="155"/>
      <c r="L17" s="155"/>
      <c r="M17" s="367"/>
      <c r="N17" s="367"/>
      <c r="P17" s="118"/>
      <c r="Q17" s="363"/>
      <c r="R17" s="118"/>
      <c r="S17" s="368"/>
      <c r="T17" s="432" t="s">
        <v>423</v>
      </c>
      <c r="U17" s="407"/>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W17" s="85"/>
      <c r="AX17" s="85" t="str">
        <f aca="false">IF(T17="","",T17)</f>
        <v>Добавить территорию для дифференциации</v>
      </c>
      <c r="AY17" s="85"/>
      <c r="AZ17" s="85"/>
      <c r="BA17" s="36" t="n">
        <v>0</v>
      </c>
    </row>
    <row r="18" customFormat="false" ht="14.25" hidden="true" customHeight="true" outlineLevel="0" collapsed="false">
      <c r="BA18" s="31" t="n">
        <v>0</v>
      </c>
    </row>
    <row r="19" customFormat="false" ht="14.25" hidden="true" customHeight="true" outlineLevel="0" collapsed="false">
      <c r="AB19" s="407" t="s">
        <v>19</v>
      </c>
      <c r="AC19" s="464"/>
      <c r="AD19" s="407" t="n">
        <v>1</v>
      </c>
      <c r="AE19" s="407"/>
      <c r="AF19" s="407" t="s">
        <v>19</v>
      </c>
      <c r="AG19" s="464"/>
      <c r="AH19" s="407" t="n">
        <v>1</v>
      </c>
      <c r="AI19" s="407"/>
      <c r="AJ19" s="407" t="s">
        <v>19</v>
      </c>
      <c r="AK19" s="155"/>
      <c r="AL19" s="407" t="n">
        <v>1</v>
      </c>
      <c r="AM19" s="453"/>
      <c r="AN19" s="465"/>
      <c r="AO19" s="466"/>
      <c r="AP19" s="467"/>
      <c r="AQ19" s="468" t="s">
        <v>65</v>
      </c>
      <c r="AR19" s="467"/>
      <c r="AS19" s="468" t="s">
        <v>65</v>
      </c>
      <c r="BA19" s="31" t="n">
        <v>0</v>
      </c>
    </row>
    <row r="20" customFormat="false" ht="14.25" hidden="true" customHeight="true" outlineLevel="0" collapsed="false">
      <c r="AV20" s="87"/>
      <c r="AW20" s="87"/>
      <c r="AX20" s="87"/>
      <c r="AY20" s="87"/>
      <c r="AZ20" s="87"/>
      <c r="BA20" s="31" t="n">
        <v>0</v>
      </c>
    </row>
    <row r="21" customFormat="false" ht="14.25" hidden="true" customHeight="true" outlineLevel="0" collapsed="false">
      <c r="O21" s="373" t="s">
        <v>424</v>
      </c>
      <c r="X21" s="399"/>
      <c r="Z21" s="399"/>
      <c r="AP21" s="399"/>
      <c r="AR21" s="399"/>
      <c r="AV21" s="87"/>
      <c r="AW21" s="87"/>
      <c r="AX21" s="87"/>
      <c r="AY21" s="87"/>
      <c r="AZ21" s="87"/>
      <c r="BA21" s="31" t="n">
        <v>0</v>
      </c>
    </row>
    <row r="22" customFormat="false" ht="14.25" hidden="true" customHeight="true" outlineLevel="0" collapsed="false">
      <c r="AV22" s="87"/>
      <c r="AW22" s="87"/>
      <c r="AX22" s="87"/>
      <c r="AY22" s="87"/>
      <c r="AZ22" s="87"/>
      <c r="BA22" s="31" t="n">
        <v>0</v>
      </c>
    </row>
    <row r="23" s="469" customFormat="true" ht="14.25" hidden="true" customHeight="true" outlineLevel="0" collapsed="false">
      <c r="M23" s="96"/>
      <c r="N23" s="96"/>
      <c r="O23" s="29" t="s">
        <v>425</v>
      </c>
      <c r="P23" s="96"/>
      <c r="Q23" s="470"/>
      <c r="R23" s="470"/>
      <c r="Y23" s="29" t="s">
        <v>427</v>
      </c>
      <c r="AA23" s="29" t="s">
        <v>428</v>
      </c>
      <c r="AB23" s="29" t="s">
        <v>476</v>
      </c>
      <c r="AE23" s="29" t="s">
        <v>477</v>
      </c>
      <c r="AF23" s="29" t="s">
        <v>476</v>
      </c>
      <c r="AI23" s="29" t="s">
        <v>478</v>
      </c>
      <c r="AJ23" s="29" t="s">
        <v>476</v>
      </c>
      <c r="AM23" s="29" t="s">
        <v>479</v>
      </c>
      <c r="AQ23" s="29" t="s">
        <v>427</v>
      </c>
      <c r="AS23" s="29" t="s">
        <v>428</v>
      </c>
      <c r="AV23" s="155"/>
      <c r="AW23" s="155"/>
      <c r="AX23" s="155"/>
      <c r="AY23" s="155"/>
      <c r="AZ23" s="155"/>
      <c r="BA23" s="29" t="n">
        <v>0</v>
      </c>
    </row>
    <row r="24" customFormat="false" ht="14.25" hidden="true" customHeight="true" outlineLevel="0" collapsed="false">
      <c r="O24" s="433"/>
      <c r="AV24" s="87"/>
      <c r="AW24" s="87"/>
      <c r="AX24" s="87"/>
      <c r="AY24" s="87"/>
      <c r="AZ24" s="87"/>
      <c r="BA24" s="31" t="n">
        <v>0</v>
      </c>
    </row>
    <row r="25" customFormat="false" ht="14.25" hidden="true" customHeight="true" outlineLevel="0" collapsed="false">
      <c r="O25" s="433"/>
      <c r="AV25" s="87"/>
      <c r="AW25" s="87"/>
      <c r="AX25" s="87"/>
      <c r="AY25" s="87"/>
      <c r="AZ25" s="87"/>
      <c r="BA25" s="31" t="n">
        <v>0</v>
      </c>
    </row>
    <row r="26" customFormat="false" ht="14.7" hidden="false" customHeight="true" outlineLevel="0" collapsed="false">
      <c r="Q26" s="471"/>
      <c r="R26" s="375"/>
      <c r="S26" s="376"/>
      <c r="T26" s="56"/>
      <c r="U26" s="56"/>
      <c r="BA26" s="31" t="n">
        <v>14</v>
      </c>
    </row>
    <row r="27" customFormat="false" ht="27.3" hidden="false" customHeight="true" outlineLevel="0" collapsed="false">
      <c r="Q27" s="471"/>
      <c r="R27" s="375"/>
      <c r="S27" s="176" t="str">
        <f aca="false">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76"/>
      <c r="U27" s="176"/>
      <c r="V27" s="176"/>
      <c r="W27" s="176"/>
      <c r="X27" s="176"/>
      <c r="Y27" s="176"/>
      <c r="Z27" s="176"/>
      <c r="AA27" s="176"/>
      <c r="AB27" s="176"/>
      <c r="AC27" s="176"/>
      <c r="AD27" s="176"/>
      <c r="AE27" s="176"/>
      <c r="AF27" s="176"/>
      <c r="AG27" s="176"/>
      <c r="AH27" s="176"/>
      <c r="AI27" s="176"/>
      <c r="AJ27" s="176"/>
      <c r="AK27" s="176"/>
      <c r="AL27" s="176"/>
      <c r="AM27" s="176"/>
      <c r="AN27" s="176"/>
      <c r="AO27" s="176"/>
      <c r="AP27" s="176"/>
      <c r="AQ27" s="176"/>
      <c r="AR27" s="176"/>
      <c r="AS27" s="178"/>
      <c r="BA27" s="31" t="n">
        <v>26</v>
      </c>
    </row>
    <row r="28" customFormat="false" ht="14.7" hidden="false" customHeight="true" outlineLevel="0" collapsed="false">
      <c r="Q28" s="471"/>
      <c r="R28" s="375"/>
      <c r="S28" s="209" t="str">
        <f aca="false">IF(org=0,"Не определено",org)</f>
        <v>ООО "Газпром теплоэнерго Ярославль"</v>
      </c>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178"/>
      <c r="BA28" s="31" t="n">
        <v>14</v>
      </c>
    </row>
    <row r="29" customFormat="false" ht="14.25" hidden="true" customHeight="true" outlineLevel="0" collapsed="false">
      <c r="Q29" s="471"/>
      <c r="R29" s="375"/>
      <c r="S29" s="376"/>
      <c r="T29" s="56"/>
      <c r="U29" s="56"/>
      <c r="V29" s="377"/>
      <c r="W29" s="377"/>
      <c r="X29" s="377"/>
      <c r="Y29" s="377"/>
      <c r="Z29" s="377"/>
      <c r="AA29" s="377"/>
      <c r="AB29" s="377"/>
      <c r="AC29" s="377"/>
      <c r="AD29" s="377"/>
      <c r="AE29" s="377"/>
      <c r="AF29" s="377"/>
      <c r="AG29" s="377"/>
      <c r="AH29" s="377"/>
      <c r="AI29" s="377"/>
      <c r="AJ29" s="377"/>
      <c r="AK29" s="377"/>
      <c r="AL29" s="377"/>
      <c r="AM29" s="377"/>
      <c r="AN29" s="377"/>
      <c r="AO29" s="377"/>
      <c r="AP29" s="377"/>
      <c r="AQ29" s="377"/>
      <c r="AR29" s="377"/>
      <c r="AS29" s="377"/>
      <c r="BA29" s="31" t="n">
        <v>0</v>
      </c>
    </row>
    <row r="30" s="136" customFormat="true" ht="25.5" hidden="true" customHeight="true" outlineLevel="0" collapsed="false">
      <c r="A30" s="29"/>
      <c r="B30" s="29"/>
      <c r="C30" s="29"/>
      <c r="D30" s="29"/>
      <c r="E30" s="29"/>
      <c r="F30" s="29"/>
      <c r="G30" s="29"/>
      <c r="H30" s="29"/>
      <c r="I30" s="29"/>
      <c r="J30" s="29"/>
      <c r="K30" s="29"/>
      <c r="L30" s="29"/>
      <c r="M30" s="29"/>
      <c r="N30" s="29"/>
      <c r="O30" s="29"/>
      <c r="P30" s="29"/>
      <c r="Q30" s="29"/>
      <c r="S30" s="378" t="s">
        <v>41</v>
      </c>
      <c r="T30" s="378"/>
      <c r="U30" s="379"/>
      <c r="V30" s="380" t="str">
        <f aca="false">IF(TITLE_NAME_OR_PR_CHANGE="",IF(TITLE_NAME_OR_PR="","",TITLE_NAME_OR_PR),TITLE_NAME_OR_PR_CHANGE)</f>
        <v/>
      </c>
      <c r="W30" s="380"/>
      <c r="X30" s="380"/>
      <c r="Y30" s="380"/>
      <c r="Z30" s="380"/>
      <c r="AA30" s="31"/>
      <c r="AB30" s="380" t="str">
        <f aca="false">IF(TITLE_NAME_OR_PR_CHANGE="",IF(TITLE_NAME_OR_PR="","",TITLE_NAME_OR_PR),TITLE_NAME_OR_PR_CHANGE)</f>
        <v/>
      </c>
      <c r="AC30" s="380"/>
      <c r="AD30" s="380"/>
      <c r="AE30" s="380"/>
      <c r="AF30" s="380"/>
      <c r="AG30" s="380"/>
      <c r="AH30" s="380"/>
      <c r="AI30" s="380"/>
      <c r="AJ30" s="380"/>
      <c r="AK30" s="380"/>
      <c r="AL30" s="380"/>
      <c r="AM30" s="380"/>
      <c r="AN30" s="380"/>
      <c r="AO30" s="380"/>
      <c r="AP30" s="380"/>
      <c r="AQ30" s="380"/>
      <c r="AR30" s="380"/>
      <c r="AS30" s="31"/>
      <c r="AT30" s="31"/>
      <c r="AU30" s="381"/>
      <c r="AV30" s="85"/>
      <c r="AW30" s="85"/>
      <c r="AX30" s="85"/>
      <c r="AY30" s="85"/>
      <c r="AZ30" s="85"/>
      <c r="BA30" s="136" t="n">
        <v>0</v>
      </c>
    </row>
    <row r="31" s="136" customFormat="true" ht="18.75" hidden="true" customHeight="true" outlineLevel="0" collapsed="false">
      <c r="A31" s="29"/>
      <c r="B31" s="29"/>
      <c r="C31" s="29"/>
      <c r="D31" s="29"/>
      <c r="E31" s="29"/>
      <c r="F31" s="29"/>
      <c r="G31" s="29"/>
      <c r="H31" s="29"/>
      <c r="I31" s="29"/>
      <c r="J31" s="29"/>
      <c r="K31" s="29"/>
      <c r="L31" s="29"/>
      <c r="M31" s="29"/>
      <c r="N31" s="29"/>
      <c r="O31" s="29"/>
      <c r="P31" s="29"/>
      <c r="Q31" s="29"/>
      <c r="S31" s="378" t="s">
        <v>430</v>
      </c>
      <c r="T31" s="378"/>
      <c r="U31" s="379"/>
      <c r="V31" s="382" t="str">
        <f aca="false">IF(TITLE_DATE_PR_CHANGE="",IF(TITLE_DATE_PR="","",TITLE_DATE_PR),TITLE_DATE_PR_CHANGE)</f>
        <v/>
      </c>
      <c r="W31" s="382"/>
      <c r="X31" s="382"/>
      <c r="Y31" s="382"/>
      <c r="Z31" s="382"/>
      <c r="AA31" s="31"/>
      <c r="AB31" s="382" t="str">
        <f aca="false">IF(TITLE_DATE_PR_CHANGE="",IF(TITLE_DATE_PR="","",TITLE_DATE_PR),TITLE_DATE_PR_CHANGE)</f>
        <v/>
      </c>
      <c r="AC31" s="382"/>
      <c r="AD31" s="382"/>
      <c r="AE31" s="382"/>
      <c r="AF31" s="382"/>
      <c r="AG31" s="382"/>
      <c r="AH31" s="382"/>
      <c r="AI31" s="382"/>
      <c r="AJ31" s="382"/>
      <c r="AK31" s="382"/>
      <c r="AL31" s="382"/>
      <c r="AM31" s="382"/>
      <c r="AN31" s="382"/>
      <c r="AO31" s="382"/>
      <c r="AP31" s="382"/>
      <c r="AQ31" s="382"/>
      <c r="AR31" s="382"/>
      <c r="AS31" s="31"/>
      <c r="AT31" s="31"/>
      <c r="AU31" s="381"/>
      <c r="AV31" s="85"/>
      <c r="AW31" s="85"/>
      <c r="AX31" s="85"/>
      <c r="AY31" s="85"/>
      <c r="AZ31" s="85"/>
      <c r="BA31" s="136" t="n">
        <v>0</v>
      </c>
    </row>
    <row r="32" s="136" customFormat="true" ht="18.75" hidden="true" customHeight="true" outlineLevel="0" collapsed="false">
      <c r="A32" s="29"/>
      <c r="B32" s="29"/>
      <c r="C32" s="29"/>
      <c r="D32" s="29"/>
      <c r="E32" s="29"/>
      <c r="F32" s="29"/>
      <c r="G32" s="29"/>
      <c r="H32" s="29"/>
      <c r="I32" s="29"/>
      <c r="J32" s="29"/>
      <c r="K32" s="29"/>
      <c r="L32" s="29"/>
      <c r="M32" s="29"/>
      <c r="N32" s="29"/>
      <c r="O32" s="29"/>
      <c r="P32" s="29"/>
      <c r="Q32" s="29"/>
      <c r="S32" s="378" t="s">
        <v>431</v>
      </c>
      <c r="T32" s="378"/>
      <c r="U32" s="379"/>
      <c r="V32" s="380" t="str">
        <f aca="false">IF(TITLE_NUMBER_PR_CHANGE="",IF(TITLE_NUMBER_PR="","",TITLE_NUMBER_PR),TITLE_NUMBER_PR_CHANGE)</f>
        <v/>
      </c>
      <c r="W32" s="380"/>
      <c r="X32" s="380"/>
      <c r="Y32" s="380"/>
      <c r="Z32" s="380"/>
      <c r="AA32" s="31"/>
      <c r="AB32" s="380" t="str">
        <f aca="false">IF(TITLE_NUMBER_PR_CHANGE="",IF(TITLE_NUMBER_PR="","",TITLE_NUMBER_PR),TITLE_NUMBER_PR_CHANGE)</f>
        <v/>
      </c>
      <c r="AC32" s="380"/>
      <c r="AD32" s="380"/>
      <c r="AE32" s="380"/>
      <c r="AF32" s="380"/>
      <c r="AG32" s="380"/>
      <c r="AH32" s="380"/>
      <c r="AI32" s="380"/>
      <c r="AJ32" s="380"/>
      <c r="AK32" s="380"/>
      <c r="AL32" s="380"/>
      <c r="AM32" s="380"/>
      <c r="AN32" s="380"/>
      <c r="AO32" s="380"/>
      <c r="AP32" s="380"/>
      <c r="AQ32" s="380"/>
      <c r="AR32" s="380"/>
      <c r="AS32" s="31"/>
      <c r="AT32" s="31"/>
      <c r="AU32" s="381"/>
      <c r="AV32" s="85"/>
      <c r="AW32" s="85"/>
      <c r="AX32" s="85"/>
      <c r="AY32" s="85"/>
      <c r="AZ32" s="85"/>
      <c r="BA32" s="136" t="n">
        <v>0</v>
      </c>
    </row>
    <row r="33" s="136" customFormat="true" ht="18.75" hidden="true" customHeight="true" outlineLevel="0" collapsed="false">
      <c r="A33" s="29"/>
      <c r="B33" s="29"/>
      <c r="C33" s="29"/>
      <c r="D33" s="29"/>
      <c r="E33" s="29"/>
      <c r="F33" s="29"/>
      <c r="G33" s="29"/>
      <c r="H33" s="29"/>
      <c r="I33" s="29"/>
      <c r="J33" s="29"/>
      <c r="K33" s="29"/>
      <c r="L33" s="29"/>
      <c r="M33" s="29"/>
      <c r="N33" s="29"/>
      <c r="O33" s="29"/>
      <c r="P33" s="29"/>
      <c r="Q33" s="29"/>
      <c r="S33" s="378" t="s">
        <v>42</v>
      </c>
      <c r="T33" s="378"/>
      <c r="U33" s="379"/>
      <c r="V33" s="380" t="str">
        <f aca="false">IF(TITLE_IST_PUB_CHANGE="",IF(TITLE_IST_PUB="","",TITLE_IST_PUB),TITLE_IST_PUB_CHANGE)</f>
        <v/>
      </c>
      <c r="W33" s="380"/>
      <c r="X33" s="380"/>
      <c r="Y33" s="380"/>
      <c r="Z33" s="380"/>
      <c r="AA33" s="31"/>
      <c r="AB33" s="380" t="str">
        <f aca="false">IF(TITLE_IST_PUB_CHANGE="",IF(TITLE_IST_PUB="","",TITLE_IST_PUB),TITLE_IST_PUB_CHANGE)</f>
        <v/>
      </c>
      <c r="AC33" s="380"/>
      <c r="AD33" s="380"/>
      <c r="AE33" s="380"/>
      <c r="AF33" s="380"/>
      <c r="AG33" s="380"/>
      <c r="AH33" s="380"/>
      <c r="AI33" s="380"/>
      <c r="AJ33" s="380"/>
      <c r="AK33" s="380"/>
      <c r="AL33" s="380"/>
      <c r="AM33" s="380"/>
      <c r="AN33" s="380"/>
      <c r="AO33" s="380"/>
      <c r="AP33" s="380"/>
      <c r="AQ33" s="380"/>
      <c r="AR33" s="380"/>
      <c r="AS33" s="31"/>
      <c r="AT33" s="31"/>
      <c r="AU33" s="381"/>
      <c r="AV33" s="85"/>
      <c r="AW33" s="85"/>
      <c r="AX33" s="85"/>
      <c r="AY33" s="85"/>
      <c r="AZ33" s="85"/>
      <c r="BA33" s="136" t="n">
        <v>0</v>
      </c>
    </row>
    <row r="34" customFormat="false" ht="14.25" hidden="true" customHeight="true" outlineLevel="0" collapsed="false">
      <c r="Q34" s="471"/>
      <c r="R34" s="375"/>
      <c r="S34" s="376"/>
      <c r="T34" s="56"/>
      <c r="U34" s="56"/>
      <c r="V34" s="377"/>
      <c r="W34" s="377"/>
      <c r="X34" s="377"/>
      <c r="Y34" s="377"/>
      <c r="Z34" s="377"/>
      <c r="AA34" s="377"/>
      <c r="AB34" s="377"/>
      <c r="AC34" s="377"/>
      <c r="AD34" s="377"/>
      <c r="AE34" s="377"/>
      <c r="AF34" s="377"/>
      <c r="AG34" s="377"/>
      <c r="AH34" s="377"/>
      <c r="AI34" s="377"/>
      <c r="AJ34" s="377"/>
      <c r="AK34" s="377"/>
      <c r="AL34" s="377"/>
      <c r="AM34" s="377"/>
      <c r="AN34" s="377"/>
      <c r="AO34" s="377"/>
      <c r="AP34" s="377"/>
      <c r="AQ34" s="377"/>
      <c r="AR34" s="377"/>
      <c r="AS34" s="377"/>
      <c r="BA34" s="31" t="n">
        <v>0</v>
      </c>
    </row>
    <row r="35" s="136" customFormat="true" ht="18.75" hidden="true" customHeight="true" outlineLevel="0" collapsed="false">
      <c r="A35" s="29"/>
      <c r="B35" s="29"/>
      <c r="C35" s="29"/>
      <c r="D35" s="29"/>
      <c r="E35" s="29"/>
      <c r="F35" s="29"/>
      <c r="G35" s="29"/>
      <c r="H35" s="29"/>
      <c r="I35" s="29"/>
      <c r="J35" s="29"/>
      <c r="K35" s="29"/>
      <c r="L35" s="29"/>
      <c r="M35" s="29"/>
      <c r="N35" s="29"/>
      <c r="O35" s="29"/>
      <c r="P35" s="29"/>
      <c r="Q35" s="29"/>
      <c r="S35" s="378" t="s">
        <v>430</v>
      </c>
      <c r="T35" s="378"/>
      <c r="U35" s="379"/>
      <c r="V35" s="382" t="str">
        <f aca="false">IF(TITLE_DATE_PR_CHANGE="",IF(TITLE_DATE_PR="","",TITLE_DATE_PR),TITLE_DATE_PR_CHANGE)</f>
        <v/>
      </c>
      <c r="W35" s="382"/>
      <c r="X35" s="382"/>
      <c r="Y35" s="382"/>
      <c r="Z35" s="382"/>
      <c r="AA35" s="31"/>
      <c r="AB35" s="382" t="str">
        <f aca="false">IF(TITLE_DATE_PR_CHANGE="",IF(TITLE_DATE_PR="","",TITLE_DATE_PR),TITLE_DATE_PR_CHANGE)</f>
        <v/>
      </c>
      <c r="AC35" s="382"/>
      <c r="AD35" s="382"/>
      <c r="AE35" s="382"/>
      <c r="AF35" s="382"/>
      <c r="AG35" s="382"/>
      <c r="AH35" s="382"/>
      <c r="AI35" s="382"/>
      <c r="AJ35" s="382"/>
      <c r="AK35" s="382"/>
      <c r="AL35" s="382"/>
      <c r="AM35" s="382"/>
      <c r="AN35" s="382"/>
      <c r="AO35" s="382"/>
      <c r="AP35" s="382"/>
      <c r="AQ35" s="382"/>
      <c r="AR35" s="382"/>
      <c r="AS35" s="31"/>
      <c r="AT35" s="31"/>
      <c r="AU35" s="381"/>
      <c r="AV35" s="85"/>
      <c r="AW35" s="85"/>
      <c r="AX35" s="85"/>
      <c r="AY35" s="85"/>
      <c r="AZ35" s="85"/>
      <c r="BA35" s="136" t="n">
        <v>0</v>
      </c>
    </row>
    <row r="36" s="136" customFormat="true" ht="18" hidden="true" customHeight="true" outlineLevel="0" collapsed="false">
      <c r="A36" s="29"/>
      <c r="B36" s="29"/>
      <c r="C36" s="29"/>
      <c r="D36" s="29"/>
      <c r="E36" s="29"/>
      <c r="F36" s="29"/>
      <c r="G36" s="29"/>
      <c r="H36" s="29"/>
      <c r="I36" s="29"/>
      <c r="J36" s="29"/>
      <c r="K36" s="29"/>
      <c r="L36" s="29"/>
      <c r="M36" s="29"/>
      <c r="N36" s="29"/>
      <c r="O36" s="29"/>
      <c r="P36" s="29"/>
      <c r="Q36" s="29"/>
      <c r="S36" s="378" t="s">
        <v>431</v>
      </c>
      <c r="T36" s="378"/>
      <c r="U36" s="379"/>
      <c r="V36" s="380" t="str">
        <f aca="false">IF(TITLE_NUMBER_PR_CHANGE="",IF(TITLE_NUMBER_PR="","",TITLE_NUMBER_PR),TITLE_NUMBER_PR_CHANGE)</f>
        <v/>
      </c>
      <c r="W36" s="380"/>
      <c r="X36" s="380"/>
      <c r="Y36" s="380"/>
      <c r="Z36" s="380"/>
      <c r="AA36" s="31"/>
      <c r="AB36" s="380" t="str">
        <f aca="false">IF(TITLE_NUMBER_PR_CHANGE="",IF(TITLE_NUMBER_PR="","",TITLE_NUMBER_PR),TITLE_NUMBER_PR_CHANGE)</f>
        <v/>
      </c>
      <c r="AC36" s="380"/>
      <c r="AD36" s="380"/>
      <c r="AE36" s="380"/>
      <c r="AF36" s="380"/>
      <c r="AG36" s="380"/>
      <c r="AH36" s="380"/>
      <c r="AI36" s="380"/>
      <c r="AJ36" s="380"/>
      <c r="AK36" s="380"/>
      <c r="AL36" s="380"/>
      <c r="AM36" s="380"/>
      <c r="AN36" s="380"/>
      <c r="AO36" s="380"/>
      <c r="AP36" s="380"/>
      <c r="AQ36" s="380"/>
      <c r="AR36" s="380"/>
      <c r="AS36" s="31"/>
      <c r="AT36" s="31"/>
      <c r="AU36" s="381"/>
      <c r="AV36" s="85"/>
      <c r="AW36" s="85"/>
      <c r="AX36" s="85"/>
      <c r="AY36" s="85"/>
      <c r="AZ36" s="85"/>
      <c r="BA36" s="136" t="n">
        <v>0</v>
      </c>
    </row>
    <row r="37" s="136" customFormat="true" ht="1.05" hidden="false" customHeight="true" outlineLevel="0" collapsed="false">
      <c r="A37" s="29"/>
      <c r="B37" s="29"/>
      <c r="C37" s="29"/>
      <c r="D37" s="29"/>
      <c r="E37" s="29"/>
      <c r="F37" s="29"/>
      <c r="G37" s="29"/>
      <c r="H37" s="29"/>
      <c r="I37" s="29"/>
      <c r="J37" s="29"/>
      <c r="K37" s="29"/>
      <c r="L37" s="29"/>
      <c r="M37" s="29"/>
      <c r="N37" s="29"/>
      <c r="O37" s="29"/>
      <c r="P37" s="29"/>
      <c r="Q37" s="29"/>
      <c r="S37" s="31"/>
      <c r="T37" s="31"/>
      <c r="U37" s="472"/>
      <c r="V37" s="31"/>
      <c r="W37" s="31"/>
      <c r="X37" s="31"/>
      <c r="Y37" s="31"/>
      <c r="Z37" s="31"/>
      <c r="AA37" s="36" t="s">
        <v>434</v>
      </c>
      <c r="AB37" s="31"/>
      <c r="AC37" s="31"/>
      <c r="AD37" s="31"/>
      <c r="AE37" s="31"/>
      <c r="AF37" s="31"/>
      <c r="AG37" s="31"/>
      <c r="AH37" s="31"/>
      <c r="AI37" s="31"/>
      <c r="AJ37" s="31"/>
      <c r="AK37" s="31"/>
      <c r="AL37" s="31"/>
      <c r="AM37" s="31"/>
      <c r="AN37" s="31"/>
      <c r="AO37" s="31"/>
      <c r="AP37" s="31"/>
      <c r="AQ37" s="31"/>
      <c r="AR37" s="31"/>
      <c r="AS37" s="36" t="s">
        <v>434</v>
      </c>
      <c r="AV37" s="85"/>
      <c r="AW37" s="85"/>
      <c r="AX37" s="85"/>
      <c r="AY37" s="85"/>
      <c r="AZ37" s="85"/>
      <c r="BA37" s="136" t="n">
        <v>1</v>
      </c>
    </row>
    <row r="38" customFormat="false" ht="14.7" hidden="false" customHeight="true" outlineLevel="0" collapsed="false">
      <c r="Q38" s="471"/>
      <c r="R38" s="375"/>
      <c r="S38" s="376"/>
      <c r="T38" s="56"/>
      <c r="U38" s="383"/>
      <c r="V38" s="384"/>
      <c r="W38" s="384"/>
      <c r="X38" s="384"/>
      <c r="Y38" s="384"/>
      <c r="Z38" s="384"/>
      <c r="AA38" s="384"/>
      <c r="AB38" s="384"/>
      <c r="AC38" s="384"/>
      <c r="AD38" s="384"/>
      <c r="AE38" s="384"/>
      <c r="AF38" s="384"/>
      <c r="AG38" s="384"/>
      <c r="AH38" s="384"/>
      <c r="AI38" s="384"/>
      <c r="AJ38" s="384"/>
      <c r="AK38" s="384"/>
      <c r="AL38" s="384"/>
      <c r="AM38" s="384"/>
      <c r="AN38" s="384"/>
      <c r="AO38" s="384"/>
      <c r="AP38" s="384"/>
      <c r="AQ38" s="384"/>
      <c r="AR38" s="384"/>
      <c r="AS38" s="384"/>
      <c r="BA38" s="31" t="n">
        <v>14</v>
      </c>
    </row>
    <row r="39" customFormat="false" ht="14.7" hidden="false" customHeight="true" outlineLevel="0" collapsed="false">
      <c r="Q39" s="471"/>
      <c r="R39" s="375"/>
      <c r="S39" s="97" t="s">
        <v>307</v>
      </c>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t="s">
        <v>308</v>
      </c>
      <c r="BA39" s="31" t="n">
        <v>14</v>
      </c>
    </row>
    <row r="40" customFormat="false" ht="14.7" hidden="false" customHeight="true" outlineLevel="0" collapsed="false">
      <c r="Q40" s="471"/>
      <c r="R40" s="375"/>
      <c r="S40" s="404" t="s">
        <v>87</v>
      </c>
      <c r="T40" s="310" t="s">
        <v>480</v>
      </c>
      <c r="U40" s="386"/>
      <c r="V40" s="473"/>
      <c r="W40" s="473"/>
      <c r="X40" s="473"/>
      <c r="Y40" s="473"/>
      <c r="Z40" s="473"/>
      <c r="AA40" s="474" t="s">
        <v>437</v>
      </c>
      <c r="AB40" s="309" t="s">
        <v>481</v>
      </c>
      <c r="AC40" s="309"/>
      <c r="AD40" s="309"/>
      <c r="AE40" s="309"/>
      <c r="AF40" s="473" t="s">
        <v>482</v>
      </c>
      <c r="AG40" s="473"/>
      <c r="AH40" s="473"/>
      <c r="AI40" s="473"/>
      <c r="AJ40" s="309" t="s">
        <v>483</v>
      </c>
      <c r="AK40" s="309"/>
      <c r="AL40" s="309"/>
      <c r="AM40" s="309"/>
      <c r="AN40" s="475" t="s">
        <v>436</v>
      </c>
      <c r="AO40" s="475"/>
      <c r="AP40" s="475"/>
      <c r="AQ40" s="475"/>
      <c r="AR40" s="475"/>
      <c r="AS40" s="310" t="s">
        <v>437</v>
      </c>
      <c r="AT40" s="387" t="s">
        <v>439</v>
      </c>
      <c r="AU40" s="97"/>
      <c r="BA40" s="31" t="n">
        <v>14</v>
      </c>
    </row>
    <row r="41" customFormat="false" ht="35.7" hidden="false" customHeight="true" outlineLevel="0" collapsed="false">
      <c r="Q41" s="471"/>
      <c r="R41" s="375"/>
      <c r="S41" s="404"/>
      <c r="T41" s="310"/>
      <c r="U41" s="388"/>
      <c r="V41" s="97" t="s">
        <v>484</v>
      </c>
      <c r="W41" s="97"/>
      <c r="X41" s="97" t="s">
        <v>443</v>
      </c>
      <c r="Y41" s="97"/>
      <c r="Z41" s="97"/>
      <c r="AA41" s="474"/>
      <c r="AB41" s="309"/>
      <c r="AC41" s="309"/>
      <c r="AD41" s="309"/>
      <c r="AE41" s="309"/>
      <c r="AF41" s="473"/>
      <c r="AG41" s="473"/>
      <c r="AH41" s="473"/>
      <c r="AI41" s="473"/>
      <c r="AJ41" s="309"/>
      <c r="AK41" s="309"/>
      <c r="AL41" s="309"/>
      <c r="AM41" s="309"/>
      <c r="AN41" s="97" t="s">
        <v>484</v>
      </c>
      <c r="AO41" s="97"/>
      <c r="AP41" s="409" t="s">
        <v>443</v>
      </c>
      <c r="AQ41" s="409"/>
      <c r="AR41" s="409"/>
      <c r="AS41" s="310"/>
      <c r="AT41" s="387"/>
      <c r="AU41" s="97"/>
      <c r="BA41" s="31" t="n">
        <v>34</v>
      </c>
    </row>
    <row r="42" customFormat="false" ht="14.7" hidden="false" customHeight="true" outlineLevel="0" collapsed="false">
      <c r="Q42" s="471"/>
      <c r="R42" s="375"/>
      <c r="S42" s="404"/>
      <c r="T42" s="310"/>
      <c r="U42" s="388"/>
      <c r="V42" s="476" t="str">
        <f aca="false">IF($AN$42&lt;&gt;"",$AN$42,"")</f>
        <v/>
      </c>
      <c r="W42" s="476"/>
      <c r="X42" s="97"/>
      <c r="Y42" s="97"/>
      <c r="Z42" s="97"/>
      <c r="AA42" s="474"/>
      <c r="AB42" s="309"/>
      <c r="AC42" s="309"/>
      <c r="AD42" s="309"/>
      <c r="AE42" s="309"/>
      <c r="AF42" s="473"/>
      <c r="AG42" s="473"/>
      <c r="AH42" s="473"/>
      <c r="AI42" s="473"/>
      <c r="AJ42" s="309"/>
      <c r="AK42" s="309"/>
      <c r="AL42" s="309"/>
      <c r="AM42" s="309"/>
      <c r="AN42" s="477"/>
      <c r="AO42" s="477"/>
      <c r="AP42" s="409"/>
      <c r="AQ42" s="409"/>
      <c r="AR42" s="409"/>
      <c r="AS42" s="310"/>
      <c r="AT42" s="387"/>
      <c r="AU42" s="97"/>
      <c r="BA42" s="31" t="n">
        <v>14</v>
      </c>
    </row>
    <row r="43" customFormat="false" ht="14.7" hidden="false" customHeight="true" outlineLevel="0" collapsed="false">
      <c r="A43" s="29"/>
      <c r="B43" s="29" t="s">
        <v>144</v>
      </c>
      <c r="C43" s="29" t="s">
        <v>145</v>
      </c>
      <c r="D43" s="29" t="s">
        <v>146</v>
      </c>
      <c r="E43" s="433" t="s">
        <v>444</v>
      </c>
      <c r="F43" s="433" t="s">
        <v>445</v>
      </c>
      <c r="G43" s="433" t="s">
        <v>446</v>
      </c>
      <c r="H43" s="433" t="s">
        <v>447</v>
      </c>
      <c r="I43" s="433" t="s">
        <v>448</v>
      </c>
      <c r="J43" s="433" t="s">
        <v>449</v>
      </c>
      <c r="K43" s="433" t="s">
        <v>450</v>
      </c>
      <c r="L43" s="433" t="s">
        <v>425</v>
      </c>
      <c r="Q43" s="471"/>
      <c r="R43" s="375"/>
      <c r="S43" s="404"/>
      <c r="T43" s="310"/>
      <c r="U43" s="389"/>
      <c r="V43" s="310" t="s">
        <v>485</v>
      </c>
      <c r="W43" s="310" t="s">
        <v>486</v>
      </c>
      <c r="X43" s="148" t="s">
        <v>453</v>
      </c>
      <c r="Y43" s="148" t="s">
        <v>454</v>
      </c>
      <c r="Z43" s="148"/>
      <c r="AA43" s="474"/>
      <c r="AB43" s="309"/>
      <c r="AC43" s="309"/>
      <c r="AD43" s="309"/>
      <c r="AE43" s="309"/>
      <c r="AF43" s="473"/>
      <c r="AG43" s="473"/>
      <c r="AH43" s="473"/>
      <c r="AI43" s="473"/>
      <c r="AJ43" s="309"/>
      <c r="AK43" s="309"/>
      <c r="AL43" s="309"/>
      <c r="AM43" s="309"/>
      <c r="AN43" s="478" t="s">
        <v>485</v>
      </c>
      <c r="AO43" s="478" t="s">
        <v>486</v>
      </c>
      <c r="AP43" s="148" t="s">
        <v>453</v>
      </c>
      <c r="AQ43" s="148" t="s">
        <v>454</v>
      </c>
      <c r="AR43" s="148"/>
      <c r="AS43" s="310"/>
      <c r="AT43" s="387"/>
      <c r="AU43" s="97"/>
      <c r="BA43" s="31" t="n">
        <v>14</v>
      </c>
    </row>
    <row r="44" s="87" customFormat="true" ht="11.25" hidden="true" customHeight="true" outlineLevel="0" collapsed="false">
      <c r="A44" s="29"/>
      <c r="B44" s="29"/>
      <c r="C44" s="29"/>
      <c r="D44" s="29"/>
      <c r="E44" s="29"/>
      <c r="F44" s="29"/>
      <c r="G44" s="29"/>
      <c r="H44" s="29"/>
      <c r="I44" s="29"/>
      <c r="J44" s="29"/>
      <c r="K44" s="29"/>
      <c r="L44" s="433"/>
      <c r="M44" s="39"/>
      <c r="N44" s="39"/>
      <c r="O44" s="39"/>
      <c r="P44" s="414"/>
      <c r="Q44" s="392"/>
      <c r="R44" s="392" t="n">
        <v>1</v>
      </c>
      <c r="S44" s="393" t="s">
        <v>118</v>
      </c>
      <c r="T44" s="394" t="s">
        <v>101</v>
      </c>
      <c r="U44" s="395" t="str">
        <f aca="true">OFFSET(U44,0,-1)</f>
        <v>2</v>
      </c>
      <c r="V44" s="396" t="n">
        <f aca="true">OFFSET(V44,0,-1)+1</f>
        <v>3</v>
      </c>
      <c r="W44" s="396" t="n">
        <f aca="true">OFFSET(W44,0,-1)+1</f>
        <v>4</v>
      </c>
      <c r="X44" s="396" t="n">
        <f aca="true">OFFSET(X44,0,-1)+1</f>
        <v>5</v>
      </c>
      <c r="Y44" s="396" t="n">
        <f aca="true">OFFSET(Y44,0,-1)+1</f>
        <v>6</v>
      </c>
      <c r="Z44" s="396"/>
      <c r="AA44" s="396" t="n">
        <f aca="true">OFFSET(AA44,0,-2)+1</f>
        <v>7</v>
      </c>
      <c r="AB44" s="278" t="n">
        <f aca="true">OFFSET(AB44,0,-1)+1</f>
        <v>8</v>
      </c>
      <c r="AC44" s="278"/>
      <c r="AD44" s="278"/>
      <c r="AE44" s="278"/>
      <c r="AF44" s="396"/>
      <c r="AG44" s="396"/>
      <c r="AH44" s="396"/>
      <c r="AI44" s="396"/>
      <c r="AJ44" s="396"/>
      <c r="AK44" s="396"/>
      <c r="AL44" s="396"/>
      <c r="AM44" s="396"/>
      <c r="AN44" s="396" t="n">
        <f aca="true">OFFSET(AN44,0,-1)+1</f>
        <v>1</v>
      </c>
      <c r="AO44" s="396" t="n">
        <f aca="true">OFFSET(AO44,0,-1)+1</f>
        <v>2</v>
      </c>
      <c r="AP44" s="396" t="n">
        <f aca="true">OFFSET(AP44,0,-1)+1</f>
        <v>3</v>
      </c>
      <c r="AQ44" s="396" t="n">
        <f aca="true">OFFSET(AQ44,0,-1)+1</f>
        <v>4</v>
      </c>
      <c r="AR44" s="396"/>
      <c r="AS44" s="396" t="n">
        <f aca="true">OFFSET(AS44,0,-2)+1</f>
        <v>5</v>
      </c>
      <c r="AT44" s="395" t="n">
        <f aca="true">OFFSET(AT44,0,-1)</f>
        <v>5</v>
      </c>
      <c r="AU44" s="396" t="n">
        <f aca="true">OFFSET(AU44,0,-1)+1</f>
        <v>6</v>
      </c>
      <c r="AV44" s="36"/>
      <c r="AW44" s="36"/>
      <c r="AX44" s="36"/>
      <c r="AY44" s="36"/>
      <c r="AZ44" s="36"/>
      <c r="BA44" s="87" t="n">
        <v>0</v>
      </c>
    </row>
    <row r="45" customFormat="false" ht="107.25" hidden="false" customHeight="true" outlineLevel="0" collapsed="false">
      <c r="A45" s="416" t="s">
        <v>207</v>
      </c>
      <c r="B45" s="416"/>
      <c r="C45" s="416"/>
      <c r="D45" s="416"/>
      <c r="E45" s="331" t="n">
        <v>1</v>
      </c>
      <c r="F45" s="416"/>
      <c r="G45" s="416"/>
      <c r="H45" s="416"/>
      <c r="I45" s="416"/>
      <c r="J45" s="416"/>
      <c r="K45" s="416"/>
      <c r="L45" s="433"/>
      <c r="M45" s="29"/>
      <c r="N45" s="29"/>
      <c r="O45" s="29"/>
      <c r="P45" s="96"/>
      <c r="Q45" s="96"/>
      <c r="R45" s="332"/>
      <c r="S45" s="404" t="n">
        <f aca="false">INDEX(PT_DIFFERENTIATION_NUM_NTAR,MATCH(A45,PT_DIFFERENTIATION_NTAR_ID,0))</f>
        <v>0</v>
      </c>
      <c r="T45" s="334" t="s">
        <v>132</v>
      </c>
      <c r="U45" s="335"/>
      <c r="V45" s="449"/>
      <c r="W45" s="449"/>
      <c r="X45" s="449"/>
      <c r="Y45" s="449"/>
      <c r="Z45" s="449"/>
      <c r="AA45" s="449"/>
      <c r="AB45" s="337" t="str">
        <f aca="false">INDEX(PT_DIFFERENTIATION_NTAR,MATCH(A45,PT_DIFFERENTIATION_NTAR_ID,0))</f>
        <v/>
      </c>
      <c r="AC45" s="337"/>
      <c r="AD45" s="337"/>
      <c r="AE45" s="337"/>
      <c r="AF45" s="337"/>
      <c r="AG45" s="337"/>
      <c r="AH45" s="337"/>
      <c r="AI45" s="337"/>
      <c r="AJ45" s="337"/>
      <c r="AK45" s="337"/>
      <c r="AL45" s="337"/>
      <c r="AM45" s="337"/>
      <c r="AN45" s="337"/>
      <c r="AO45" s="337"/>
      <c r="AP45" s="337"/>
      <c r="AQ45" s="337"/>
      <c r="AR45" s="337"/>
      <c r="AS45" s="337"/>
      <c r="AT45" s="337"/>
      <c r="AU45" s="338"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85"/>
      <c r="AX45" s="85" t="str">
        <f aca="false">IF(T45="","",T45)</f>
        <v>Наименование тарифа</v>
      </c>
      <c r="AY45" s="85"/>
      <c r="AZ45" s="85"/>
      <c r="BA45" s="31" t="n">
        <v>102</v>
      </c>
    </row>
    <row r="46" customFormat="false" ht="22.05" hidden="false" customHeight="true" outlineLevel="0" collapsed="false">
      <c r="A46" s="416" t="s">
        <v>207</v>
      </c>
      <c r="B46" s="416" t="s">
        <v>208</v>
      </c>
      <c r="C46" s="416"/>
      <c r="D46" s="416"/>
      <c r="E46" s="331"/>
      <c r="F46" s="331" t="n">
        <v>1</v>
      </c>
      <c r="G46" s="416"/>
      <c r="H46" s="416"/>
      <c r="I46" s="416"/>
      <c r="J46" s="416"/>
      <c r="K46" s="416"/>
      <c r="L46" s="433"/>
      <c r="M46" s="29"/>
      <c r="N46" s="29"/>
      <c r="O46" s="29"/>
      <c r="P46" s="29"/>
      <c r="Q46" s="450"/>
      <c r="R46" s="340"/>
      <c r="S46" s="404" t="str">
        <f aca="false">INDEX(PT_DIFFERENTIATION_NUM_TER,MATCH(B46,PT_DIFFERENTIATION_TER_ID,0))</f>
        <v>.</v>
      </c>
      <c r="T46" s="333" t="s">
        <v>404</v>
      </c>
      <c r="U46" s="335"/>
      <c r="V46" s="449"/>
      <c r="W46" s="449"/>
      <c r="X46" s="449"/>
      <c r="Y46" s="449"/>
      <c r="Z46" s="449"/>
      <c r="AA46" s="449"/>
      <c r="AB46" s="337" t="str">
        <f aca="false">INDEX(PT_DIFFERENTIATION_TER,MATCH(B46,PT_DIFFERENTIATION_TER_ID,0))</f>
        <v/>
      </c>
      <c r="AC46" s="337"/>
      <c r="AD46" s="337"/>
      <c r="AE46" s="337"/>
      <c r="AF46" s="337"/>
      <c r="AG46" s="337"/>
      <c r="AH46" s="337"/>
      <c r="AI46" s="337"/>
      <c r="AJ46" s="337"/>
      <c r="AK46" s="337"/>
      <c r="AL46" s="337"/>
      <c r="AM46" s="337"/>
      <c r="AN46" s="337"/>
      <c r="AO46" s="337"/>
      <c r="AP46" s="337"/>
      <c r="AQ46" s="337"/>
      <c r="AR46" s="337"/>
      <c r="AS46" s="337"/>
      <c r="AT46" s="337"/>
      <c r="AU46" s="338" t="s">
        <v>405</v>
      </c>
      <c r="AW46" s="85"/>
      <c r="AX46" s="85" t="str">
        <f aca="false">IF(T46="","",T46)</f>
        <v>Территория действия тарифа</v>
      </c>
      <c r="AY46" s="85"/>
      <c r="AZ46" s="85"/>
      <c r="BA46" s="31" t="n">
        <v>21</v>
      </c>
    </row>
    <row r="47" customFormat="false" ht="24" hidden="false" customHeight="true" outlineLevel="0" collapsed="false">
      <c r="A47" s="416" t="s">
        <v>207</v>
      </c>
      <c r="B47" s="416" t="s">
        <v>208</v>
      </c>
      <c r="C47" s="416" t="s">
        <v>209</v>
      </c>
      <c r="D47" s="416"/>
      <c r="E47" s="331"/>
      <c r="F47" s="331"/>
      <c r="G47" s="331" t="n">
        <v>1</v>
      </c>
      <c r="H47" s="416"/>
      <c r="I47" s="416"/>
      <c r="J47" s="416"/>
      <c r="K47" s="416"/>
      <c r="L47" s="433"/>
      <c r="M47" s="29"/>
      <c r="N47" s="29"/>
      <c r="O47" s="29"/>
      <c r="P47" s="91"/>
      <c r="Q47" s="450"/>
      <c r="R47" s="340"/>
      <c r="S47" s="404" t="str">
        <f aca="false">INDEX(PT_DIFFERENTIATION_NUM_CS,MATCH(C47,PT_DIFFERENTIATION_CS_ID,0))</f>
        <v>..</v>
      </c>
      <c r="T47" s="401" t="s">
        <v>406</v>
      </c>
      <c r="U47" s="335"/>
      <c r="V47" s="449"/>
      <c r="W47" s="449"/>
      <c r="X47" s="449"/>
      <c r="Y47" s="449"/>
      <c r="Z47" s="449"/>
      <c r="AA47" s="449"/>
      <c r="AB47" s="337" t="str">
        <f aca="false">INDEX(PT_DIFFERENTIATION_CS,MATCH(C47,PT_DIFFERENTIATION_CS_ID,0))</f>
        <v/>
      </c>
      <c r="AC47" s="337"/>
      <c r="AD47" s="337"/>
      <c r="AE47" s="337"/>
      <c r="AF47" s="337"/>
      <c r="AG47" s="337"/>
      <c r="AH47" s="337"/>
      <c r="AI47" s="337"/>
      <c r="AJ47" s="337"/>
      <c r="AK47" s="337"/>
      <c r="AL47" s="337"/>
      <c r="AM47" s="337"/>
      <c r="AN47" s="337"/>
      <c r="AO47" s="337"/>
      <c r="AP47" s="337"/>
      <c r="AQ47" s="337"/>
      <c r="AR47" s="337"/>
      <c r="AS47" s="337"/>
      <c r="AT47" s="337"/>
      <c r="AU47" s="338" t="s">
        <v>407</v>
      </c>
      <c r="AW47" s="85"/>
      <c r="AX47" s="85" t="str">
        <f aca="false">IF(T47="","",T47)</f>
        <v>Наименование системы теплоснабжения</v>
      </c>
      <c r="AY47" s="85"/>
      <c r="AZ47" s="85"/>
      <c r="BA47" s="31" t="n">
        <v>23</v>
      </c>
    </row>
    <row r="48" customFormat="false" ht="21" hidden="false" customHeight="true" outlineLevel="0" collapsed="false">
      <c r="A48" s="416" t="s">
        <v>207</v>
      </c>
      <c r="B48" s="416" t="s">
        <v>208</v>
      </c>
      <c r="C48" s="416" t="s">
        <v>209</v>
      </c>
      <c r="D48" s="416" t="s">
        <v>210</v>
      </c>
      <c r="E48" s="331"/>
      <c r="F48" s="331"/>
      <c r="G48" s="331"/>
      <c r="H48" s="331" t="n">
        <v>1</v>
      </c>
      <c r="I48" s="416"/>
      <c r="J48" s="416"/>
      <c r="K48" s="416"/>
      <c r="L48" s="433"/>
      <c r="M48" s="29"/>
      <c r="N48" s="29"/>
      <c r="O48" s="29"/>
      <c r="P48" s="91"/>
      <c r="Q48" s="450"/>
      <c r="R48" s="340"/>
      <c r="S48" s="404" t="str">
        <f aca="false">INDEX(PT_DIFFERENTIATION_NUM_IST_TE,MATCH(D48,PT_DIFFERENTIATION_IST_TE_ID,0))</f>
        <v>...</v>
      </c>
      <c r="T48" s="405" t="s">
        <v>408</v>
      </c>
      <c r="U48" s="335"/>
      <c r="V48" s="449"/>
      <c r="W48" s="449"/>
      <c r="X48" s="449"/>
      <c r="Y48" s="449"/>
      <c r="Z48" s="449"/>
      <c r="AA48" s="449"/>
      <c r="AB48" s="337" t="str">
        <f aca="false">INDEX(PT_DIFFERENTIATION_IST_TE,MATCH(D48,PT_DIFFERENTIATION_IST_TE_ID,0))</f>
        <v/>
      </c>
      <c r="AC48" s="337"/>
      <c r="AD48" s="337"/>
      <c r="AE48" s="337"/>
      <c r="AF48" s="337"/>
      <c r="AG48" s="337"/>
      <c r="AH48" s="337"/>
      <c r="AI48" s="337"/>
      <c r="AJ48" s="337"/>
      <c r="AK48" s="337"/>
      <c r="AL48" s="337"/>
      <c r="AM48" s="337"/>
      <c r="AN48" s="337"/>
      <c r="AO48" s="337"/>
      <c r="AP48" s="337"/>
      <c r="AQ48" s="337"/>
      <c r="AR48" s="337"/>
      <c r="AS48" s="337"/>
      <c r="AT48" s="337"/>
      <c r="AU48" s="338" t="s">
        <v>409</v>
      </c>
      <c r="AW48" s="85"/>
      <c r="AX48" s="85" t="str">
        <f aca="false">IF(T48="","",T48)</f>
        <v>Источник тепловой энергии</v>
      </c>
      <c r="AY48" s="85"/>
      <c r="AZ48" s="85"/>
      <c r="BA48" s="31" t="n">
        <v>20</v>
      </c>
    </row>
    <row r="49" s="36" customFormat="true" ht="1.05" hidden="false" customHeight="true" outlineLevel="0" collapsed="false">
      <c r="A49" s="155" t="s">
        <v>207</v>
      </c>
      <c r="B49" s="155" t="s">
        <v>208</v>
      </c>
      <c r="C49" s="155" t="s">
        <v>209</v>
      </c>
      <c r="D49" s="155" t="s">
        <v>210</v>
      </c>
      <c r="E49" s="331"/>
      <c r="F49" s="331"/>
      <c r="G49" s="331"/>
      <c r="H49" s="331"/>
      <c r="I49" s="119" t="str">
        <f aca="false">S48&amp;".1"</f>
        <v>....1</v>
      </c>
      <c r="J49" s="155"/>
      <c r="K49" s="155"/>
      <c r="L49" s="155" t="s">
        <v>410</v>
      </c>
      <c r="M49" s="414"/>
      <c r="N49" s="414"/>
      <c r="O49" s="414"/>
      <c r="P49" s="155" t="n">
        <v>1</v>
      </c>
      <c r="Q49" s="304"/>
      <c r="R49" s="343"/>
      <c r="S49" s="410"/>
      <c r="T49" s="423"/>
      <c r="U49" s="434"/>
      <c r="V49" s="451"/>
      <c r="W49" s="451"/>
      <c r="X49" s="451"/>
      <c r="Y49" s="451"/>
      <c r="Z49" s="451"/>
      <c r="AA49" s="451"/>
      <c r="AB49" s="410"/>
      <c r="AC49" s="410"/>
      <c r="AD49" s="410"/>
      <c r="AE49" s="410"/>
      <c r="AF49" s="410"/>
      <c r="AG49" s="410"/>
      <c r="AH49" s="410"/>
      <c r="AI49" s="410"/>
      <c r="AJ49" s="410"/>
      <c r="AK49" s="410"/>
      <c r="AL49" s="410"/>
      <c r="AM49" s="410"/>
      <c r="AN49" s="410"/>
      <c r="AO49" s="410"/>
      <c r="AP49" s="410"/>
      <c r="AQ49" s="410"/>
      <c r="AR49" s="410"/>
      <c r="AS49" s="410"/>
      <c r="AT49" s="410"/>
      <c r="AU49" s="436"/>
      <c r="AW49" s="85"/>
      <c r="AX49" s="85" t="str">
        <f aca="false">IF(T49="","",T49)</f>
        <v/>
      </c>
      <c r="AY49" s="85"/>
      <c r="AZ49" s="85"/>
      <c r="BA49" s="36" t="n">
        <v>1</v>
      </c>
    </row>
    <row r="50" s="36" customFormat="true" ht="1.05" hidden="false" customHeight="true" outlineLevel="0" collapsed="false">
      <c r="A50" s="155" t="s">
        <v>207</v>
      </c>
      <c r="B50" s="155" t="s">
        <v>208</v>
      </c>
      <c r="C50" s="155" t="s">
        <v>209</v>
      </c>
      <c r="D50" s="155" t="s">
        <v>210</v>
      </c>
      <c r="E50" s="331"/>
      <c r="F50" s="331"/>
      <c r="G50" s="331"/>
      <c r="H50" s="331"/>
      <c r="I50" s="119"/>
      <c r="J50" s="342" t="str">
        <f aca="false">S48&amp;".1"</f>
        <v>....1</v>
      </c>
      <c r="K50" s="155"/>
      <c r="L50" s="155"/>
      <c r="M50" s="414"/>
      <c r="N50" s="414"/>
      <c r="O50" s="414"/>
      <c r="P50" s="155"/>
      <c r="Q50" s="155" t="n">
        <v>1</v>
      </c>
      <c r="R50" s="346"/>
      <c r="S50" s="410"/>
      <c r="T50" s="452"/>
      <c r="U50" s="434"/>
      <c r="V50" s="451"/>
      <c r="W50" s="451"/>
      <c r="X50" s="451"/>
      <c r="Y50" s="451"/>
      <c r="Z50" s="451"/>
      <c r="AA50" s="451"/>
      <c r="AB50" s="410"/>
      <c r="AC50" s="410"/>
      <c r="AD50" s="410"/>
      <c r="AE50" s="410"/>
      <c r="AF50" s="410"/>
      <c r="AG50" s="410"/>
      <c r="AH50" s="410"/>
      <c r="AI50" s="410"/>
      <c r="AJ50" s="410"/>
      <c r="AK50" s="410"/>
      <c r="AL50" s="410"/>
      <c r="AM50" s="410"/>
      <c r="AN50" s="410"/>
      <c r="AO50" s="410"/>
      <c r="AP50" s="410"/>
      <c r="AQ50" s="410"/>
      <c r="AR50" s="410"/>
      <c r="AS50" s="410"/>
      <c r="AT50" s="410"/>
      <c r="AU50" s="436"/>
      <c r="AW50" s="85"/>
      <c r="AX50" s="85" t="str">
        <f aca="false">IF(T50="","",T50)</f>
        <v/>
      </c>
      <c r="AY50" s="85"/>
      <c r="AZ50" s="85"/>
      <c r="BA50" s="36" t="n">
        <v>1</v>
      </c>
    </row>
    <row r="51" customFormat="false" ht="22.05" hidden="false" customHeight="true" outlineLevel="0" collapsed="false">
      <c r="A51" s="416" t="s">
        <v>207</v>
      </c>
      <c r="B51" s="416" t="s">
        <v>208</v>
      </c>
      <c r="C51" s="416" t="s">
        <v>209</v>
      </c>
      <c r="D51" s="416" t="s">
        <v>210</v>
      </c>
      <c r="E51" s="331"/>
      <c r="F51" s="331"/>
      <c r="G51" s="331"/>
      <c r="H51" s="331"/>
      <c r="I51" s="119"/>
      <c r="J51" s="119"/>
      <c r="K51" s="342" t="str">
        <f aca="false">S48&amp;".1"</f>
        <v>....1</v>
      </c>
      <c r="L51" s="433"/>
      <c r="P51" s="155"/>
      <c r="Q51" s="155"/>
      <c r="R51" s="346" t="n">
        <v>1</v>
      </c>
      <c r="S51" s="404" t="str">
        <f aca="false">$K51</f>
        <v>....1</v>
      </c>
      <c r="T51" s="454"/>
      <c r="U51" s="335"/>
      <c r="V51" s="349"/>
      <c r="W51" s="351"/>
      <c r="X51" s="352"/>
      <c r="Y51" s="166" t="s">
        <v>65</v>
      </c>
      <c r="Z51" s="352"/>
      <c r="AA51" s="166" t="s">
        <v>65</v>
      </c>
      <c r="AB51" s="166" t="s">
        <v>19</v>
      </c>
      <c r="AC51" s="455"/>
      <c r="AD51" s="235" t="n">
        <v>1</v>
      </c>
      <c r="AE51" s="67"/>
      <c r="AF51" s="166" t="s">
        <v>19</v>
      </c>
      <c r="AG51" s="455"/>
      <c r="AH51" s="235" t="n">
        <v>1</v>
      </c>
      <c r="AI51" s="67"/>
      <c r="AJ51" s="166" t="s">
        <v>19</v>
      </c>
      <c r="AK51" s="456"/>
      <c r="AL51" s="235" t="n">
        <v>1</v>
      </c>
      <c r="AM51" s="456"/>
      <c r="AN51" s="349"/>
      <c r="AO51" s="351"/>
      <c r="AP51" s="352"/>
      <c r="AQ51" s="166" t="s">
        <v>65</v>
      </c>
      <c r="AR51" s="352"/>
      <c r="AS51" s="166" t="s">
        <v>65</v>
      </c>
      <c r="AT51" s="397"/>
      <c r="AU51" s="353" t="s">
        <v>487</v>
      </c>
      <c r="AV51" s="36" t="e">
        <f aca="false">strcheckdate(V54:AT54)</f>
        <v>#NAME?</v>
      </c>
      <c r="AW51" s="85"/>
      <c r="AX51" s="85" t="str">
        <f aca="false">IF(T51="","",T51)</f>
        <v/>
      </c>
      <c r="AY51" s="85"/>
      <c r="AZ51" s="85"/>
      <c r="BA51" s="31" t="n">
        <v>21</v>
      </c>
    </row>
    <row r="52" customFormat="false" ht="11.55" hidden="false" customHeight="true" outlineLevel="0" collapsed="false">
      <c r="A52" s="416" t="s">
        <v>207</v>
      </c>
      <c r="B52" s="416"/>
      <c r="C52" s="416"/>
      <c r="D52" s="416"/>
      <c r="E52" s="331"/>
      <c r="F52" s="331"/>
      <c r="G52" s="331"/>
      <c r="H52" s="331"/>
      <c r="I52" s="119"/>
      <c r="J52" s="119"/>
      <c r="K52" s="342"/>
      <c r="L52" s="433"/>
      <c r="P52" s="155"/>
      <c r="Q52" s="155"/>
      <c r="R52" s="346"/>
      <c r="S52" s="404"/>
      <c r="T52" s="454"/>
      <c r="U52" s="335"/>
      <c r="V52" s="444"/>
      <c r="W52" s="459"/>
      <c r="X52" s="444"/>
      <c r="Y52" s="444"/>
      <c r="Z52" s="444"/>
      <c r="AA52" s="444"/>
      <c r="AB52" s="166"/>
      <c r="AC52" s="455"/>
      <c r="AD52" s="235"/>
      <c r="AE52" s="67"/>
      <c r="AF52" s="166"/>
      <c r="AG52" s="455"/>
      <c r="AH52" s="235"/>
      <c r="AI52" s="67"/>
      <c r="AJ52" s="166"/>
      <c r="AK52" s="458"/>
      <c r="AL52" s="324"/>
      <c r="AM52" s="125" t="s">
        <v>472</v>
      </c>
      <c r="AN52" s="444"/>
      <c r="AO52" s="459"/>
      <c r="AP52" s="444"/>
      <c r="AQ52" s="444"/>
      <c r="AR52" s="444"/>
      <c r="AS52" s="444"/>
      <c r="AT52" s="460"/>
      <c r="AU52" s="353"/>
      <c r="AW52" s="85"/>
      <c r="AX52" s="85"/>
      <c r="AY52" s="85"/>
      <c r="AZ52" s="85"/>
      <c r="BA52" s="31" t="n">
        <v>11</v>
      </c>
    </row>
    <row r="53" customFormat="false" ht="11.55" hidden="false" customHeight="true" outlineLevel="0" collapsed="false">
      <c r="A53" s="416" t="s">
        <v>207</v>
      </c>
      <c r="B53" s="416"/>
      <c r="C53" s="416"/>
      <c r="D53" s="416"/>
      <c r="E53" s="331"/>
      <c r="F53" s="331"/>
      <c r="G53" s="331"/>
      <c r="H53" s="331"/>
      <c r="I53" s="119"/>
      <c r="J53" s="119"/>
      <c r="K53" s="342"/>
      <c r="L53" s="433"/>
      <c r="P53" s="155"/>
      <c r="Q53" s="155"/>
      <c r="R53" s="346"/>
      <c r="S53" s="404"/>
      <c r="T53" s="454"/>
      <c r="U53" s="335"/>
      <c r="V53" s="444"/>
      <c r="W53" s="459"/>
      <c r="X53" s="444"/>
      <c r="Y53" s="444"/>
      <c r="Z53" s="444"/>
      <c r="AA53" s="444"/>
      <c r="AB53" s="166"/>
      <c r="AC53" s="455"/>
      <c r="AD53" s="235"/>
      <c r="AE53" s="67"/>
      <c r="AF53" s="166"/>
      <c r="AG53" s="458"/>
      <c r="AH53" s="125"/>
      <c r="AI53" s="125" t="s">
        <v>473</v>
      </c>
      <c r="AJ53" s="444"/>
      <c r="AK53" s="444"/>
      <c r="AL53" s="444"/>
      <c r="AM53" s="444"/>
      <c r="AN53" s="444"/>
      <c r="AO53" s="459"/>
      <c r="AP53" s="444"/>
      <c r="AQ53" s="444"/>
      <c r="AR53" s="444"/>
      <c r="AS53" s="444"/>
      <c r="AT53" s="460"/>
      <c r="AU53" s="353"/>
      <c r="AW53" s="85"/>
      <c r="AX53" s="85"/>
      <c r="AY53" s="85"/>
      <c r="AZ53" s="85"/>
      <c r="BA53" s="31" t="n">
        <v>11</v>
      </c>
    </row>
    <row r="54" customFormat="false" ht="11.55" hidden="false" customHeight="true" outlineLevel="0" collapsed="false">
      <c r="A54" s="416" t="s">
        <v>207</v>
      </c>
      <c r="B54" s="416" t="s">
        <v>208</v>
      </c>
      <c r="C54" s="416" t="s">
        <v>209</v>
      </c>
      <c r="D54" s="416" t="s">
        <v>210</v>
      </c>
      <c r="E54" s="331"/>
      <c r="F54" s="331"/>
      <c r="G54" s="331"/>
      <c r="H54" s="331"/>
      <c r="I54" s="119"/>
      <c r="J54" s="119"/>
      <c r="K54" s="342"/>
      <c r="L54" s="433"/>
      <c r="P54" s="155"/>
      <c r="Q54" s="155"/>
      <c r="R54" s="346"/>
      <c r="S54" s="404"/>
      <c r="T54" s="454"/>
      <c r="U54" s="335"/>
      <c r="V54" s="444"/>
      <c r="W54" s="445" t="str">
        <f aca="false">X51&amp;"-"&amp;Z51</f>
        <v>-</v>
      </c>
      <c r="X54" s="444"/>
      <c r="Y54" s="444"/>
      <c r="Z54" s="444"/>
      <c r="AA54" s="444"/>
      <c r="AB54" s="166"/>
      <c r="AC54" s="458"/>
      <c r="AD54" s="462"/>
      <c r="AE54" s="125" t="s">
        <v>474</v>
      </c>
      <c r="AF54" s="444"/>
      <c r="AG54" s="444"/>
      <c r="AH54" s="444"/>
      <c r="AI54" s="444"/>
      <c r="AJ54" s="444"/>
      <c r="AK54" s="444"/>
      <c r="AL54" s="444"/>
      <c r="AM54" s="444"/>
      <c r="AN54" s="444"/>
      <c r="AO54" s="445" t="str">
        <f aca="false">AP51&amp;"-"&amp;AR51</f>
        <v>-</v>
      </c>
      <c r="AP54" s="444"/>
      <c r="AQ54" s="444"/>
      <c r="AR54" s="444"/>
      <c r="AS54" s="444"/>
      <c r="AT54" s="398"/>
      <c r="AU54" s="353"/>
      <c r="AW54" s="85"/>
      <c r="AX54" s="85" t="str">
        <f aca="false">IF(T54="","",T54)</f>
        <v/>
      </c>
      <c r="AY54" s="85"/>
      <c r="AZ54" s="85"/>
      <c r="BA54" s="31" t="n">
        <v>11</v>
      </c>
    </row>
    <row r="55" customFormat="false" ht="11.55" hidden="false" customHeight="true" outlineLevel="0" collapsed="false">
      <c r="A55" s="416" t="s">
        <v>207</v>
      </c>
      <c r="B55" s="416" t="s">
        <v>208</v>
      </c>
      <c r="C55" s="416" t="s">
        <v>209</v>
      </c>
      <c r="D55" s="416" t="s">
        <v>210</v>
      </c>
      <c r="E55" s="331"/>
      <c r="F55" s="331"/>
      <c r="G55" s="331"/>
      <c r="H55" s="331"/>
      <c r="I55" s="119"/>
      <c r="J55" s="342"/>
      <c r="K55" s="416"/>
      <c r="L55" s="433"/>
      <c r="P55" s="155"/>
      <c r="Q55" s="155"/>
      <c r="R55" s="343"/>
      <c r="S55" s="355"/>
      <c r="T55" s="358" t="s">
        <v>475</v>
      </c>
      <c r="U55" s="157"/>
      <c r="V55" s="157"/>
      <c r="W55" s="157"/>
      <c r="X55" s="157"/>
      <c r="Y55" s="157"/>
      <c r="Z55" s="157"/>
      <c r="AA55" s="357"/>
      <c r="AB55" s="479"/>
      <c r="AC55" s="157"/>
      <c r="AD55" s="157"/>
      <c r="AE55" s="157"/>
      <c r="AF55" s="157"/>
      <c r="AG55" s="157"/>
      <c r="AH55" s="157"/>
      <c r="AI55" s="157"/>
      <c r="AJ55" s="157"/>
      <c r="AK55" s="157"/>
      <c r="AL55" s="157"/>
      <c r="AM55" s="157"/>
      <c r="AN55" s="157"/>
      <c r="AO55" s="157"/>
      <c r="AP55" s="157"/>
      <c r="AQ55" s="157"/>
      <c r="AR55" s="157"/>
      <c r="AS55" s="157"/>
      <c r="AT55" s="357"/>
      <c r="AU55" s="353"/>
      <c r="AW55" s="85"/>
      <c r="AX55" s="85" t="str">
        <f aca="false">IF(T55="","",T55)</f>
        <v>Добавить строку</v>
      </c>
      <c r="AY55" s="85"/>
      <c r="AZ55" s="85"/>
      <c r="BA55" s="31" t="n">
        <v>11</v>
      </c>
    </row>
    <row r="56" s="36" customFormat="true" ht="1.05" hidden="false" customHeight="true" outlineLevel="0" collapsed="false">
      <c r="A56" s="155" t="s">
        <v>207</v>
      </c>
      <c r="B56" s="155" t="s">
        <v>208</v>
      </c>
      <c r="C56" s="155" t="s">
        <v>209</v>
      </c>
      <c r="D56" s="155" t="s">
        <v>210</v>
      </c>
      <c r="E56" s="331"/>
      <c r="F56" s="331"/>
      <c r="G56" s="331"/>
      <c r="H56" s="331"/>
      <c r="I56" s="119"/>
      <c r="J56" s="155"/>
      <c r="K56" s="155"/>
      <c r="L56" s="155"/>
      <c r="M56" s="414"/>
      <c r="N56" s="414"/>
      <c r="O56" s="414"/>
      <c r="P56" s="155"/>
      <c r="Q56" s="304"/>
      <c r="R56" s="343"/>
      <c r="S56" s="411"/>
      <c r="T56" s="412" t="s">
        <v>419</v>
      </c>
      <c r="U56" s="431"/>
      <c r="V56" s="431"/>
      <c r="W56" s="431"/>
      <c r="X56" s="431"/>
      <c r="Y56" s="431"/>
      <c r="Z56" s="431"/>
      <c r="AA56" s="431"/>
      <c r="AB56" s="431"/>
      <c r="AC56" s="431"/>
      <c r="AD56" s="431"/>
      <c r="AE56" s="431"/>
      <c r="AF56" s="431"/>
      <c r="AG56" s="431"/>
      <c r="AH56" s="431"/>
      <c r="AI56" s="431"/>
      <c r="AJ56" s="431"/>
      <c r="AK56" s="431"/>
      <c r="AL56" s="431"/>
      <c r="AM56" s="431"/>
      <c r="AN56" s="431"/>
      <c r="AO56" s="431"/>
      <c r="AP56" s="431"/>
      <c r="AQ56" s="431"/>
      <c r="AR56" s="431"/>
      <c r="AS56" s="431"/>
      <c r="AT56" s="431"/>
      <c r="AU56" s="413"/>
      <c r="AW56" s="85"/>
      <c r="AX56" s="85" t="str">
        <f aca="false">IF(T56="","",T56)</f>
        <v>Добавить группу потребителей</v>
      </c>
      <c r="AY56" s="85"/>
      <c r="AZ56" s="85"/>
      <c r="BA56" s="36" t="n">
        <v>1</v>
      </c>
    </row>
    <row r="57" s="87" customFormat="true" ht="1.05" hidden="false" customHeight="true" outlineLevel="0" collapsed="false">
      <c r="A57" s="155" t="s">
        <v>207</v>
      </c>
      <c r="B57" s="155" t="s">
        <v>208</v>
      </c>
      <c r="C57" s="155" t="s">
        <v>209</v>
      </c>
      <c r="D57" s="155" t="s">
        <v>210</v>
      </c>
      <c r="E57" s="331"/>
      <c r="F57" s="331"/>
      <c r="G57" s="331"/>
      <c r="H57" s="331"/>
      <c r="I57" s="155"/>
      <c r="J57" s="155"/>
      <c r="K57" s="155"/>
      <c r="L57" s="155"/>
      <c r="M57" s="35"/>
      <c r="N57" s="35"/>
      <c r="O57" s="36"/>
      <c r="P57" s="118"/>
      <c r="Q57" s="363"/>
      <c r="R57" s="480"/>
      <c r="S57" s="411"/>
      <c r="T57" s="412"/>
      <c r="U57" s="431"/>
      <c r="V57" s="431"/>
      <c r="W57" s="431"/>
      <c r="X57" s="431"/>
      <c r="Y57" s="431"/>
      <c r="Z57" s="431"/>
      <c r="AA57" s="431"/>
      <c r="AB57" s="431"/>
      <c r="AC57" s="431"/>
      <c r="AD57" s="431"/>
      <c r="AE57" s="431"/>
      <c r="AF57" s="431"/>
      <c r="AG57" s="431"/>
      <c r="AH57" s="431"/>
      <c r="AI57" s="431"/>
      <c r="AJ57" s="431"/>
      <c r="AK57" s="431"/>
      <c r="AL57" s="431"/>
      <c r="AM57" s="431"/>
      <c r="AN57" s="431"/>
      <c r="AO57" s="431"/>
      <c r="AP57" s="431"/>
      <c r="AQ57" s="431"/>
      <c r="AR57" s="431"/>
      <c r="AS57" s="431"/>
      <c r="AT57" s="431"/>
      <c r="AU57" s="413"/>
      <c r="AV57" s="36"/>
      <c r="AW57" s="85"/>
      <c r="AX57" s="85" t="str">
        <f aca="false">IF(T57="","",T57)</f>
        <v/>
      </c>
      <c r="AY57" s="85"/>
      <c r="AZ57" s="85"/>
      <c r="BA57" s="87" t="n">
        <v>1</v>
      </c>
    </row>
    <row r="58" s="36" customFormat="true" ht="1.05" hidden="false" customHeight="true" outlineLevel="0" collapsed="false">
      <c r="A58" s="155" t="s">
        <v>207</v>
      </c>
      <c r="B58" s="155" t="s">
        <v>208</v>
      </c>
      <c r="C58" s="155" t="s">
        <v>209</v>
      </c>
      <c r="D58" s="422"/>
      <c r="E58" s="331"/>
      <c r="F58" s="331"/>
      <c r="G58" s="331"/>
      <c r="H58" s="422"/>
      <c r="I58" s="422"/>
      <c r="J58" s="422"/>
      <c r="K58" s="422"/>
      <c r="L58" s="155"/>
      <c r="M58" s="35"/>
      <c r="N58" s="35"/>
      <c r="P58" s="118"/>
      <c r="Q58" s="363"/>
      <c r="R58" s="118"/>
      <c r="S58" s="368"/>
      <c r="T58" s="432" t="s">
        <v>421</v>
      </c>
      <c r="U58" s="407"/>
      <c r="V58" s="407"/>
      <c r="W58" s="407"/>
      <c r="X58" s="407"/>
      <c r="Y58" s="407"/>
      <c r="Z58" s="407"/>
      <c r="AA58" s="407"/>
      <c r="AB58" s="407"/>
      <c r="AC58" s="407"/>
      <c r="AD58" s="407"/>
      <c r="AE58" s="407"/>
      <c r="AF58" s="407"/>
      <c r="AG58" s="407"/>
      <c r="AH58" s="407"/>
      <c r="AI58" s="407"/>
      <c r="AJ58" s="407"/>
      <c r="AK58" s="407"/>
      <c r="AL58" s="407"/>
      <c r="AM58" s="407"/>
      <c r="AN58" s="407"/>
      <c r="AO58" s="407"/>
      <c r="AP58" s="407"/>
      <c r="AQ58" s="407"/>
      <c r="AR58" s="407"/>
      <c r="AS58" s="407"/>
      <c r="AT58" s="407"/>
      <c r="AU58" s="407"/>
      <c r="AW58" s="85"/>
      <c r="AX58" s="85" t="str">
        <f aca="false">IF(T58="","",T58)</f>
        <v>Добавить источник для дифференциации</v>
      </c>
      <c r="AY58" s="85"/>
      <c r="AZ58" s="85"/>
      <c r="BA58" s="36" t="n">
        <v>1</v>
      </c>
    </row>
    <row r="59" s="36" customFormat="true" ht="1.05" hidden="false" customHeight="true" outlineLevel="0" collapsed="false">
      <c r="A59" s="155" t="s">
        <v>207</v>
      </c>
      <c r="B59" s="155" t="s">
        <v>208</v>
      </c>
      <c r="C59" s="422"/>
      <c r="D59" s="422"/>
      <c r="E59" s="331"/>
      <c r="F59" s="331"/>
      <c r="G59" s="422"/>
      <c r="H59" s="422"/>
      <c r="I59" s="422"/>
      <c r="J59" s="422"/>
      <c r="K59" s="422"/>
      <c r="L59" s="155"/>
      <c r="M59" s="367"/>
      <c r="N59" s="367"/>
      <c r="P59" s="118"/>
      <c r="Q59" s="363"/>
      <c r="R59" s="118"/>
      <c r="S59" s="368"/>
      <c r="T59" s="432" t="s">
        <v>422</v>
      </c>
      <c r="U59" s="407"/>
      <c r="V59" s="407"/>
      <c r="W59" s="407"/>
      <c r="X59" s="407"/>
      <c r="Y59" s="407"/>
      <c r="Z59" s="407"/>
      <c r="AA59" s="407"/>
      <c r="AB59" s="407"/>
      <c r="AC59" s="407"/>
      <c r="AD59" s="407"/>
      <c r="AE59" s="407"/>
      <c r="AF59" s="407"/>
      <c r="AG59" s="407"/>
      <c r="AH59" s="407"/>
      <c r="AI59" s="407"/>
      <c r="AJ59" s="407"/>
      <c r="AK59" s="407"/>
      <c r="AL59" s="407"/>
      <c r="AM59" s="407"/>
      <c r="AN59" s="407"/>
      <c r="AO59" s="407"/>
      <c r="AP59" s="407"/>
      <c r="AQ59" s="407"/>
      <c r="AR59" s="407"/>
      <c r="AS59" s="407"/>
      <c r="AT59" s="407"/>
      <c r="AU59" s="407"/>
      <c r="AW59" s="85"/>
      <c r="AX59" s="85" t="str">
        <f aca="false">IF(T59="","",T59)</f>
        <v>Добавить централизованную систему для дифференциации</v>
      </c>
      <c r="AY59" s="85"/>
      <c r="AZ59" s="85"/>
      <c r="BA59" s="36" t="n">
        <v>1</v>
      </c>
    </row>
    <row r="60" s="36" customFormat="true" ht="1.05" hidden="false" customHeight="true" outlineLevel="0" collapsed="false">
      <c r="A60" s="155" t="s">
        <v>207</v>
      </c>
      <c r="B60" s="155"/>
      <c r="C60" s="155"/>
      <c r="D60" s="155"/>
      <c r="E60" s="331"/>
      <c r="F60" s="155"/>
      <c r="G60" s="155"/>
      <c r="H60" s="155"/>
      <c r="I60" s="155"/>
      <c r="J60" s="155"/>
      <c r="K60" s="155"/>
      <c r="L60" s="155"/>
      <c r="M60" s="367"/>
      <c r="N60" s="367"/>
      <c r="P60" s="118"/>
      <c r="Q60" s="363"/>
      <c r="R60" s="118"/>
      <c r="S60" s="368"/>
      <c r="T60" s="432" t="s">
        <v>423</v>
      </c>
      <c r="U60" s="407"/>
      <c r="V60" s="407"/>
      <c r="W60" s="407"/>
      <c r="X60" s="407"/>
      <c r="Y60" s="407"/>
      <c r="Z60" s="407"/>
      <c r="AA60" s="407"/>
      <c r="AB60" s="407"/>
      <c r="AC60" s="407"/>
      <c r="AD60" s="407"/>
      <c r="AE60" s="407"/>
      <c r="AF60" s="407"/>
      <c r="AG60" s="407"/>
      <c r="AH60" s="407"/>
      <c r="AI60" s="407"/>
      <c r="AJ60" s="407"/>
      <c r="AK60" s="407"/>
      <c r="AL60" s="407"/>
      <c r="AM60" s="407"/>
      <c r="AN60" s="407"/>
      <c r="AO60" s="407"/>
      <c r="AP60" s="407"/>
      <c r="AQ60" s="407"/>
      <c r="AR60" s="407"/>
      <c r="AS60" s="407"/>
      <c r="AT60" s="407"/>
      <c r="AU60" s="407"/>
      <c r="AW60" s="85"/>
      <c r="AX60" s="85" t="str">
        <f aca="false">IF(T60="","",T60)</f>
        <v>Добавить территорию для дифференциации</v>
      </c>
      <c r="AY60" s="85"/>
      <c r="AZ60" s="85"/>
      <c r="BA60" s="36" t="n">
        <v>1</v>
      </c>
    </row>
    <row r="61" s="36" customFormat="true" ht="1.05" hidden="false" customHeight="true" outlineLevel="0" collapsed="false">
      <c r="A61" s="155" t="s">
        <v>207</v>
      </c>
      <c r="B61" s="155"/>
      <c r="C61" s="155"/>
      <c r="D61" s="155"/>
      <c r="E61" s="331"/>
      <c r="F61" s="155"/>
      <c r="G61" s="155"/>
      <c r="H61" s="155"/>
      <c r="I61" s="155"/>
      <c r="J61" s="155"/>
      <c r="K61" s="155"/>
      <c r="L61" s="155"/>
      <c r="M61" s="367"/>
      <c r="N61" s="367"/>
      <c r="P61" s="118"/>
      <c r="Q61" s="363"/>
      <c r="R61" s="118"/>
      <c r="S61" s="368"/>
      <c r="T61" s="432" t="s">
        <v>423</v>
      </c>
      <c r="U61" s="407"/>
      <c r="V61" s="407"/>
      <c r="W61" s="407"/>
      <c r="X61" s="407"/>
      <c r="Y61" s="407"/>
      <c r="Z61" s="407"/>
      <c r="AA61" s="407"/>
      <c r="AB61" s="407"/>
      <c r="AC61" s="407"/>
      <c r="AD61" s="407"/>
      <c r="AE61" s="407"/>
      <c r="AF61" s="407"/>
      <c r="AG61" s="407"/>
      <c r="AH61" s="407"/>
      <c r="AI61" s="407"/>
      <c r="AJ61" s="407"/>
      <c r="AK61" s="407"/>
      <c r="AL61" s="407"/>
      <c r="AM61" s="407"/>
      <c r="AN61" s="407"/>
      <c r="AO61" s="407"/>
      <c r="AP61" s="407"/>
      <c r="AQ61" s="407"/>
      <c r="AR61" s="407"/>
      <c r="AS61" s="407"/>
      <c r="AT61" s="407"/>
      <c r="AU61" s="407"/>
      <c r="AW61" s="85"/>
      <c r="AX61" s="85" t="str">
        <f aca="false">IF(T61="","",T61)</f>
        <v>Добавить территорию для дифференциации</v>
      </c>
      <c r="AY61" s="85"/>
      <c r="AZ61" s="85"/>
      <c r="BA61" s="36" t="n">
        <v>1</v>
      </c>
    </row>
    <row r="62" s="36" customFormat="true" ht="1.05" hidden="false" customHeight="true" outlineLevel="0" collapsed="false">
      <c r="A62" s="422"/>
      <c r="B62" s="422"/>
      <c r="C62" s="422"/>
      <c r="D62" s="422"/>
      <c r="E62" s="155"/>
      <c r="F62" s="422"/>
      <c r="G62" s="422"/>
      <c r="H62" s="422"/>
      <c r="I62" s="422"/>
      <c r="J62" s="422"/>
      <c r="K62" s="422"/>
      <c r="L62" s="155"/>
      <c r="M62" s="367"/>
      <c r="N62" s="367"/>
      <c r="P62" s="118"/>
      <c r="Q62" s="363"/>
      <c r="R62" s="118"/>
      <c r="S62" s="368"/>
      <c r="T62" s="432" t="s">
        <v>455</v>
      </c>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W62" s="85"/>
      <c r="AX62" s="85" t="str">
        <f aca="false">IF(T62="","",T62)</f>
        <v>Добавить наименование тарифа</v>
      </c>
      <c r="AY62" s="85"/>
      <c r="AZ62" s="85"/>
      <c r="BA62" s="36" t="n">
        <v>1</v>
      </c>
    </row>
    <row r="63" customFormat="false" ht="11.55" hidden="false" customHeight="true" outlineLevel="0" collapsed="false">
      <c r="M63" s="34"/>
      <c r="N63" s="34"/>
      <c r="O63" s="34"/>
      <c r="P63" s="34"/>
      <c r="Q63" s="34"/>
      <c r="R63" s="31"/>
      <c r="S63" s="31"/>
      <c r="AV63" s="31"/>
      <c r="AW63" s="31"/>
      <c r="AX63" s="31"/>
      <c r="AY63" s="31"/>
      <c r="AZ63" s="31"/>
      <c r="BA63" s="31" t="n">
        <v>11</v>
      </c>
    </row>
    <row r="64" customFormat="false" ht="19.95" hidden="false" customHeight="true" outlineLevel="0" collapsed="false">
      <c r="O64" s="34"/>
      <c r="S64" s="307"/>
      <c r="T64" s="472"/>
      <c r="U64" s="472"/>
      <c r="V64" s="472"/>
      <c r="W64" s="472"/>
      <c r="X64" s="472"/>
      <c r="Y64" s="472"/>
      <c r="Z64" s="472"/>
      <c r="AA64" s="472"/>
      <c r="AB64" s="472"/>
      <c r="AC64" s="472"/>
      <c r="AD64" s="472"/>
      <c r="AE64" s="472"/>
      <c r="AF64" s="472"/>
      <c r="AG64" s="472"/>
      <c r="AH64" s="472"/>
      <c r="AI64" s="472"/>
      <c r="AJ64" s="472"/>
      <c r="AK64" s="472"/>
      <c r="AL64" s="472"/>
      <c r="AM64" s="472"/>
      <c r="AN64" s="472"/>
      <c r="AO64" s="472"/>
      <c r="AP64" s="472"/>
      <c r="AQ64" s="472"/>
      <c r="AR64" s="472"/>
      <c r="AS64" s="472"/>
      <c r="AT64" s="472"/>
      <c r="AU64" s="472"/>
      <c r="BA64" s="31" t="n">
        <v>19</v>
      </c>
    </row>
    <row r="65" customFormat="false" ht="21" hidden="false" customHeight="true" outlineLevel="0" collapsed="false">
      <c r="O65" s="34"/>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BA65" s="31" t="n">
        <v>20</v>
      </c>
    </row>
    <row r="66" customFormat="false" ht="14.7" hidden="false" customHeight="true" outlineLevel="0" collapsed="false">
      <c r="O66" s="34"/>
      <c r="T66" s="472"/>
      <c r="U66" s="472"/>
      <c r="V66" s="472"/>
      <c r="W66" s="472"/>
      <c r="X66" s="472"/>
      <c r="Y66" s="472"/>
      <c r="Z66" s="472"/>
      <c r="AA66" s="472"/>
      <c r="AB66" s="472"/>
      <c r="AC66" s="472"/>
      <c r="AD66" s="472"/>
      <c r="AE66" s="472"/>
      <c r="AF66" s="472"/>
      <c r="AG66" s="472"/>
      <c r="AH66" s="472"/>
      <c r="AI66" s="472"/>
      <c r="AJ66" s="472"/>
      <c r="AK66" s="472"/>
      <c r="AL66" s="472"/>
      <c r="AM66" s="472"/>
      <c r="AN66" s="472"/>
      <c r="AO66" s="472"/>
      <c r="AP66" s="472"/>
      <c r="AQ66" s="472"/>
      <c r="AR66" s="472"/>
      <c r="AS66" s="472"/>
      <c r="AT66" s="472"/>
      <c r="AU66" s="472"/>
      <c r="BA66" s="31" t="n">
        <v>14</v>
      </c>
    </row>
    <row r="67" customFormat="false" ht="19.95" hidden="false" customHeight="true" outlineLevel="0" collapsed="false">
      <c r="O67" s="34"/>
      <c r="T67" s="472"/>
      <c r="U67" s="472"/>
      <c r="V67" s="472"/>
      <c r="W67" s="472"/>
      <c r="X67" s="472"/>
      <c r="Y67" s="472"/>
      <c r="Z67" s="472"/>
      <c r="AA67" s="472"/>
      <c r="AB67" s="472"/>
      <c r="AC67" s="472"/>
      <c r="AD67" s="472"/>
      <c r="AE67" s="472"/>
      <c r="AF67" s="472"/>
      <c r="AG67" s="472"/>
      <c r="AH67" s="472"/>
      <c r="AI67" s="472"/>
      <c r="AJ67" s="472"/>
      <c r="AK67" s="472"/>
      <c r="AL67" s="472"/>
      <c r="AM67" s="472"/>
      <c r="AN67" s="472"/>
      <c r="AO67" s="472"/>
      <c r="AP67" s="472"/>
      <c r="AQ67" s="472"/>
      <c r="AR67" s="472"/>
      <c r="AS67" s="472"/>
      <c r="AT67" s="472"/>
      <c r="AU67" s="472"/>
      <c r="BA67" s="31" t="n">
        <v>19</v>
      </c>
    </row>
    <row r="68" customFormat="false" ht="16.8" hidden="false" customHeight="true" outlineLevel="0" collapsed="false">
      <c r="O68" s="34"/>
      <c r="T68" s="472"/>
      <c r="U68" s="472"/>
      <c r="V68" s="472"/>
      <c r="W68" s="472"/>
      <c r="X68" s="472"/>
      <c r="Y68" s="472"/>
      <c r="Z68" s="472"/>
      <c r="AA68" s="472"/>
      <c r="AB68" s="472"/>
      <c r="AC68" s="472"/>
      <c r="AD68" s="472"/>
      <c r="AE68" s="472"/>
      <c r="AF68" s="472"/>
      <c r="AG68" s="472"/>
      <c r="AH68" s="472"/>
      <c r="AI68" s="472"/>
      <c r="AJ68" s="472"/>
      <c r="AK68" s="472"/>
      <c r="AL68" s="472"/>
      <c r="AM68" s="472"/>
      <c r="AN68" s="472"/>
      <c r="AO68" s="472"/>
      <c r="AP68" s="472"/>
      <c r="AQ68" s="472"/>
      <c r="AR68" s="472"/>
      <c r="AS68" s="472"/>
      <c r="AT68" s="472"/>
      <c r="AU68" s="472"/>
      <c r="BA68" s="31" t="n">
        <v>16</v>
      </c>
    </row>
    <row r="69" customFormat="false" ht="14.7" hidden="false" customHeight="true" outlineLevel="0" collapsed="false">
      <c r="O69" s="34"/>
      <c r="BA69" s="31" t="n">
        <v>14</v>
      </c>
    </row>
    <row r="70" customFormat="false" ht="22.5" hidden="true" customHeight="true" outlineLevel="0" collapsed="false">
      <c r="A70" s="34" t="s">
        <v>81</v>
      </c>
      <c r="B70" s="34" t="n">
        <v>0</v>
      </c>
      <c r="C70" s="34" t="n">
        <v>0</v>
      </c>
      <c r="D70" s="34" t="n">
        <v>0</v>
      </c>
      <c r="E70" s="34" t="n">
        <v>0</v>
      </c>
      <c r="F70" s="34" t="n">
        <v>0</v>
      </c>
      <c r="G70" s="34" t="n">
        <v>0</v>
      </c>
      <c r="H70" s="34" t="n">
        <v>0</v>
      </c>
      <c r="I70" s="34" t="n">
        <v>0</v>
      </c>
      <c r="J70" s="34" t="n">
        <v>0</v>
      </c>
      <c r="K70" s="34" t="n">
        <v>0</v>
      </c>
      <c r="L70" s="33" t="n">
        <v>0</v>
      </c>
      <c r="M70" s="39" t="n">
        <v>0</v>
      </c>
      <c r="N70" s="39" t="n">
        <v>0</v>
      </c>
      <c r="O70" s="39" t="n">
        <v>0</v>
      </c>
      <c r="P70" s="39" t="n">
        <v>3</v>
      </c>
      <c r="Q70" s="374" t="n">
        <v>3</v>
      </c>
      <c r="R70" s="329" t="n">
        <v>3</v>
      </c>
      <c r="S70" s="330" t="n">
        <v>12</v>
      </c>
      <c r="T70" s="31" t="n">
        <v>31</v>
      </c>
      <c r="U70" s="31" t="n">
        <v>0</v>
      </c>
      <c r="V70" s="31" t="n">
        <v>0</v>
      </c>
      <c r="W70" s="31" t="n">
        <v>0</v>
      </c>
      <c r="X70" s="31" t="n">
        <v>0</v>
      </c>
      <c r="Y70" s="31" t="n">
        <v>0</v>
      </c>
      <c r="Z70" s="31" t="n">
        <v>0</v>
      </c>
      <c r="AA70" s="31" t="n">
        <v>0</v>
      </c>
      <c r="AB70" s="31" t="n">
        <v>5</v>
      </c>
      <c r="AC70" s="31" t="n">
        <v>3</v>
      </c>
      <c r="AD70" s="31" t="n">
        <v>3</v>
      </c>
      <c r="AE70" s="31" t="n">
        <v>24</v>
      </c>
      <c r="AF70" s="31" t="n">
        <v>3</v>
      </c>
      <c r="AG70" s="31" t="n">
        <v>3</v>
      </c>
      <c r="AH70" s="31" t="n">
        <v>3</v>
      </c>
      <c r="AI70" s="31" t="n">
        <v>24</v>
      </c>
      <c r="AJ70" s="31" t="n">
        <v>3</v>
      </c>
      <c r="AK70" s="31" t="n">
        <v>3</v>
      </c>
      <c r="AL70" s="31" t="n">
        <v>3</v>
      </c>
      <c r="AM70" s="31" t="n">
        <v>18</v>
      </c>
      <c r="AN70" s="31" t="n">
        <v>21</v>
      </c>
      <c r="AO70" s="31" t="n">
        <v>21</v>
      </c>
      <c r="AP70" s="31" t="n">
        <v>11</v>
      </c>
      <c r="AQ70" s="31" t="n">
        <v>3</v>
      </c>
      <c r="AR70" s="31" t="n">
        <v>11</v>
      </c>
      <c r="AS70" s="31" t="n">
        <v>8</v>
      </c>
      <c r="AT70" s="31" t="n">
        <v>4</v>
      </c>
      <c r="AU70" s="31" t="n">
        <v>115</v>
      </c>
      <c r="AV70" s="36" t="n">
        <v>10</v>
      </c>
      <c r="AW70" s="36" t="n">
        <v>10</v>
      </c>
      <c r="AX70" s="36" t="n">
        <v>10</v>
      </c>
      <c r="AY70" s="36" t="n">
        <v>10</v>
      </c>
      <c r="AZ70" s="36" t="n">
        <v>10</v>
      </c>
      <c r="BA70" s="31" t="n">
        <v>23</v>
      </c>
    </row>
  </sheetData>
  <mergeCells count="119">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6">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X8:X9 Z8:Z10 AP8 AR8 X10 AP19 AR19 X51 Z51 AP51 AR51"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Y8:Y10 AA8:AB8 AE8:AF8 AI8:AJ8 AQ8 AS8 AA9:AA10 AB19 AE19:AF19 AI19:AJ19 AQ19 AS19 Y51 AA51:AB51 AE51:AF51 AI51:AJ51 AQ51 AS51" type="none">
      <formula1>0</formula1>
      <formula2>0</formula2>
    </dataValidation>
    <dataValidation allowBlank="true" errorStyle="stop" operator="between" promptTitle="checkPeriodRange" showDropDown="false" showErrorMessage="false" showInputMessage="false" sqref="W11 AO11 W54 AO54"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T8:T11 T51:T54"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AN42:AO42" type="list">
      <formula1>UNIT_CONNECT_LIST</formula1>
      <formula2>0</formula2>
    </dataValidation>
    <dataValidation allowBlank="true" error="Выберите значение из списка" errorStyle="stop" errorTitle="Ошибка" operator="between" showDropDown="false" showErrorMessage="false" showInputMessage="false" sqref="V42:W42"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4.14"/>
    <col collapsed="false" customWidth="true" hidden="true" outlineLevel="0" max="10" min="10" style="34" width="9.85"/>
    <col collapsed="false" customWidth="true" hidden="true" outlineLevel="0" max="11" min="11" style="34" width="14.71"/>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5.01"/>
    <col collapsed="false" customWidth="true" hidden="false" outlineLevel="0" max="21" min="21" style="31" width="0.14"/>
    <col collapsed="false" customWidth="true" hidden="true" outlineLevel="0" max="24" min="22" style="31" width="24.72"/>
    <col collapsed="false" customWidth="true" hidden="true" outlineLevel="0" max="25" min="25" style="31" width="11.7"/>
    <col collapsed="false" customWidth="true" hidden="true" outlineLevel="0" max="26" min="26" style="31" width="3.71"/>
    <col collapsed="false" customWidth="true" hidden="true" outlineLevel="0" max="27" min="27" style="31" width="11.7"/>
    <col collapsed="false" customWidth="true" hidden="true" outlineLevel="0" max="28" min="28" style="31" width="8.57"/>
    <col collapsed="false" customWidth="true" hidden="false" outlineLevel="0" max="29" min="29" style="31" width="24.72"/>
    <col collapsed="false" customWidth="true" hidden="false" outlineLevel="0" max="31" min="30" style="31" width="24.01"/>
    <col collapsed="false" customWidth="true" hidden="false" outlineLevel="0" max="32" min="32" style="31" width="11.01"/>
    <col collapsed="false" customWidth="true" hidden="false" outlineLevel="0" max="33" min="33" style="31" width="3.71"/>
    <col collapsed="false" customWidth="true" hidden="false" outlineLevel="0" max="34" min="34" style="31" width="11.01"/>
    <col collapsed="false" customWidth="true" hidden="true" outlineLevel="0" max="35" min="35" style="31" width="8.57"/>
    <col collapsed="false" customWidth="true" hidden="false" outlineLevel="0" max="36" min="36" style="31" width="4.01"/>
    <col collapsed="false" customWidth="true" hidden="false" outlineLevel="0" max="37" min="37" style="31" width="115.01"/>
    <col collapsed="false" customWidth="true" hidden="false" outlineLevel="0" max="42" min="38" style="36" width="10"/>
    <col collapsed="false" customWidth="false" hidden="true" outlineLevel="0" max="43" min="43" style="31" width="10.57"/>
  </cols>
  <sheetData>
    <row r="1" customFormat="false" ht="22.5" hidden="true" customHeight="true" outlineLevel="0" collapsed="false">
      <c r="AQ1" s="31" t="s">
        <v>14</v>
      </c>
    </row>
    <row r="2" customFormat="false" ht="23.25" hidden="true" customHeight="true" outlineLevel="0" collapsed="false">
      <c r="A2" s="416"/>
      <c r="B2" s="416"/>
      <c r="C2" s="416"/>
      <c r="D2" s="416"/>
      <c r="E2" s="331" t="n">
        <v>1</v>
      </c>
      <c r="F2" s="416"/>
      <c r="G2" s="416"/>
      <c r="H2" s="416"/>
      <c r="I2" s="416"/>
      <c r="J2" s="416"/>
      <c r="K2" s="416"/>
      <c r="L2" s="433"/>
      <c r="M2" s="29"/>
      <c r="N2" s="29"/>
      <c r="O2" s="29"/>
      <c r="Q2" s="95"/>
      <c r="R2" s="332"/>
      <c r="S2" s="404" t="e">
        <f aca="false">INDEX(PT_DIFFERENTIATION_NUM_NTAR,MATCH(A2,PT_DIFFERENTIATION_NTAR_ID,0))</f>
        <v>#N/A</v>
      </c>
      <c r="T2" s="334" t="s">
        <v>132</v>
      </c>
      <c r="U2" s="335"/>
      <c r="V2" s="336"/>
      <c r="W2" s="336"/>
      <c r="X2" s="336"/>
      <c r="Y2" s="336"/>
      <c r="Z2" s="336"/>
      <c r="AA2" s="336"/>
      <c r="AB2" s="336"/>
      <c r="AC2" s="336" t="e">
        <f aca="false">INDEX(PT_DIFFERENTIATION_NTAR,MATCH(A2,PT_DIFFERENTIATION_NTAR_ID,0))</f>
        <v>#N/A</v>
      </c>
      <c r="AD2" s="336"/>
      <c r="AE2" s="336"/>
      <c r="AF2" s="336"/>
      <c r="AG2" s="336"/>
      <c r="AH2" s="336"/>
      <c r="AI2" s="336"/>
      <c r="AJ2" s="336"/>
      <c r="AK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5"/>
      <c r="AN2" s="85" t="str">
        <f aca="false">IF(T2="","",T2)</f>
        <v>Наименование тарифа</v>
      </c>
      <c r="AO2" s="85"/>
      <c r="AP2" s="85"/>
      <c r="AQ2" s="31" t="n">
        <v>0</v>
      </c>
    </row>
    <row r="3" customFormat="false" ht="23.25" hidden="true" customHeight="true" outlineLevel="0" collapsed="false">
      <c r="A3" s="416"/>
      <c r="B3" s="416"/>
      <c r="C3" s="416"/>
      <c r="D3" s="416"/>
      <c r="E3" s="331"/>
      <c r="F3" s="331" t="n">
        <v>1</v>
      </c>
      <c r="G3" s="416"/>
      <c r="H3" s="416"/>
      <c r="I3" s="416"/>
      <c r="J3" s="416"/>
      <c r="K3" s="416"/>
      <c r="L3" s="433"/>
      <c r="M3" s="29"/>
      <c r="N3" s="29"/>
      <c r="O3" s="29"/>
      <c r="P3" s="481"/>
      <c r="Q3" s="339"/>
      <c r="R3" s="340"/>
      <c r="S3" s="404" t="e">
        <f aca="false">INDEX(PT_DIFFERENTIATION_NUM_TER,MATCH(B3,PT_DIFFERENTIATION_TER_ID,0))</f>
        <v>#N/A</v>
      </c>
      <c r="T3" s="333" t="s">
        <v>404</v>
      </c>
      <c r="U3" s="335"/>
      <c r="V3" s="336"/>
      <c r="W3" s="336"/>
      <c r="X3" s="336"/>
      <c r="Y3" s="336"/>
      <c r="Z3" s="336"/>
      <c r="AA3" s="336"/>
      <c r="AB3" s="336"/>
      <c r="AC3" s="336" t="e">
        <f aca="false">INDEX(PT_DIFFERENTIATION_TER,MATCH(B3,PT_DIFFERENTIATION_TER_ID,0))</f>
        <v>#N/A</v>
      </c>
      <c r="AD3" s="336"/>
      <c r="AE3" s="336"/>
      <c r="AF3" s="336"/>
      <c r="AG3" s="336"/>
      <c r="AH3" s="336"/>
      <c r="AI3" s="336"/>
      <c r="AJ3" s="336"/>
      <c r="AK3" s="338" t="s">
        <v>405</v>
      </c>
      <c r="AM3" s="85"/>
      <c r="AN3" s="85" t="str">
        <f aca="false">IF(T3="","",T3)</f>
        <v>Территория действия тарифа</v>
      </c>
      <c r="AO3" s="85"/>
      <c r="AP3" s="85"/>
      <c r="AQ3" s="31" t="n">
        <v>0</v>
      </c>
    </row>
    <row r="4" customFormat="false" ht="23.25" hidden="true" customHeight="true" outlineLevel="0" collapsed="false">
      <c r="A4" s="416"/>
      <c r="B4" s="416"/>
      <c r="C4" s="416"/>
      <c r="D4" s="416"/>
      <c r="E4" s="331"/>
      <c r="F4" s="331"/>
      <c r="G4" s="331" t="n">
        <v>1</v>
      </c>
      <c r="H4" s="416"/>
      <c r="I4" s="416"/>
      <c r="J4" s="416"/>
      <c r="K4" s="416"/>
      <c r="L4" s="433"/>
      <c r="M4" s="29"/>
      <c r="N4" s="29"/>
      <c r="O4" s="29"/>
      <c r="P4" s="341"/>
      <c r="Q4" s="339"/>
      <c r="R4" s="340"/>
      <c r="S4" s="404" t="e">
        <f aca="false">INDEX(PT_DIFFERENTIATION_NUM_CS,MATCH(C4,PT_DIFFERENTIATION_CS_ID,0))</f>
        <v>#N/A</v>
      </c>
      <c r="T4" s="401" t="s">
        <v>488</v>
      </c>
      <c r="U4" s="335"/>
      <c r="V4" s="336"/>
      <c r="W4" s="336"/>
      <c r="X4" s="336"/>
      <c r="Y4" s="336"/>
      <c r="Z4" s="336"/>
      <c r="AA4" s="336"/>
      <c r="AB4" s="336"/>
      <c r="AC4" s="336" t="e">
        <f aca="false">INDEX(PT_DIFFERENTIATION_CS,MATCH(C4,PT_DIFFERENTIATION_CS_ID,0))</f>
        <v>#N/A</v>
      </c>
      <c r="AD4" s="336"/>
      <c r="AE4" s="336"/>
      <c r="AF4" s="336"/>
      <c r="AG4" s="336"/>
      <c r="AH4" s="336"/>
      <c r="AI4" s="336"/>
      <c r="AJ4" s="336"/>
      <c r="AK4" s="338" t="s">
        <v>489</v>
      </c>
      <c r="AM4" s="85"/>
      <c r="AN4" s="85" t="str">
        <f aca="false">IF(T4="","",T4)</f>
        <v>Наименование централизованной системы холодного водоснабжения</v>
      </c>
      <c r="AO4" s="85"/>
      <c r="AP4" s="85"/>
      <c r="AQ4" s="31" t="n">
        <v>0</v>
      </c>
    </row>
    <row r="5" customFormat="false" ht="23.25" hidden="true" customHeight="true" outlineLevel="0" collapsed="false">
      <c r="A5" s="416"/>
      <c r="B5" s="416"/>
      <c r="C5" s="416"/>
      <c r="D5" s="416"/>
      <c r="E5" s="331"/>
      <c r="F5" s="331"/>
      <c r="G5" s="331"/>
      <c r="H5" s="482"/>
      <c r="I5" s="342" t="e">
        <f aca="false">S4&amp;".1"</f>
        <v>#N/A</v>
      </c>
      <c r="J5" s="416"/>
      <c r="K5" s="416"/>
      <c r="L5" s="433"/>
      <c r="P5" s="422" t="n">
        <v>1</v>
      </c>
      <c r="Q5" s="422"/>
      <c r="R5" s="343"/>
      <c r="S5" s="404" t="e">
        <f aca="false">$I5</f>
        <v>#N/A</v>
      </c>
      <c r="T5" s="344" t="s">
        <v>490</v>
      </c>
      <c r="U5" s="335"/>
      <c r="V5" s="483"/>
      <c r="W5" s="483"/>
      <c r="X5" s="483"/>
      <c r="Y5" s="483"/>
      <c r="Z5" s="483"/>
      <c r="AA5" s="483"/>
      <c r="AB5" s="483"/>
      <c r="AC5" s="257"/>
      <c r="AD5" s="257"/>
      <c r="AE5" s="257"/>
      <c r="AF5" s="257"/>
      <c r="AG5" s="257"/>
      <c r="AH5" s="257"/>
      <c r="AI5" s="257"/>
      <c r="AJ5" s="257"/>
      <c r="AK5" s="338" t="s">
        <v>491</v>
      </c>
      <c r="AM5" s="85"/>
      <c r="AN5" s="85" t="str">
        <f aca="false">IF(T5="","",T5)</f>
        <v>Наименование признака дифференциации</v>
      </c>
      <c r="AO5" s="85"/>
      <c r="AP5" s="85"/>
      <c r="AQ5" s="31" t="n">
        <v>0</v>
      </c>
    </row>
    <row r="6" customFormat="false" ht="23.25" hidden="true" customHeight="true" outlineLevel="0" collapsed="false">
      <c r="A6" s="416"/>
      <c r="B6" s="416"/>
      <c r="C6" s="416"/>
      <c r="D6" s="416"/>
      <c r="E6" s="331"/>
      <c r="F6" s="331"/>
      <c r="G6" s="331"/>
      <c r="H6" s="331"/>
      <c r="I6" s="342"/>
      <c r="J6" s="342" t="e">
        <f aca="false">I5&amp;".1"</f>
        <v>#N/A</v>
      </c>
      <c r="K6" s="416"/>
      <c r="L6" s="433" t="s">
        <v>413</v>
      </c>
      <c r="P6" s="422"/>
      <c r="Q6" s="422" t="n">
        <v>1</v>
      </c>
      <c r="R6" s="346"/>
      <c r="S6" s="404" t="e">
        <f aca="false">$J6</f>
        <v>#N/A</v>
      </c>
      <c r="T6" s="347" t="s">
        <v>414</v>
      </c>
      <c r="U6" s="335"/>
      <c r="V6" s="345"/>
      <c r="W6" s="345"/>
      <c r="X6" s="345"/>
      <c r="Y6" s="345"/>
      <c r="Z6" s="345"/>
      <c r="AA6" s="345"/>
      <c r="AB6" s="345"/>
      <c r="AC6" s="345"/>
      <c r="AD6" s="345"/>
      <c r="AE6" s="345"/>
      <c r="AF6" s="345"/>
      <c r="AG6" s="345"/>
      <c r="AH6" s="345"/>
      <c r="AI6" s="345"/>
      <c r="AJ6" s="345"/>
      <c r="AK6" s="439" t="s">
        <v>492</v>
      </c>
      <c r="AM6" s="85"/>
      <c r="AN6" s="85" t="str">
        <f aca="false">IF(T6="","",T6)</f>
        <v>Группа потребителей</v>
      </c>
      <c r="AO6" s="85"/>
      <c r="AP6" s="85"/>
      <c r="AQ6" s="31" t="n">
        <v>0</v>
      </c>
    </row>
    <row r="7" customFormat="false" ht="23.25" hidden="true" customHeight="true" outlineLevel="0" collapsed="false">
      <c r="A7" s="416"/>
      <c r="B7" s="416"/>
      <c r="C7" s="416"/>
      <c r="D7" s="416"/>
      <c r="E7" s="331"/>
      <c r="F7" s="331"/>
      <c r="G7" s="331"/>
      <c r="H7" s="331"/>
      <c r="I7" s="342"/>
      <c r="J7" s="342"/>
      <c r="K7" s="342" t="e">
        <f aca="false">J6&amp;".1"</f>
        <v>#N/A</v>
      </c>
      <c r="L7" s="433"/>
      <c r="P7" s="422"/>
      <c r="Q7" s="422"/>
      <c r="R7" s="346" t="n">
        <v>1</v>
      </c>
      <c r="S7" s="404" t="e">
        <f aca="false">$K7</f>
        <v>#N/A</v>
      </c>
      <c r="T7" s="484"/>
      <c r="U7" s="335"/>
      <c r="V7" s="349"/>
      <c r="W7" s="349"/>
      <c r="X7" s="351"/>
      <c r="Y7" s="352"/>
      <c r="Z7" s="166" t="s">
        <v>65</v>
      </c>
      <c r="AA7" s="352"/>
      <c r="AB7" s="166" t="s">
        <v>65</v>
      </c>
      <c r="AC7" s="349"/>
      <c r="AD7" s="349"/>
      <c r="AE7" s="351"/>
      <c r="AF7" s="352"/>
      <c r="AG7" s="166" t="s">
        <v>65</v>
      </c>
      <c r="AH7" s="352"/>
      <c r="AI7" s="166" t="s">
        <v>65</v>
      </c>
      <c r="AJ7" s="485"/>
      <c r="AK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 t="e">
        <f aca="false">strcheckdate(V8:AJ8)</f>
        <v>#NAME?</v>
      </c>
      <c r="AM7" s="85"/>
      <c r="AN7" s="85" t="str">
        <f aca="false">IF(T7="","",T7)</f>
        <v/>
      </c>
      <c r="AO7" s="85"/>
      <c r="AP7" s="85"/>
      <c r="AQ7" s="31" t="n">
        <v>0</v>
      </c>
    </row>
    <row r="8" customFormat="false" ht="14.25" hidden="true" customHeight="true" outlineLevel="0" collapsed="false">
      <c r="A8" s="416"/>
      <c r="B8" s="416"/>
      <c r="C8" s="416"/>
      <c r="D8" s="416"/>
      <c r="E8" s="331"/>
      <c r="F8" s="331"/>
      <c r="G8" s="331"/>
      <c r="H8" s="331"/>
      <c r="I8" s="342"/>
      <c r="J8" s="342"/>
      <c r="K8" s="342"/>
      <c r="L8" s="433"/>
      <c r="P8" s="422"/>
      <c r="Q8" s="422"/>
      <c r="R8" s="346"/>
      <c r="S8" s="312"/>
      <c r="T8" s="335"/>
      <c r="U8" s="335"/>
      <c r="V8" s="350"/>
      <c r="W8" s="350"/>
      <c r="X8" s="354" t="str">
        <f aca="false">Y7&amp;"-"&amp;AA7</f>
        <v>-</v>
      </c>
      <c r="Y8" s="352"/>
      <c r="Z8" s="166"/>
      <c r="AA8" s="352"/>
      <c r="AB8" s="166"/>
      <c r="AC8" s="350"/>
      <c r="AD8" s="350"/>
      <c r="AE8" s="354" t="str">
        <f aca="false">AF7&amp;"-"&amp;AH7</f>
        <v>-</v>
      </c>
      <c r="AF8" s="352"/>
      <c r="AG8" s="166"/>
      <c r="AH8" s="352"/>
      <c r="AI8" s="166"/>
      <c r="AJ8" s="487"/>
      <c r="AK8" s="486"/>
      <c r="AM8" s="85"/>
      <c r="AN8" s="85" t="str">
        <f aca="false">IF(T8="","",T8)</f>
        <v/>
      </c>
      <c r="AO8" s="85"/>
      <c r="AP8" s="85"/>
      <c r="AQ8" s="31" t="n">
        <v>0</v>
      </c>
    </row>
    <row r="9" customFormat="false" ht="21" hidden="true" customHeight="true" outlineLevel="0" collapsed="false">
      <c r="A9" s="416"/>
      <c r="B9" s="416"/>
      <c r="C9" s="416"/>
      <c r="D9" s="416"/>
      <c r="E9" s="331"/>
      <c r="F9" s="331"/>
      <c r="G9" s="331"/>
      <c r="H9" s="331"/>
      <c r="I9" s="342"/>
      <c r="J9" s="342"/>
      <c r="K9" s="416"/>
      <c r="L9" s="433"/>
      <c r="P9" s="422"/>
      <c r="Q9" s="422"/>
      <c r="R9" s="343"/>
      <c r="S9" s="355"/>
      <c r="T9" s="358" t="s">
        <v>493</v>
      </c>
      <c r="U9" s="157"/>
      <c r="V9" s="157"/>
      <c r="W9" s="157"/>
      <c r="X9" s="157"/>
      <c r="Y9" s="157"/>
      <c r="Z9" s="157"/>
      <c r="AA9" s="157"/>
      <c r="AB9" s="157"/>
      <c r="AC9" s="157"/>
      <c r="AD9" s="157"/>
      <c r="AE9" s="157"/>
      <c r="AF9" s="157"/>
      <c r="AG9" s="157"/>
      <c r="AH9" s="157"/>
      <c r="AI9" s="157"/>
      <c r="AJ9" s="157"/>
      <c r="AK9" s="338" t="s">
        <v>494</v>
      </c>
      <c r="AM9" s="85"/>
      <c r="AN9" s="85" t="str">
        <f aca="false">IF(T9="","",T9)</f>
        <v>Добавить значение признака дифференциации</v>
      </c>
      <c r="AO9" s="85"/>
      <c r="AP9" s="85"/>
      <c r="AQ9" s="31" t="n">
        <v>0</v>
      </c>
    </row>
    <row r="10" customFormat="false" ht="21" hidden="true" customHeight="true" outlineLevel="0" collapsed="false">
      <c r="A10" s="416"/>
      <c r="B10" s="416"/>
      <c r="C10" s="416"/>
      <c r="D10" s="416"/>
      <c r="E10" s="331"/>
      <c r="F10" s="331"/>
      <c r="G10" s="331"/>
      <c r="H10" s="331"/>
      <c r="I10" s="342"/>
      <c r="J10" s="416"/>
      <c r="K10" s="416"/>
      <c r="L10" s="433"/>
      <c r="P10" s="422"/>
      <c r="Q10" s="422"/>
      <c r="R10" s="343"/>
      <c r="S10" s="355"/>
      <c r="T10" s="362" t="s">
        <v>419</v>
      </c>
      <c r="U10" s="157"/>
      <c r="V10" s="157"/>
      <c r="W10" s="157"/>
      <c r="X10" s="157"/>
      <c r="Y10" s="157"/>
      <c r="Z10" s="157"/>
      <c r="AA10" s="157"/>
      <c r="AB10" s="359"/>
      <c r="AC10" s="157"/>
      <c r="AD10" s="157"/>
      <c r="AE10" s="157"/>
      <c r="AF10" s="157"/>
      <c r="AG10" s="157"/>
      <c r="AH10" s="157"/>
      <c r="AI10" s="359"/>
      <c r="AJ10" s="157"/>
      <c r="AK10" s="488"/>
      <c r="AM10" s="85"/>
      <c r="AN10" s="85" t="str">
        <f aca="false">IF(T10="","",T10)</f>
        <v>Добавить группу потребителей</v>
      </c>
      <c r="AO10" s="85"/>
      <c r="AP10" s="85"/>
      <c r="AQ10" s="31" t="n">
        <v>0</v>
      </c>
    </row>
    <row r="11" customFormat="false" ht="14.25" hidden="true" customHeight="true" outlineLevel="0" collapsed="false">
      <c r="A11" s="416"/>
      <c r="B11" s="416"/>
      <c r="C11" s="416"/>
      <c r="D11" s="416"/>
      <c r="E11" s="331"/>
      <c r="F11" s="331"/>
      <c r="G11" s="331"/>
      <c r="H11" s="482"/>
      <c r="I11" s="416"/>
      <c r="J11" s="416"/>
      <c r="K11" s="416"/>
      <c r="L11" s="433"/>
      <c r="M11" s="29"/>
      <c r="N11" s="29"/>
      <c r="O11" s="34"/>
      <c r="P11" s="95"/>
      <c r="Q11" s="361"/>
      <c r="R11" s="332"/>
      <c r="S11" s="355"/>
      <c r="T11" s="489" t="s">
        <v>495</v>
      </c>
      <c r="U11" s="157"/>
      <c r="V11" s="157"/>
      <c r="W11" s="157"/>
      <c r="X11" s="157"/>
      <c r="Y11" s="157"/>
      <c r="Z11" s="157"/>
      <c r="AA11" s="157"/>
      <c r="AB11" s="359"/>
      <c r="AC11" s="157"/>
      <c r="AD11" s="157"/>
      <c r="AE11" s="157"/>
      <c r="AF11" s="157"/>
      <c r="AG11" s="157"/>
      <c r="AH11" s="157"/>
      <c r="AI11" s="359"/>
      <c r="AJ11" s="157"/>
      <c r="AK11" s="360"/>
      <c r="AM11" s="85"/>
      <c r="AN11" s="85" t="str">
        <f aca="false">IF(T11="","",T11)</f>
        <v>Добавить наименование признака дифференциации</v>
      </c>
      <c r="AO11" s="85"/>
      <c r="AP11" s="85"/>
      <c r="AQ11" s="31" t="n">
        <v>0</v>
      </c>
    </row>
    <row r="12" s="36" customFormat="true" ht="14.25" hidden="true" customHeight="true" outlineLevel="0" collapsed="false">
      <c r="A12" s="422"/>
      <c r="B12" s="422"/>
      <c r="C12" s="422"/>
      <c r="D12" s="422"/>
      <c r="E12" s="331"/>
      <c r="F12" s="331"/>
      <c r="G12" s="422"/>
      <c r="H12" s="422"/>
      <c r="I12" s="422"/>
      <c r="J12" s="422"/>
      <c r="K12" s="422"/>
      <c r="L12" s="422"/>
      <c r="M12" s="367"/>
      <c r="N12" s="367"/>
      <c r="P12" s="118"/>
      <c r="Q12" s="363"/>
      <c r="R12" s="118"/>
      <c r="S12" s="368"/>
      <c r="T12" s="432" t="s">
        <v>422</v>
      </c>
      <c r="U12" s="407"/>
      <c r="V12" s="407"/>
      <c r="W12" s="407"/>
      <c r="X12" s="407"/>
      <c r="Y12" s="407"/>
      <c r="Z12" s="407"/>
      <c r="AA12" s="407"/>
      <c r="AB12" s="407"/>
      <c r="AC12" s="407"/>
      <c r="AD12" s="407"/>
      <c r="AE12" s="407"/>
      <c r="AF12" s="407"/>
      <c r="AG12" s="407"/>
      <c r="AH12" s="407"/>
      <c r="AI12" s="407"/>
      <c r="AJ12" s="407"/>
      <c r="AK12" s="407"/>
      <c r="AM12" s="85"/>
      <c r="AN12" s="85" t="str">
        <f aca="false">IF(T12="","",T12)</f>
        <v>Добавить централизованную систему для дифференциации</v>
      </c>
      <c r="AO12" s="85"/>
      <c r="AP12" s="85"/>
      <c r="AQ12" s="36" t="n">
        <v>0</v>
      </c>
    </row>
    <row r="13" s="36" customFormat="true" ht="14.25" hidden="true" customHeight="true" outlineLevel="0" collapsed="false">
      <c r="A13" s="422"/>
      <c r="B13" s="422"/>
      <c r="C13" s="422"/>
      <c r="D13" s="422"/>
      <c r="E13" s="331"/>
      <c r="F13" s="422"/>
      <c r="G13" s="422"/>
      <c r="H13" s="422"/>
      <c r="I13" s="422"/>
      <c r="J13" s="422"/>
      <c r="K13" s="422"/>
      <c r="L13" s="422"/>
      <c r="M13" s="367"/>
      <c r="N13" s="367"/>
      <c r="P13" s="118"/>
      <c r="Q13" s="363"/>
      <c r="R13" s="118"/>
      <c r="S13" s="368"/>
      <c r="T13" s="432" t="s">
        <v>423</v>
      </c>
      <c r="U13" s="407"/>
      <c r="V13" s="407"/>
      <c r="W13" s="407"/>
      <c r="X13" s="407"/>
      <c r="Y13" s="407"/>
      <c r="Z13" s="407"/>
      <c r="AA13" s="407"/>
      <c r="AB13" s="407"/>
      <c r="AC13" s="407"/>
      <c r="AD13" s="407"/>
      <c r="AE13" s="407"/>
      <c r="AF13" s="407"/>
      <c r="AG13" s="407"/>
      <c r="AH13" s="407"/>
      <c r="AI13" s="407"/>
      <c r="AJ13" s="407"/>
      <c r="AK13" s="407"/>
      <c r="AM13" s="85"/>
      <c r="AN13" s="85" t="str">
        <f aca="false">IF(T13="","",T13)</f>
        <v>Добавить территорию для дифференциации</v>
      </c>
      <c r="AO13" s="85"/>
      <c r="AP13" s="85"/>
      <c r="AQ13" s="36" t="n">
        <v>0</v>
      </c>
    </row>
    <row r="14" customFormat="false" ht="14.25" hidden="true" customHeight="true" outlineLevel="0" collapsed="false">
      <c r="AQ14" s="31" t="n">
        <v>0</v>
      </c>
    </row>
    <row r="15" customFormat="false" ht="14.25" hidden="true" customHeight="true" outlineLevel="0" collapsed="false">
      <c r="AC15" s="369"/>
      <c r="AD15" s="369"/>
      <c r="AE15" s="370"/>
      <c r="AF15" s="371"/>
      <c r="AG15" s="372" t="s">
        <v>65</v>
      </c>
      <c r="AH15" s="371"/>
      <c r="AI15" s="372" t="s">
        <v>65</v>
      </c>
      <c r="AQ15" s="31" t="n">
        <v>0</v>
      </c>
    </row>
    <row r="16" customFormat="false" ht="14.25" hidden="true" customHeight="true" outlineLevel="0" collapsed="false">
      <c r="AC16" s="369"/>
      <c r="AD16" s="369"/>
      <c r="AE16" s="354" t="str">
        <f aca="false">AF15&amp;"-"&amp;AH15</f>
        <v>-</v>
      </c>
      <c r="AF16" s="371"/>
      <c r="AG16" s="371"/>
      <c r="AH16" s="371"/>
      <c r="AI16" s="371"/>
      <c r="AQ16" s="31" t="n">
        <v>0</v>
      </c>
    </row>
    <row r="17" customFormat="false" ht="14.25" hidden="true" customHeight="true" outlineLevel="0" collapsed="false">
      <c r="AQ17" s="31" t="n">
        <v>0</v>
      </c>
    </row>
    <row r="18" s="34" customFormat="true" ht="22.5" hidden="true" customHeight="true" outlineLevel="0" collapsed="false">
      <c r="L18" s="88"/>
      <c r="M18" s="39"/>
      <c r="N18" s="39"/>
      <c r="O18" s="373" t="s">
        <v>424</v>
      </c>
      <c r="P18" s="39"/>
      <c r="Q18" s="374"/>
      <c r="R18" s="374"/>
      <c r="S18" s="29"/>
      <c r="Y18" s="373"/>
      <c r="AA18" s="373"/>
      <c r="AF18" s="373"/>
      <c r="AH18" s="373"/>
      <c r="AL18" s="36"/>
      <c r="AM18" s="36"/>
      <c r="AN18" s="36"/>
      <c r="AO18" s="36"/>
      <c r="AP18" s="36"/>
      <c r="AQ18" s="34" t="n">
        <v>0</v>
      </c>
    </row>
    <row r="19" s="34" customFormat="true" ht="14.25" hidden="true" customHeight="true" outlineLevel="0" collapsed="false">
      <c r="L19" s="88"/>
      <c r="M19" s="39"/>
      <c r="N19" s="39"/>
      <c r="O19" s="39"/>
      <c r="P19" s="39"/>
      <c r="Q19" s="374"/>
      <c r="R19" s="374"/>
      <c r="S19" s="29"/>
      <c r="AL19" s="36"/>
      <c r="AM19" s="36"/>
      <c r="AN19" s="36"/>
      <c r="AO19" s="36"/>
      <c r="AP19" s="36"/>
      <c r="AQ19" s="34" t="n">
        <v>0</v>
      </c>
    </row>
    <row r="20" s="34" customFormat="true" ht="12" hidden="true" customHeight="true" outlineLevel="0" collapsed="false">
      <c r="L20" s="88"/>
      <c r="M20" s="39"/>
      <c r="N20" s="39"/>
      <c r="O20" s="433" t="s">
        <v>425</v>
      </c>
      <c r="P20" s="39"/>
      <c r="Q20" s="490"/>
      <c r="R20" s="490"/>
      <c r="S20" s="29"/>
      <c r="T20" s="34" t="s">
        <v>426</v>
      </c>
      <c r="Z20" s="88" t="s">
        <v>427</v>
      </c>
      <c r="AB20" s="88" t="s">
        <v>428</v>
      </c>
      <c r="AC20" s="34" t="s">
        <v>426</v>
      </c>
      <c r="AG20" s="88" t="s">
        <v>429</v>
      </c>
      <c r="AI20" s="88" t="s">
        <v>428</v>
      </c>
      <c r="AQ20" s="34" t="n">
        <v>0</v>
      </c>
    </row>
    <row r="21" customFormat="false" ht="14.25" hidden="true" customHeight="true" outlineLevel="0" collapsed="false">
      <c r="O21" s="433"/>
      <c r="AQ21" s="31" t="n">
        <v>0</v>
      </c>
    </row>
    <row r="22" customFormat="false" ht="14.25" hidden="true" customHeight="true" outlineLevel="0" collapsed="false">
      <c r="O22" s="433"/>
      <c r="AQ22" s="31" t="n">
        <v>0</v>
      </c>
    </row>
    <row r="23" customFormat="false" ht="14.7" hidden="false" customHeight="true" outlineLevel="0" collapsed="false">
      <c r="Q23" s="375"/>
      <c r="R23" s="375"/>
      <c r="S23" s="376"/>
      <c r="T23" s="56"/>
      <c r="U23" s="56"/>
      <c r="AQ23" s="31" t="n">
        <v>14</v>
      </c>
    </row>
    <row r="24" customFormat="false" ht="14.7" hidden="false" customHeight="true" outlineLevel="0" collapsed="false">
      <c r="Q24" s="375"/>
      <c r="R24" s="375"/>
      <c r="S24" s="176"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76"/>
      <c r="U24" s="176"/>
      <c r="V24" s="176"/>
      <c r="W24" s="176"/>
      <c r="X24" s="176"/>
      <c r="Y24" s="176"/>
      <c r="Z24" s="176"/>
      <c r="AA24" s="176"/>
      <c r="AB24" s="176"/>
      <c r="AC24" s="176"/>
      <c r="AD24" s="176"/>
      <c r="AE24" s="176"/>
      <c r="AF24" s="176"/>
      <c r="AG24" s="176"/>
      <c r="AH24" s="176"/>
      <c r="AI24" s="178"/>
      <c r="AQ24" s="31" t="n">
        <v>14</v>
      </c>
    </row>
    <row r="25" customFormat="false" ht="14.7" hidden="false" customHeight="true" outlineLevel="0" collapsed="false">
      <c r="Q25" s="375"/>
      <c r="R25" s="375"/>
      <c r="S25" s="209" t="str">
        <f aca="false">IF(org=0,"Не определено",org)</f>
        <v>ООО "Газпром теплоэнерго Ярославль"</v>
      </c>
      <c r="T25" s="209"/>
      <c r="U25" s="209"/>
      <c r="V25" s="209"/>
      <c r="W25" s="209"/>
      <c r="X25" s="209"/>
      <c r="Y25" s="209"/>
      <c r="Z25" s="209"/>
      <c r="AA25" s="209"/>
      <c r="AB25" s="209"/>
      <c r="AC25" s="209"/>
      <c r="AD25" s="209"/>
      <c r="AE25" s="209"/>
      <c r="AF25" s="209"/>
      <c r="AG25" s="209"/>
      <c r="AH25" s="209"/>
      <c r="AI25" s="178"/>
      <c r="AQ25" s="31" t="n">
        <v>14</v>
      </c>
    </row>
    <row r="26" customFormat="false" ht="14.25" hidden="true" customHeight="true" outlineLevel="0" collapsed="false">
      <c r="Q26" s="375"/>
      <c r="R26" s="375"/>
      <c r="S26" s="376"/>
      <c r="T26" s="56"/>
      <c r="U26" s="56"/>
      <c r="V26" s="377"/>
      <c r="W26" s="377"/>
      <c r="X26" s="377"/>
      <c r="Y26" s="377"/>
      <c r="Z26" s="377"/>
      <c r="AA26" s="377"/>
      <c r="AB26" s="377"/>
      <c r="AC26" s="377"/>
      <c r="AD26" s="377"/>
      <c r="AE26" s="377"/>
      <c r="AF26" s="377"/>
      <c r="AG26" s="377"/>
      <c r="AH26" s="377"/>
      <c r="AI26" s="377"/>
      <c r="AQ26" s="31" t="n">
        <v>0</v>
      </c>
    </row>
    <row r="27" s="136" customFormat="true" ht="25.5" hidden="true" customHeight="true" outlineLevel="0" collapsed="false">
      <c r="A27" s="88"/>
      <c r="B27" s="88"/>
      <c r="C27" s="88"/>
      <c r="D27" s="88"/>
      <c r="E27" s="88"/>
      <c r="F27" s="88"/>
      <c r="G27" s="88"/>
      <c r="H27" s="88"/>
      <c r="I27" s="88"/>
      <c r="J27" s="88"/>
      <c r="K27" s="88"/>
      <c r="L27" s="88"/>
      <c r="M27" s="88"/>
      <c r="N27" s="88"/>
      <c r="O27" s="88"/>
      <c r="S27" s="378" t="s">
        <v>41</v>
      </c>
      <c r="T27" s="378"/>
      <c r="U27" s="379"/>
      <c r="V27" s="380" t="str">
        <f aca="false">IF(TITLE_NAME_OR_PR_CHANGE="",IF(TITLE_NAME_OR_PR="","",TITLE_NAME_OR_PR),TITLE_NAME_OR_PR_CHANGE)</f>
        <v/>
      </c>
      <c r="W27" s="380"/>
      <c r="X27" s="380"/>
      <c r="Y27" s="380"/>
      <c r="Z27" s="380"/>
      <c r="AA27" s="380"/>
      <c r="AB27" s="31"/>
      <c r="AC27" s="380" t="str">
        <f aca="false">IF(TITLE_NAME_OR_PR_CHANGE="",IF(TITLE_NAME_OR_PR="","",TITLE_NAME_OR_PR),TITLE_NAME_OR_PR_CHANGE)</f>
        <v/>
      </c>
      <c r="AD27" s="380"/>
      <c r="AE27" s="380"/>
      <c r="AF27" s="380"/>
      <c r="AG27" s="380"/>
      <c r="AH27" s="380"/>
      <c r="AI27" s="31"/>
      <c r="AJ27" s="31"/>
      <c r="AK27" s="381"/>
      <c r="AL27" s="85"/>
      <c r="AM27" s="85"/>
      <c r="AN27" s="85"/>
      <c r="AO27" s="85"/>
      <c r="AP27" s="85"/>
      <c r="AQ27" s="136" t="n">
        <v>0</v>
      </c>
    </row>
    <row r="28" s="136" customFormat="true" ht="18.75" hidden="true" customHeight="true" outlineLevel="0" collapsed="false">
      <c r="A28" s="88"/>
      <c r="B28" s="88"/>
      <c r="C28" s="88"/>
      <c r="D28" s="88"/>
      <c r="E28" s="88"/>
      <c r="F28" s="88"/>
      <c r="G28" s="88"/>
      <c r="H28" s="88"/>
      <c r="I28" s="88"/>
      <c r="J28" s="88"/>
      <c r="K28" s="88"/>
      <c r="L28" s="88"/>
      <c r="M28" s="88"/>
      <c r="N28" s="88"/>
      <c r="O28" s="88"/>
      <c r="S28" s="378" t="s">
        <v>430</v>
      </c>
      <c r="T28" s="378"/>
      <c r="U28" s="379"/>
      <c r="V28" s="382" t="str">
        <f aca="false">IF(TITLE_DATE_PR_CHANGE="",IF(TITLE_DATE_PR="","",TITLE_DATE_PR),TITLE_DATE_PR_CHANGE)</f>
        <v/>
      </c>
      <c r="W28" s="382"/>
      <c r="X28" s="382"/>
      <c r="Y28" s="382"/>
      <c r="Z28" s="382"/>
      <c r="AA28" s="382"/>
      <c r="AB28" s="31"/>
      <c r="AC28" s="382" t="str">
        <f aca="false">IF(TITLE_DATE_PR_CHANGE="",IF(TITLE_DATE_PR="","",TITLE_DATE_PR),TITLE_DATE_PR_CHANGE)</f>
        <v/>
      </c>
      <c r="AD28" s="382"/>
      <c r="AE28" s="382"/>
      <c r="AF28" s="382"/>
      <c r="AG28" s="382"/>
      <c r="AH28" s="382"/>
      <c r="AI28" s="31"/>
      <c r="AJ28" s="31"/>
      <c r="AK28" s="381"/>
      <c r="AL28" s="85"/>
      <c r="AM28" s="85"/>
      <c r="AN28" s="85"/>
      <c r="AO28" s="85"/>
      <c r="AP28" s="85"/>
      <c r="AQ28" s="136" t="n">
        <v>0</v>
      </c>
    </row>
    <row r="29" s="136" customFormat="true" ht="18.75" hidden="true" customHeight="true" outlineLevel="0" collapsed="false">
      <c r="A29" s="88"/>
      <c r="B29" s="88"/>
      <c r="C29" s="88"/>
      <c r="D29" s="88"/>
      <c r="E29" s="88"/>
      <c r="F29" s="88"/>
      <c r="G29" s="88"/>
      <c r="H29" s="88"/>
      <c r="I29" s="88"/>
      <c r="J29" s="88"/>
      <c r="K29" s="88"/>
      <c r="L29" s="88"/>
      <c r="M29" s="88"/>
      <c r="N29" s="88"/>
      <c r="O29" s="88"/>
      <c r="S29" s="378" t="s">
        <v>431</v>
      </c>
      <c r="T29" s="378"/>
      <c r="U29" s="379"/>
      <c r="V29" s="380" t="str">
        <f aca="false">IF(TITLE_NUMBER_PR_CHANGE="",IF(TITLE_NUMBER_PR="","",TITLE_NUMBER_PR),TITLE_NUMBER_PR_CHANGE)</f>
        <v/>
      </c>
      <c r="W29" s="380"/>
      <c r="X29" s="380"/>
      <c r="Y29" s="380"/>
      <c r="Z29" s="380"/>
      <c r="AA29" s="380"/>
      <c r="AB29" s="31"/>
      <c r="AC29" s="380" t="str">
        <f aca="false">IF(TITLE_NUMBER_PR_CHANGE="",IF(TITLE_NUMBER_PR="","",TITLE_NUMBER_PR),TITLE_NUMBER_PR_CHANGE)</f>
        <v/>
      </c>
      <c r="AD29" s="380"/>
      <c r="AE29" s="380"/>
      <c r="AF29" s="380"/>
      <c r="AG29" s="380"/>
      <c r="AH29" s="380"/>
      <c r="AI29" s="31"/>
      <c r="AJ29" s="31"/>
      <c r="AK29" s="381"/>
      <c r="AL29" s="85"/>
      <c r="AM29" s="85"/>
      <c r="AN29" s="85"/>
      <c r="AO29" s="85"/>
      <c r="AP29" s="85"/>
      <c r="AQ29" s="136" t="n">
        <v>0</v>
      </c>
    </row>
    <row r="30" s="136" customFormat="true" ht="18.75" hidden="true" customHeight="true" outlineLevel="0" collapsed="false">
      <c r="A30" s="88"/>
      <c r="B30" s="88"/>
      <c r="C30" s="88"/>
      <c r="D30" s="88"/>
      <c r="E30" s="88"/>
      <c r="F30" s="88"/>
      <c r="G30" s="88"/>
      <c r="H30" s="88"/>
      <c r="I30" s="88"/>
      <c r="J30" s="88"/>
      <c r="K30" s="88"/>
      <c r="L30" s="88"/>
      <c r="M30" s="88"/>
      <c r="N30" s="88"/>
      <c r="O30" s="88"/>
      <c r="S30" s="378" t="s">
        <v>42</v>
      </c>
      <c r="T30" s="378"/>
      <c r="U30" s="379"/>
      <c r="V30" s="380" t="str">
        <f aca="false">IF(TITLE_IST_PUB_CHANGE="",IF(TITLE_IST_PUB="","",TITLE_IST_PUB),TITLE_IST_PUB_CHANGE)</f>
        <v/>
      </c>
      <c r="W30" s="380"/>
      <c r="X30" s="380"/>
      <c r="Y30" s="380"/>
      <c r="Z30" s="380"/>
      <c r="AA30" s="380"/>
      <c r="AB30" s="31"/>
      <c r="AC30" s="380" t="str">
        <f aca="false">IF(TITLE_IST_PUB_CHANGE="",IF(TITLE_IST_PUB="","",TITLE_IST_PUB),TITLE_IST_PUB_CHANGE)</f>
        <v/>
      </c>
      <c r="AD30" s="380"/>
      <c r="AE30" s="380"/>
      <c r="AF30" s="380"/>
      <c r="AG30" s="380"/>
      <c r="AH30" s="380"/>
      <c r="AI30" s="31"/>
      <c r="AJ30" s="31"/>
      <c r="AK30" s="381"/>
      <c r="AL30" s="85"/>
      <c r="AM30" s="85"/>
      <c r="AN30" s="85"/>
      <c r="AO30" s="85"/>
      <c r="AP30" s="85"/>
      <c r="AQ30" s="136" t="n">
        <v>0</v>
      </c>
    </row>
    <row r="31" customFormat="false" ht="14.25" hidden="true" customHeight="true" outlineLevel="0" collapsed="false">
      <c r="Q31" s="375"/>
      <c r="R31" s="375"/>
      <c r="S31" s="376"/>
      <c r="T31" s="56"/>
      <c r="U31" s="56"/>
      <c r="V31" s="377"/>
      <c r="W31" s="377"/>
      <c r="X31" s="377"/>
      <c r="Y31" s="377"/>
      <c r="Z31" s="377"/>
      <c r="AA31" s="377"/>
      <c r="AB31" s="377"/>
      <c r="AC31" s="377"/>
      <c r="AD31" s="377"/>
      <c r="AE31" s="377"/>
      <c r="AF31" s="377"/>
      <c r="AG31" s="377"/>
      <c r="AH31" s="377"/>
      <c r="AI31" s="377"/>
      <c r="AQ31" s="31" t="n">
        <v>0</v>
      </c>
    </row>
    <row r="32" s="136" customFormat="true" ht="18.75" hidden="true" customHeight="true" outlineLevel="0" collapsed="false">
      <c r="A32" s="88"/>
      <c r="B32" s="88"/>
      <c r="C32" s="88"/>
      <c r="D32" s="88"/>
      <c r="E32" s="88"/>
      <c r="F32" s="88"/>
      <c r="G32" s="88"/>
      <c r="H32" s="88"/>
      <c r="I32" s="88"/>
      <c r="J32" s="88"/>
      <c r="K32" s="88"/>
      <c r="L32" s="88"/>
      <c r="M32" s="88"/>
      <c r="N32" s="88"/>
      <c r="O32" s="88"/>
      <c r="S32" s="378" t="s">
        <v>432</v>
      </c>
      <c r="T32" s="378"/>
      <c r="U32" s="379"/>
      <c r="V32" s="382" t="str">
        <f aca="false">IF(TITLE_DATE_PR_CHANGE="",IF(TITLE_DATE_PR="","",TITLE_DATE_PR),TITLE_DATE_PR_CHANGE)</f>
        <v/>
      </c>
      <c r="W32" s="382"/>
      <c r="X32" s="382"/>
      <c r="Y32" s="382"/>
      <c r="Z32" s="382"/>
      <c r="AA32" s="382"/>
      <c r="AB32" s="31"/>
      <c r="AC32" s="382" t="str">
        <f aca="false">IF(TITLE_DATE_PR_CHANGE="",IF(TITLE_DATE_PR="","",TITLE_DATE_PR),TITLE_DATE_PR_CHANGE)</f>
        <v/>
      </c>
      <c r="AD32" s="382"/>
      <c r="AE32" s="382"/>
      <c r="AF32" s="382"/>
      <c r="AG32" s="382"/>
      <c r="AH32" s="382"/>
      <c r="AI32" s="31"/>
      <c r="AJ32" s="31"/>
      <c r="AK32" s="381"/>
      <c r="AL32" s="85"/>
      <c r="AM32" s="85"/>
      <c r="AN32" s="85"/>
      <c r="AO32" s="85"/>
      <c r="AP32" s="85"/>
      <c r="AQ32" s="136" t="n">
        <v>0</v>
      </c>
    </row>
    <row r="33" s="136" customFormat="true" ht="18.75" hidden="true" customHeight="true" outlineLevel="0" collapsed="false">
      <c r="A33" s="88"/>
      <c r="B33" s="88"/>
      <c r="C33" s="88"/>
      <c r="D33" s="88"/>
      <c r="E33" s="88"/>
      <c r="F33" s="88"/>
      <c r="G33" s="88"/>
      <c r="H33" s="88"/>
      <c r="I33" s="88"/>
      <c r="J33" s="88"/>
      <c r="K33" s="88"/>
      <c r="L33" s="88"/>
      <c r="M33" s="88"/>
      <c r="N33" s="88"/>
      <c r="O33" s="88"/>
      <c r="S33" s="378" t="s">
        <v>433</v>
      </c>
      <c r="T33" s="378"/>
      <c r="U33" s="379"/>
      <c r="V33" s="380" t="str">
        <f aca="false">IF(TITLE_NUMBER_PR_CHANGE="",IF(TITLE_NUMBER_PR="","",TITLE_NUMBER_PR),TITLE_NUMBER_PR_CHANGE)</f>
        <v/>
      </c>
      <c r="W33" s="380"/>
      <c r="X33" s="380"/>
      <c r="Y33" s="380"/>
      <c r="Z33" s="380"/>
      <c r="AA33" s="380"/>
      <c r="AB33" s="31"/>
      <c r="AC33" s="380" t="str">
        <f aca="false">IF(TITLE_NUMBER_PR_CHANGE="",IF(TITLE_NUMBER_PR="","",TITLE_NUMBER_PR),TITLE_NUMBER_PR_CHANGE)</f>
        <v/>
      </c>
      <c r="AD33" s="380"/>
      <c r="AE33" s="380"/>
      <c r="AF33" s="380"/>
      <c r="AG33" s="380"/>
      <c r="AH33" s="380"/>
      <c r="AI33" s="31"/>
      <c r="AJ33" s="31"/>
      <c r="AK33" s="381"/>
      <c r="AL33" s="85"/>
      <c r="AM33" s="85"/>
      <c r="AN33" s="85"/>
      <c r="AO33" s="85"/>
      <c r="AP33" s="85"/>
      <c r="AQ33" s="136" t="n">
        <v>0</v>
      </c>
    </row>
    <row r="34" s="136" customFormat="true" ht="1.05" hidden="false" customHeight="true" outlineLevel="0" collapsed="false">
      <c r="A34" s="88"/>
      <c r="B34" s="88"/>
      <c r="C34" s="88"/>
      <c r="D34" s="88"/>
      <c r="E34" s="88"/>
      <c r="F34" s="88"/>
      <c r="G34" s="88"/>
      <c r="H34" s="88"/>
      <c r="I34" s="88"/>
      <c r="J34" s="88"/>
      <c r="K34" s="88"/>
      <c r="L34" s="88"/>
      <c r="M34" s="88"/>
      <c r="N34" s="88"/>
      <c r="O34" s="88"/>
      <c r="S34" s="31"/>
      <c r="T34" s="31"/>
      <c r="U34" s="481"/>
      <c r="V34" s="31"/>
      <c r="W34" s="31"/>
      <c r="X34" s="31"/>
      <c r="Y34" s="31"/>
      <c r="Z34" s="31"/>
      <c r="AA34" s="31"/>
      <c r="AB34" s="36" t="s">
        <v>434</v>
      </c>
      <c r="AC34" s="31"/>
      <c r="AD34" s="31"/>
      <c r="AE34" s="31"/>
      <c r="AF34" s="31"/>
      <c r="AG34" s="31"/>
      <c r="AH34" s="31"/>
      <c r="AI34" s="36" t="s">
        <v>434</v>
      </c>
      <c r="AL34" s="85"/>
      <c r="AM34" s="85"/>
      <c r="AN34" s="85"/>
      <c r="AO34" s="85"/>
      <c r="AP34" s="85"/>
      <c r="AQ34" s="136" t="n">
        <v>1</v>
      </c>
    </row>
    <row r="35" customFormat="false" ht="14.7" hidden="false" customHeight="true" outlineLevel="0" collapsed="false">
      <c r="Q35" s="375"/>
      <c r="R35" s="375"/>
      <c r="S35" s="376"/>
      <c r="T35" s="56"/>
      <c r="U35" s="383"/>
      <c r="V35" s="384"/>
      <c r="W35" s="384"/>
      <c r="X35" s="384"/>
      <c r="Y35" s="384"/>
      <c r="Z35" s="384"/>
      <c r="AA35" s="384"/>
      <c r="AB35" s="384"/>
      <c r="AC35" s="384"/>
      <c r="AD35" s="384"/>
      <c r="AE35" s="384"/>
      <c r="AF35" s="384"/>
      <c r="AG35" s="384"/>
      <c r="AH35" s="384"/>
      <c r="AI35" s="384"/>
      <c r="AQ35" s="31" t="n">
        <v>14</v>
      </c>
    </row>
    <row r="36" customFormat="false" ht="14.7" hidden="false" customHeight="true" outlineLevel="0" collapsed="false">
      <c r="Q36" s="375"/>
      <c r="R36" s="375"/>
      <c r="S36" s="97" t="s">
        <v>307</v>
      </c>
      <c r="T36" s="97"/>
      <c r="U36" s="97"/>
      <c r="V36" s="97"/>
      <c r="W36" s="97"/>
      <c r="X36" s="97"/>
      <c r="Y36" s="97"/>
      <c r="Z36" s="97"/>
      <c r="AA36" s="97"/>
      <c r="AB36" s="97"/>
      <c r="AC36" s="97"/>
      <c r="AD36" s="97"/>
      <c r="AE36" s="97"/>
      <c r="AF36" s="97"/>
      <c r="AG36" s="97"/>
      <c r="AH36" s="97"/>
      <c r="AI36" s="97"/>
      <c r="AJ36" s="97"/>
      <c r="AK36" s="97" t="s">
        <v>308</v>
      </c>
      <c r="AQ36" s="31" t="n">
        <v>14</v>
      </c>
    </row>
    <row r="37" customFormat="false" ht="14.7" hidden="false" customHeight="true" outlineLevel="0" collapsed="false">
      <c r="Q37" s="375"/>
      <c r="R37" s="375"/>
      <c r="S37" s="408" t="s">
        <v>87</v>
      </c>
      <c r="T37" s="310" t="s">
        <v>435</v>
      </c>
      <c r="U37" s="386"/>
      <c r="V37" s="309" t="s">
        <v>436</v>
      </c>
      <c r="W37" s="309"/>
      <c r="X37" s="309"/>
      <c r="Y37" s="309"/>
      <c r="Z37" s="309"/>
      <c r="AA37" s="309"/>
      <c r="AB37" s="310" t="s">
        <v>437</v>
      </c>
      <c r="AC37" s="309" t="s">
        <v>436</v>
      </c>
      <c r="AD37" s="309"/>
      <c r="AE37" s="309"/>
      <c r="AF37" s="309"/>
      <c r="AG37" s="309"/>
      <c r="AH37" s="309"/>
      <c r="AI37" s="310" t="s">
        <v>438</v>
      </c>
      <c r="AJ37" s="387" t="s">
        <v>439</v>
      </c>
      <c r="AK37" s="97"/>
      <c r="AQ37" s="31" t="n">
        <v>14</v>
      </c>
    </row>
    <row r="38" customFormat="false" ht="35.7" hidden="false" customHeight="true" outlineLevel="0" collapsed="false">
      <c r="Q38" s="375"/>
      <c r="R38" s="375"/>
      <c r="S38" s="408"/>
      <c r="T38" s="310"/>
      <c r="U38" s="388"/>
      <c r="V38" s="210" t="s">
        <v>496</v>
      </c>
      <c r="W38" s="97" t="s">
        <v>442</v>
      </c>
      <c r="X38" s="97"/>
      <c r="Y38" s="97" t="s">
        <v>443</v>
      </c>
      <c r="Z38" s="97"/>
      <c r="AA38" s="97"/>
      <c r="AB38" s="310"/>
      <c r="AC38" s="210" t="s">
        <v>496</v>
      </c>
      <c r="AD38" s="97" t="s">
        <v>442</v>
      </c>
      <c r="AE38" s="97"/>
      <c r="AF38" s="97" t="s">
        <v>443</v>
      </c>
      <c r="AG38" s="97"/>
      <c r="AH38" s="97"/>
      <c r="AI38" s="310"/>
      <c r="AJ38" s="387"/>
      <c r="AK38" s="97"/>
      <c r="AQ38" s="31" t="n">
        <v>34</v>
      </c>
    </row>
    <row r="39" customFormat="false" ht="35.7" hidden="false" customHeight="true" outlineLevel="0" collapsed="false">
      <c r="A39" s="88"/>
      <c r="B39" s="88" t="s">
        <v>144</v>
      </c>
      <c r="C39" s="88" t="s">
        <v>145</v>
      </c>
      <c r="D39" s="88" t="s">
        <v>146</v>
      </c>
      <c r="E39" s="433" t="s">
        <v>444</v>
      </c>
      <c r="F39" s="433" t="s">
        <v>445</v>
      </c>
      <c r="G39" s="433" t="s">
        <v>446</v>
      </c>
      <c r="H39" s="433"/>
      <c r="I39" s="433" t="s">
        <v>497</v>
      </c>
      <c r="J39" s="433" t="s">
        <v>449</v>
      </c>
      <c r="K39" s="433" t="s">
        <v>498</v>
      </c>
      <c r="L39" s="433" t="s">
        <v>425</v>
      </c>
      <c r="Q39" s="375"/>
      <c r="R39" s="375"/>
      <c r="S39" s="408"/>
      <c r="T39" s="310"/>
      <c r="U39" s="389"/>
      <c r="V39" s="210" t="s">
        <v>499</v>
      </c>
      <c r="W39" s="148" t="s">
        <v>500</v>
      </c>
      <c r="X39" s="148" t="s">
        <v>501</v>
      </c>
      <c r="Y39" s="148" t="s">
        <v>453</v>
      </c>
      <c r="Z39" s="148" t="s">
        <v>454</v>
      </c>
      <c r="AA39" s="148"/>
      <c r="AB39" s="310"/>
      <c r="AC39" s="210" t="s">
        <v>499</v>
      </c>
      <c r="AD39" s="148" t="s">
        <v>500</v>
      </c>
      <c r="AE39" s="148" t="s">
        <v>501</v>
      </c>
      <c r="AF39" s="148" t="s">
        <v>453</v>
      </c>
      <c r="AG39" s="148" t="s">
        <v>454</v>
      </c>
      <c r="AH39" s="148"/>
      <c r="AI39" s="310"/>
      <c r="AJ39" s="387"/>
      <c r="AK39" s="97"/>
      <c r="AQ39" s="31" t="n">
        <v>34</v>
      </c>
    </row>
    <row r="40" s="87" customFormat="true" ht="11.25" hidden="true" customHeight="true" outlineLevel="0" collapsed="false">
      <c r="A40" s="88"/>
      <c r="B40" s="88"/>
      <c r="C40" s="88"/>
      <c r="D40" s="88"/>
      <c r="E40" s="88"/>
      <c r="F40" s="88"/>
      <c r="G40" s="88"/>
      <c r="H40" s="88"/>
      <c r="I40" s="88"/>
      <c r="J40" s="88"/>
      <c r="K40" s="88"/>
      <c r="L40" s="433"/>
      <c r="M40" s="39"/>
      <c r="N40" s="39"/>
      <c r="O40" s="39"/>
      <c r="P40" s="390"/>
      <c r="Q40" s="391"/>
      <c r="R40" s="392" t="n">
        <v>1</v>
      </c>
      <c r="S40" s="393" t="s">
        <v>118</v>
      </c>
      <c r="T40" s="394" t="s">
        <v>101</v>
      </c>
      <c r="U40" s="395" t="str">
        <f aca="true">OFFSET(U40,0,-1)</f>
        <v>2</v>
      </c>
      <c r="V40" s="396" t="n">
        <f aca="true">OFFSET(V40,0,-1)+1</f>
        <v>3</v>
      </c>
      <c r="W40" s="396" t="n">
        <f aca="true">OFFSET(W40,0,-1)+1</f>
        <v>4</v>
      </c>
      <c r="X40" s="396" t="n">
        <f aca="true">OFFSET(X40,0,-1)+1</f>
        <v>5</v>
      </c>
      <c r="Y40" s="396" t="n">
        <f aca="true">OFFSET(Y40,0,-1)+1</f>
        <v>6</v>
      </c>
      <c r="Z40" s="396" t="n">
        <f aca="true">OFFSET(Z40,0,-1)+1</f>
        <v>7</v>
      </c>
      <c r="AA40" s="396"/>
      <c r="AB40" s="396" t="n">
        <f aca="true">OFFSET(AB40,0,-2)+1</f>
        <v>8</v>
      </c>
      <c r="AC40" s="396" t="n">
        <f aca="true">OFFSET(AC40,0,-1)+1</f>
        <v>9</v>
      </c>
      <c r="AD40" s="396" t="n">
        <f aca="true">OFFSET(AD40,0,-1)+1</f>
        <v>10</v>
      </c>
      <c r="AE40" s="396" t="n">
        <f aca="true">OFFSET(AE40,0,-1)+1</f>
        <v>11</v>
      </c>
      <c r="AF40" s="396" t="n">
        <f aca="true">OFFSET(AF40,0,-1)+1</f>
        <v>12</v>
      </c>
      <c r="AG40" s="396" t="n">
        <f aca="true">OFFSET(AG40,0,-1)+1</f>
        <v>13</v>
      </c>
      <c r="AH40" s="396"/>
      <c r="AI40" s="396" t="n">
        <f aca="true">OFFSET(AI40,0,-2)+1</f>
        <v>14</v>
      </c>
      <c r="AJ40" s="395" t="n">
        <f aca="true">OFFSET(AJ40,0,-1)</f>
        <v>14</v>
      </c>
      <c r="AK40" s="396" t="n">
        <f aca="true">OFFSET(AK40,0,-1)+1</f>
        <v>15</v>
      </c>
      <c r="AL40" s="36"/>
      <c r="AM40" s="36"/>
      <c r="AN40" s="36"/>
      <c r="AO40" s="36"/>
      <c r="AP40" s="36"/>
      <c r="AQ40" s="87" t="n">
        <v>0</v>
      </c>
    </row>
    <row r="41" customFormat="false" ht="24" hidden="false" customHeight="true" outlineLevel="0" collapsed="false">
      <c r="A41" s="416" t="s">
        <v>233</v>
      </c>
      <c r="B41" s="416"/>
      <c r="C41" s="416"/>
      <c r="D41" s="416"/>
      <c r="E41" s="331" t="n">
        <v>1</v>
      </c>
      <c r="F41" s="416"/>
      <c r="G41" s="416"/>
      <c r="H41" s="416"/>
      <c r="I41" s="416"/>
      <c r="J41" s="416"/>
      <c r="K41" s="416"/>
      <c r="L41" s="433"/>
      <c r="M41" s="29"/>
      <c r="N41" s="29"/>
      <c r="O41" s="29"/>
      <c r="Q41" s="95"/>
      <c r="R41" s="332"/>
      <c r="S41" s="404" t="n">
        <f aca="false">INDEX(PT_DIFFERENTIATION_NUM_NTAR,MATCH(A41,PT_DIFFERENTIATION_NTAR_ID,0))</f>
        <v>0</v>
      </c>
      <c r="T41" s="334" t="s">
        <v>132</v>
      </c>
      <c r="U41" s="335"/>
      <c r="V41" s="336"/>
      <c r="W41" s="336"/>
      <c r="X41" s="336"/>
      <c r="Y41" s="336"/>
      <c r="Z41" s="336"/>
      <c r="AA41" s="336"/>
      <c r="AB41" s="336"/>
      <c r="AC41" s="336" t="str">
        <f aca="false">INDEX(PT_DIFFERENTIATION_NTAR,MATCH(A41,PT_DIFFERENTIATION_NTAR_ID,0))</f>
        <v/>
      </c>
      <c r="AD41" s="336"/>
      <c r="AE41" s="336"/>
      <c r="AF41" s="336"/>
      <c r="AG41" s="336"/>
      <c r="AH41" s="336"/>
      <c r="AI41" s="336"/>
      <c r="AJ41" s="336"/>
      <c r="AK41"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5"/>
      <c r="AN41" s="85" t="str">
        <f aca="false">IF(T41="","",T41)</f>
        <v>Наименование тарифа</v>
      </c>
      <c r="AO41" s="85"/>
      <c r="AP41" s="85"/>
      <c r="AQ41" s="31" t="n">
        <v>23</v>
      </c>
    </row>
    <row r="42" customFormat="false" ht="24" hidden="false" customHeight="true" outlineLevel="0" collapsed="false">
      <c r="A42" s="416" t="s">
        <v>233</v>
      </c>
      <c r="B42" s="416" t="s">
        <v>234</v>
      </c>
      <c r="C42" s="416"/>
      <c r="D42" s="416"/>
      <c r="E42" s="331"/>
      <c r="F42" s="331" t="n">
        <v>1</v>
      </c>
      <c r="G42" s="416"/>
      <c r="H42" s="416"/>
      <c r="I42" s="416"/>
      <c r="J42" s="416"/>
      <c r="K42" s="416"/>
      <c r="L42" s="433"/>
      <c r="M42" s="29"/>
      <c r="N42" s="29"/>
      <c r="O42" s="29"/>
      <c r="P42" s="481"/>
      <c r="Q42" s="339"/>
      <c r="R42" s="340"/>
      <c r="S42" s="404" t="str">
        <f aca="false">INDEX(PT_DIFFERENTIATION_NUM_TER,MATCH(B42,PT_DIFFERENTIATION_TER_ID,0))</f>
        <v>.</v>
      </c>
      <c r="T42" s="333" t="s">
        <v>404</v>
      </c>
      <c r="U42" s="335"/>
      <c r="V42" s="336"/>
      <c r="W42" s="336"/>
      <c r="X42" s="336"/>
      <c r="Y42" s="336"/>
      <c r="Z42" s="336"/>
      <c r="AA42" s="336"/>
      <c r="AB42" s="336"/>
      <c r="AC42" s="336" t="str">
        <f aca="false">INDEX(PT_DIFFERENTIATION_TER,MATCH(B42,PT_DIFFERENTIATION_TER_ID,0))</f>
        <v/>
      </c>
      <c r="AD42" s="336"/>
      <c r="AE42" s="336"/>
      <c r="AF42" s="336"/>
      <c r="AG42" s="336"/>
      <c r="AH42" s="336"/>
      <c r="AI42" s="336"/>
      <c r="AJ42" s="336"/>
      <c r="AK42" s="338" t="s">
        <v>405</v>
      </c>
      <c r="AM42" s="85"/>
      <c r="AN42" s="85" t="str">
        <f aca="false">IF(T42="","",T42)</f>
        <v>Территория действия тарифа</v>
      </c>
      <c r="AO42" s="85"/>
      <c r="AP42" s="85"/>
      <c r="AQ42" s="31" t="n">
        <v>23</v>
      </c>
    </row>
    <row r="43" customFormat="false" ht="24" hidden="false" customHeight="true" outlineLevel="0" collapsed="false">
      <c r="A43" s="416" t="s">
        <v>233</v>
      </c>
      <c r="B43" s="416" t="s">
        <v>234</v>
      </c>
      <c r="C43" s="416" t="s">
        <v>235</v>
      </c>
      <c r="D43" s="416"/>
      <c r="E43" s="331"/>
      <c r="F43" s="331"/>
      <c r="G43" s="331" t="n">
        <v>1</v>
      </c>
      <c r="H43" s="416"/>
      <c r="I43" s="416"/>
      <c r="J43" s="416"/>
      <c r="K43" s="416"/>
      <c r="L43" s="433"/>
      <c r="M43" s="29"/>
      <c r="N43" s="29"/>
      <c r="O43" s="29"/>
      <c r="P43" s="341"/>
      <c r="Q43" s="339"/>
      <c r="R43" s="340"/>
      <c r="S43" s="404" t="str">
        <f aca="false">INDEX(PT_DIFFERENTIATION_NUM_CS,MATCH(C43,PT_DIFFERENTIATION_CS_ID,0))</f>
        <v>..</v>
      </c>
      <c r="T43" s="401" t="s">
        <v>488</v>
      </c>
      <c r="U43" s="335"/>
      <c r="V43" s="336"/>
      <c r="W43" s="336"/>
      <c r="X43" s="336"/>
      <c r="Y43" s="336"/>
      <c r="Z43" s="336"/>
      <c r="AA43" s="336"/>
      <c r="AB43" s="336"/>
      <c r="AC43" s="336" t="str">
        <f aca="false">INDEX(PT_DIFFERENTIATION_CS,MATCH(C43,PT_DIFFERENTIATION_CS_ID,0))</f>
        <v/>
      </c>
      <c r="AD43" s="336"/>
      <c r="AE43" s="336"/>
      <c r="AF43" s="336"/>
      <c r="AG43" s="336"/>
      <c r="AH43" s="336"/>
      <c r="AI43" s="336"/>
      <c r="AJ43" s="336"/>
      <c r="AK43" s="338" t="s">
        <v>489</v>
      </c>
      <c r="AM43" s="85"/>
      <c r="AN43" s="85" t="str">
        <f aca="false">IF(T43="","",T43)</f>
        <v>Наименование централизованной системы холодного водоснабжения</v>
      </c>
      <c r="AO43" s="85"/>
      <c r="AP43" s="85"/>
      <c r="AQ43" s="31" t="n">
        <v>23</v>
      </c>
    </row>
    <row r="44" customFormat="false" ht="24" hidden="false" customHeight="true" outlineLevel="0" collapsed="false">
      <c r="A44" s="416" t="s">
        <v>233</v>
      </c>
      <c r="B44" s="416" t="s">
        <v>234</v>
      </c>
      <c r="C44" s="416" t="s">
        <v>235</v>
      </c>
      <c r="D44" s="416" t="s">
        <v>502</v>
      </c>
      <c r="E44" s="331"/>
      <c r="F44" s="331"/>
      <c r="G44" s="331"/>
      <c r="H44" s="482"/>
      <c r="I44" s="342" t="str">
        <f aca="false">S43&amp;".1"</f>
        <v>...1</v>
      </c>
      <c r="J44" s="416"/>
      <c r="K44" s="416"/>
      <c r="L44" s="433"/>
      <c r="P44" s="422" t="n">
        <v>1</v>
      </c>
      <c r="Q44" s="422"/>
      <c r="R44" s="343"/>
      <c r="S44" s="404" t="str">
        <f aca="false">$I44</f>
        <v>...1</v>
      </c>
      <c r="T44" s="344" t="s">
        <v>490</v>
      </c>
      <c r="U44" s="335"/>
      <c r="V44" s="483"/>
      <c r="W44" s="483"/>
      <c r="X44" s="483"/>
      <c r="Y44" s="483"/>
      <c r="Z44" s="483"/>
      <c r="AA44" s="483"/>
      <c r="AB44" s="483"/>
      <c r="AC44" s="257"/>
      <c r="AD44" s="257"/>
      <c r="AE44" s="257"/>
      <c r="AF44" s="257"/>
      <c r="AG44" s="257"/>
      <c r="AH44" s="257"/>
      <c r="AI44" s="257"/>
      <c r="AJ44" s="257"/>
      <c r="AK44" s="338" t="s">
        <v>491</v>
      </c>
      <c r="AM44" s="85"/>
      <c r="AN44" s="85" t="str">
        <f aca="false">IF(T44="","",T44)</f>
        <v>Наименование признака дифференциации</v>
      </c>
      <c r="AO44" s="85"/>
      <c r="AP44" s="85"/>
      <c r="AQ44" s="31" t="n">
        <v>23</v>
      </c>
    </row>
    <row r="45" customFormat="false" ht="24" hidden="false" customHeight="true" outlineLevel="0" collapsed="false">
      <c r="A45" s="416" t="s">
        <v>233</v>
      </c>
      <c r="B45" s="416" t="s">
        <v>234</v>
      </c>
      <c r="C45" s="416" t="s">
        <v>235</v>
      </c>
      <c r="D45" s="416" t="s">
        <v>502</v>
      </c>
      <c r="E45" s="331"/>
      <c r="F45" s="331"/>
      <c r="G45" s="331"/>
      <c r="H45" s="331"/>
      <c r="I45" s="342"/>
      <c r="J45" s="342" t="str">
        <f aca="false">I44&amp;".1"</f>
        <v>...1.1</v>
      </c>
      <c r="K45" s="416"/>
      <c r="L45" s="433" t="s">
        <v>413</v>
      </c>
      <c r="P45" s="422"/>
      <c r="Q45" s="422" t="n">
        <v>1</v>
      </c>
      <c r="R45" s="346"/>
      <c r="S45" s="404" t="str">
        <f aca="false">$J45</f>
        <v>...1.1</v>
      </c>
      <c r="T45" s="347" t="s">
        <v>414</v>
      </c>
      <c r="U45" s="335"/>
      <c r="V45" s="345"/>
      <c r="W45" s="345"/>
      <c r="X45" s="345"/>
      <c r="Y45" s="345"/>
      <c r="Z45" s="345"/>
      <c r="AA45" s="345"/>
      <c r="AB45" s="345"/>
      <c r="AC45" s="345"/>
      <c r="AD45" s="345"/>
      <c r="AE45" s="345"/>
      <c r="AF45" s="345"/>
      <c r="AG45" s="345"/>
      <c r="AH45" s="345"/>
      <c r="AI45" s="345"/>
      <c r="AJ45" s="345"/>
      <c r="AK45" s="439" t="s">
        <v>492</v>
      </c>
      <c r="AM45" s="85"/>
      <c r="AN45" s="85" t="str">
        <f aca="false">IF(T45="","",T45)</f>
        <v>Группа потребителей</v>
      </c>
      <c r="AO45" s="85"/>
      <c r="AP45" s="85"/>
      <c r="AQ45" s="31" t="n">
        <v>23</v>
      </c>
    </row>
    <row r="46" customFormat="false" ht="24" hidden="false" customHeight="true" outlineLevel="0" collapsed="false">
      <c r="A46" s="416" t="s">
        <v>233</v>
      </c>
      <c r="B46" s="416" t="s">
        <v>234</v>
      </c>
      <c r="C46" s="416" t="s">
        <v>235</v>
      </c>
      <c r="D46" s="416" t="s">
        <v>502</v>
      </c>
      <c r="E46" s="331"/>
      <c r="F46" s="331"/>
      <c r="G46" s="331"/>
      <c r="H46" s="331"/>
      <c r="I46" s="342"/>
      <c r="J46" s="342"/>
      <c r="K46" s="342" t="str">
        <f aca="false">J45&amp;".1"</f>
        <v>...1.1.1</v>
      </c>
      <c r="L46" s="433"/>
      <c r="P46" s="422"/>
      <c r="Q46" s="422"/>
      <c r="R46" s="346" t="n">
        <v>1</v>
      </c>
      <c r="S46" s="404" t="str">
        <f aca="false">$K46</f>
        <v>...1.1.1</v>
      </c>
      <c r="T46" s="484"/>
      <c r="U46" s="335"/>
      <c r="V46" s="369"/>
      <c r="W46" s="369"/>
      <c r="X46" s="370"/>
      <c r="Y46" s="371"/>
      <c r="Z46" s="372" t="s">
        <v>65</v>
      </c>
      <c r="AA46" s="371"/>
      <c r="AB46" s="372" t="s">
        <v>65</v>
      </c>
      <c r="AC46" s="349"/>
      <c r="AD46" s="349"/>
      <c r="AE46" s="351"/>
      <c r="AF46" s="352"/>
      <c r="AG46" s="166" t="s">
        <v>65</v>
      </c>
      <c r="AH46" s="352"/>
      <c r="AI46" s="166" t="s">
        <v>19</v>
      </c>
      <c r="AJ46" s="485"/>
      <c r="AK46"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 t="e">
        <f aca="false">strcheckdate(V47:AJ47)</f>
        <v>#NAME?</v>
      </c>
      <c r="AM46" s="85"/>
      <c r="AN46" s="85" t="str">
        <f aca="false">IF(T46="","",T46)</f>
        <v/>
      </c>
      <c r="AO46" s="85"/>
      <c r="AP46" s="85"/>
      <c r="AQ46" s="31" t="n">
        <v>23</v>
      </c>
    </row>
    <row r="47" customFormat="false" ht="12.8" hidden="false" customHeight="false" outlineLevel="0" collapsed="false">
      <c r="A47" s="416" t="s">
        <v>233</v>
      </c>
      <c r="B47" s="416" t="s">
        <v>234</v>
      </c>
      <c r="C47" s="416" t="s">
        <v>235</v>
      </c>
      <c r="D47" s="416" t="s">
        <v>502</v>
      </c>
      <c r="E47" s="331"/>
      <c r="F47" s="331"/>
      <c r="G47" s="331"/>
      <c r="H47" s="331"/>
      <c r="I47" s="342"/>
      <c r="J47" s="342"/>
      <c r="K47" s="342"/>
      <c r="L47" s="433"/>
      <c r="P47" s="422"/>
      <c r="Q47" s="422"/>
      <c r="R47" s="346"/>
      <c r="S47" s="312"/>
      <c r="T47" s="335"/>
      <c r="U47" s="335"/>
      <c r="V47" s="369"/>
      <c r="W47" s="369"/>
      <c r="X47" s="354" t="str">
        <f aca="false">Y46&amp;"-"&amp;AA46</f>
        <v>-</v>
      </c>
      <c r="Y47" s="371"/>
      <c r="Z47" s="371"/>
      <c r="AA47" s="371"/>
      <c r="AB47" s="371"/>
      <c r="AC47" s="350"/>
      <c r="AD47" s="350"/>
      <c r="AE47" s="354" t="str">
        <f aca="false">AF46&amp;"-"&amp;AH46</f>
        <v>-</v>
      </c>
      <c r="AF47" s="352"/>
      <c r="AG47" s="166"/>
      <c r="AH47" s="352"/>
      <c r="AI47" s="166"/>
      <c r="AJ47" s="487"/>
      <c r="AK47" s="486"/>
      <c r="AM47" s="85"/>
      <c r="AN47" s="85" t="str">
        <f aca="false">IF(T47="","",T47)</f>
        <v/>
      </c>
      <c r="AO47" s="85"/>
      <c r="AP47" s="85"/>
      <c r="AQ47" s="31" t="n">
        <v>0</v>
      </c>
    </row>
    <row r="48" customFormat="false" ht="21" hidden="false" customHeight="true" outlineLevel="0" collapsed="false">
      <c r="A48" s="416" t="s">
        <v>233</v>
      </c>
      <c r="B48" s="416" t="s">
        <v>234</v>
      </c>
      <c r="C48" s="416" t="s">
        <v>235</v>
      </c>
      <c r="D48" s="416" t="s">
        <v>502</v>
      </c>
      <c r="E48" s="331"/>
      <c r="F48" s="331"/>
      <c r="G48" s="331"/>
      <c r="H48" s="331"/>
      <c r="I48" s="342"/>
      <c r="J48" s="342"/>
      <c r="K48" s="416"/>
      <c r="L48" s="433"/>
      <c r="P48" s="422"/>
      <c r="Q48" s="422"/>
      <c r="R48" s="343"/>
      <c r="S48" s="355"/>
      <c r="T48" s="358" t="s">
        <v>493</v>
      </c>
      <c r="U48" s="157"/>
      <c r="V48" s="157"/>
      <c r="W48" s="157"/>
      <c r="X48" s="157"/>
      <c r="Y48" s="157"/>
      <c r="Z48" s="157"/>
      <c r="AA48" s="157"/>
      <c r="AB48" s="157"/>
      <c r="AC48" s="157"/>
      <c r="AD48" s="157"/>
      <c r="AE48" s="157"/>
      <c r="AF48" s="157"/>
      <c r="AG48" s="157"/>
      <c r="AH48" s="157"/>
      <c r="AI48" s="157"/>
      <c r="AJ48" s="157"/>
      <c r="AK48" s="338" t="s">
        <v>494</v>
      </c>
      <c r="AM48" s="85"/>
      <c r="AN48" s="85" t="str">
        <f aca="false">IF(T48="","",T48)</f>
        <v>Добавить значение признака дифференциации</v>
      </c>
      <c r="AO48" s="85"/>
      <c r="AP48" s="85"/>
      <c r="AQ48" s="31" t="n">
        <v>20</v>
      </c>
    </row>
    <row r="49" customFormat="false" ht="22.05" hidden="false" customHeight="true" outlineLevel="0" collapsed="false">
      <c r="A49" s="416" t="s">
        <v>233</v>
      </c>
      <c r="B49" s="416" t="s">
        <v>234</v>
      </c>
      <c r="C49" s="416" t="s">
        <v>235</v>
      </c>
      <c r="D49" s="416" t="s">
        <v>502</v>
      </c>
      <c r="E49" s="331"/>
      <c r="F49" s="331"/>
      <c r="G49" s="331"/>
      <c r="H49" s="331"/>
      <c r="I49" s="342"/>
      <c r="J49" s="416"/>
      <c r="K49" s="416"/>
      <c r="L49" s="433"/>
      <c r="P49" s="422"/>
      <c r="Q49" s="422"/>
      <c r="R49" s="343"/>
      <c r="S49" s="355"/>
      <c r="T49" s="362" t="s">
        <v>419</v>
      </c>
      <c r="U49" s="157"/>
      <c r="V49" s="157"/>
      <c r="W49" s="157"/>
      <c r="X49" s="157"/>
      <c r="Y49" s="157"/>
      <c r="Z49" s="157"/>
      <c r="AA49" s="157"/>
      <c r="AB49" s="359"/>
      <c r="AC49" s="157"/>
      <c r="AD49" s="157"/>
      <c r="AE49" s="157"/>
      <c r="AF49" s="157"/>
      <c r="AG49" s="157"/>
      <c r="AH49" s="157"/>
      <c r="AI49" s="359"/>
      <c r="AJ49" s="157"/>
      <c r="AK49" s="488"/>
      <c r="AM49" s="85"/>
      <c r="AN49" s="85" t="str">
        <f aca="false">IF(T49="","",T49)</f>
        <v>Добавить группу потребителей</v>
      </c>
      <c r="AO49" s="85"/>
      <c r="AP49" s="85"/>
      <c r="AQ49" s="31" t="n">
        <v>21</v>
      </c>
    </row>
    <row r="50" customFormat="false" ht="22.05" hidden="false" customHeight="true" outlineLevel="0" collapsed="false">
      <c r="A50" s="416" t="s">
        <v>233</v>
      </c>
      <c r="B50" s="416" t="s">
        <v>234</v>
      </c>
      <c r="C50" s="416" t="s">
        <v>235</v>
      </c>
      <c r="D50" s="416" t="s">
        <v>502</v>
      </c>
      <c r="E50" s="331"/>
      <c r="F50" s="331"/>
      <c r="G50" s="331"/>
      <c r="H50" s="482"/>
      <c r="I50" s="416"/>
      <c r="J50" s="416"/>
      <c r="K50" s="416"/>
      <c r="L50" s="433"/>
      <c r="M50" s="29"/>
      <c r="N50" s="29"/>
      <c r="O50" s="34"/>
      <c r="P50" s="95"/>
      <c r="Q50" s="361"/>
      <c r="R50" s="332"/>
      <c r="S50" s="355"/>
      <c r="T50" s="489" t="s">
        <v>495</v>
      </c>
      <c r="U50" s="157"/>
      <c r="V50" s="157"/>
      <c r="W50" s="157"/>
      <c r="X50" s="157"/>
      <c r="Y50" s="157"/>
      <c r="Z50" s="157"/>
      <c r="AA50" s="157"/>
      <c r="AB50" s="359"/>
      <c r="AC50" s="157"/>
      <c r="AD50" s="157"/>
      <c r="AE50" s="157"/>
      <c r="AF50" s="157"/>
      <c r="AG50" s="157"/>
      <c r="AH50" s="157"/>
      <c r="AI50" s="359"/>
      <c r="AJ50" s="157"/>
      <c r="AK50" s="360"/>
      <c r="AM50" s="85"/>
      <c r="AN50" s="85" t="str">
        <f aca="false">IF(T50="","",T50)</f>
        <v>Добавить наименование признака дифференциации</v>
      </c>
      <c r="AO50" s="85"/>
      <c r="AP50" s="85"/>
      <c r="AQ50" s="31" t="n">
        <v>21</v>
      </c>
    </row>
    <row r="51" s="36" customFormat="true" ht="12.8" hidden="false" customHeight="false" outlineLevel="0" collapsed="false">
      <c r="A51" s="422" t="s">
        <v>233</v>
      </c>
      <c r="B51" s="422" t="s">
        <v>234</v>
      </c>
      <c r="C51" s="422"/>
      <c r="D51" s="422"/>
      <c r="E51" s="331"/>
      <c r="F51" s="331"/>
      <c r="G51" s="422"/>
      <c r="H51" s="422"/>
      <c r="I51" s="422"/>
      <c r="J51" s="422"/>
      <c r="K51" s="422"/>
      <c r="L51" s="422"/>
      <c r="M51" s="367"/>
      <c r="N51" s="367"/>
      <c r="P51" s="118"/>
      <c r="Q51" s="363"/>
      <c r="R51" s="118"/>
      <c r="S51" s="368"/>
      <c r="T51" s="432" t="s">
        <v>422</v>
      </c>
      <c r="U51" s="407"/>
      <c r="V51" s="407"/>
      <c r="W51" s="407"/>
      <c r="X51" s="407"/>
      <c r="Y51" s="407"/>
      <c r="Z51" s="407"/>
      <c r="AA51" s="407"/>
      <c r="AB51" s="407"/>
      <c r="AC51" s="407"/>
      <c r="AD51" s="407"/>
      <c r="AE51" s="407"/>
      <c r="AF51" s="407"/>
      <c r="AG51" s="407"/>
      <c r="AH51" s="407"/>
      <c r="AI51" s="407"/>
      <c r="AJ51" s="407"/>
      <c r="AK51" s="407"/>
      <c r="AM51" s="85"/>
      <c r="AN51" s="85" t="str">
        <f aca="false">IF(T51="","",T51)</f>
        <v>Добавить централизованную систему для дифференциации</v>
      </c>
      <c r="AO51" s="85"/>
      <c r="AP51" s="85"/>
      <c r="AQ51" s="36" t="n">
        <v>0</v>
      </c>
    </row>
    <row r="52" s="36" customFormat="true" ht="12.8" hidden="false" customHeight="false" outlineLevel="0" collapsed="false">
      <c r="A52" s="422" t="s">
        <v>233</v>
      </c>
      <c r="B52" s="422"/>
      <c r="C52" s="422"/>
      <c r="D52" s="422"/>
      <c r="E52" s="331"/>
      <c r="F52" s="422"/>
      <c r="G52" s="422"/>
      <c r="H52" s="422"/>
      <c r="I52" s="422"/>
      <c r="J52" s="422"/>
      <c r="K52" s="422"/>
      <c r="L52" s="422"/>
      <c r="M52" s="367"/>
      <c r="N52" s="367"/>
      <c r="P52" s="118"/>
      <c r="Q52" s="363"/>
      <c r="R52" s="118"/>
      <c r="S52" s="368"/>
      <c r="T52" s="432" t="s">
        <v>423</v>
      </c>
      <c r="U52" s="407"/>
      <c r="V52" s="407"/>
      <c r="W52" s="407"/>
      <c r="X52" s="407"/>
      <c r="Y52" s="407"/>
      <c r="Z52" s="407"/>
      <c r="AA52" s="407"/>
      <c r="AB52" s="407"/>
      <c r="AC52" s="407"/>
      <c r="AD52" s="407"/>
      <c r="AE52" s="407"/>
      <c r="AF52" s="407"/>
      <c r="AG52" s="407"/>
      <c r="AH52" s="407"/>
      <c r="AI52" s="407"/>
      <c r="AJ52" s="407"/>
      <c r="AK52" s="407"/>
      <c r="AM52" s="85"/>
      <c r="AN52" s="85" t="str">
        <f aca="false">IF(T52="","",T52)</f>
        <v>Добавить территорию для дифференциации</v>
      </c>
      <c r="AO52" s="85"/>
      <c r="AP52" s="85"/>
      <c r="AQ52" s="36" t="n">
        <v>0</v>
      </c>
    </row>
    <row r="53" s="36" customFormat="true" ht="12.8" hidden="false" customHeight="false" outlineLevel="0" collapsed="false">
      <c r="A53" s="422"/>
      <c r="B53" s="422"/>
      <c r="C53" s="422"/>
      <c r="D53" s="422"/>
      <c r="E53" s="422"/>
      <c r="F53" s="422"/>
      <c r="G53" s="422"/>
      <c r="H53" s="422"/>
      <c r="I53" s="422"/>
      <c r="J53" s="422"/>
      <c r="K53" s="422"/>
      <c r="L53" s="422"/>
      <c r="M53" s="367"/>
      <c r="N53" s="367"/>
      <c r="P53" s="118"/>
      <c r="Q53" s="363"/>
      <c r="R53" s="118"/>
      <c r="S53" s="368"/>
      <c r="T53" s="432" t="s">
        <v>455</v>
      </c>
      <c r="U53" s="407"/>
      <c r="V53" s="407"/>
      <c r="W53" s="407"/>
      <c r="X53" s="407"/>
      <c r="Y53" s="407"/>
      <c r="Z53" s="407"/>
      <c r="AA53" s="407"/>
      <c r="AB53" s="407"/>
      <c r="AC53" s="407"/>
      <c r="AD53" s="407"/>
      <c r="AE53" s="407"/>
      <c r="AF53" s="407"/>
      <c r="AG53" s="407"/>
      <c r="AH53" s="407"/>
      <c r="AI53" s="407"/>
      <c r="AJ53" s="407"/>
      <c r="AK53" s="407"/>
      <c r="AM53" s="85"/>
      <c r="AN53" s="85" t="str">
        <f aca="false">IF(T53="","",T53)</f>
        <v>Добавить наименование тарифа</v>
      </c>
      <c r="AO53" s="85"/>
      <c r="AP53" s="85"/>
      <c r="AQ53" s="36" t="n">
        <v>0</v>
      </c>
    </row>
    <row r="54" customFormat="false" ht="11.55" hidden="false" customHeight="true" outlineLevel="0" collapsed="false">
      <c r="M54" s="34"/>
      <c r="N54" s="34"/>
      <c r="O54" s="34"/>
      <c r="P54" s="31"/>
      <c r="Q54" s="31"/>
      <c r="R54" s="31"/>
      <c r="S54" s="31"/>
      <c r="AL54" s="31"/>
      <c r="AM54" s="31"/>
      <c r="AN54" s="31"/>
      <c r="AO54" s="31"/>
      <c r="AP54" s="31"/>
      <c r="AQ54" s="31" t="n">
        <v>11</v>
      </c>
    </row>
    <row r="55" customFormat="false" ht="14.7" hidden="false" customHeight="true" outlineLevel="0" collapsed="false">
      <c r="O55" s="34"/>
      <c r="S55" s="307"/>
      <c r="T55" s="481"/>
      <c r="U55" s="481"/>
      <c r="V55" s="481"/>
      <c r="W55" s="481"/>
      <c r="X55" s="481"/>
      <c r="Y55" s="481"/>
      <c r="Z55" s="481"/>
      <c r="AA55" s="481"/>
      <c r="AB55" s="481"/>
      <c r="AC55" s="481"/>
      <c r="AD55" s="481"/>
      <c r="AE55" s="481"/>
      <c r="AF55" s="481"/>
      <c r="AG55" s="481"/>
      <c r="AH55" s="481"/>
      <c r="AI55" s="481"/>
      <c r="AJ55" s="481"/>
      <c r="AK55" s="481"/>
      <c r="AQ55" s="31" t="n">
        <v>14</v>
      </c>
    </row>
    <row r="56" customFormat="false" ht="14.7" hidden="false" customHeight="true" outlineLevel="0" collapsed="false">
      <c r="O56" s="34"/>
      <c r="AQ56" s="31" t="n">
        <v>14</v>
      </c>
    </row>
    <row r="57" customFormat="false" ht="14.7" hidden="false" customHeight="true" outlineLevel="0" collapsed="false">
      <c r="O57" s="34"/>
      <c r="S57" s="307"/>
      <c r="T57" s="481"/>
      <c r="U57" s="481"/>
      <c r="V57" s="481"/>
      <c r="W57" s="481"/>
      <c r="X57" s="481"/>
      <c r="Y57" s="481"/>
      <c r="Z57" s="481"/>
      <c r="AA57" s="481"/>
      <c r="AB57" s="481"/>
      <c r="AC57" s="481"/>
      <c r="AD57" s="481"/>
      <c r="AE57" s="481"/>
      <c r="AF57" s="481"/>
      <c r="AG57" s="481"/>
      <c r="AH57" s="481"/>
      <c r="AI57" s="481"/>
      <c r="AJ57" s="481"/>
      <c r="AK57" s="481"/>
      <c r="AQ57" s="31" t="n">
        <v>14</v>
      </c>
    </row>
    <row r="58" customFormat="false" ht="22.5" hidden="true" customHeight="true" outlineLevel="0" collapsed="false">
      <c r="A58" s="34" t="s">
        <v>81</v>
      </c>
      <c r="B58" s="34" t="n">
        <v>0</v>
      </c>
      <c r="C58" s="34" t="n">
        <v>0</v>
      </c>
      <c r="D58" s="34" t="n">
        <v>0</v>
      </c>
      <c r="E58" s="34" t="n">
        <v>0</v>
      </c>
      <c r="F58" s="34" t="n">
        <v>0</v>
      </c>
      <c r="G58" s="34" t="n">
        <v>0</v>
      </c>
      <c r="H58" s="34" t="n">
        <v>0</v>
      </c>
      <c r="I58" s="34" t="n">
        <v>0</v>
      </c>
      <c r="J58" s="34" t="n">
        <v>0</v>
      </c>
      <c r="K58" s="34" t="n">
        <v>0</v>
      </c>
      <c r="L58" s="88" t="n">
        <v>0</v>
      </c>
      <c r="M58" s="39" t="n">
        <v>0</v>
      </c>
      <c r="N58" s="39" t="n">
        <v>0</v>
      </c>
      <c r="O58" s="39" t="n">
        <v>0</v>
      </c>
      <c r="P58" s="175" t="n">
        <v>3</v>
      </c>
      <c r="Q58" s="329" t="n">
        <v>3</v>
      </c>
      <c r="R58" s="329" t="n">
        <v>3</v>
      </c>
      <c r="S58" s="330" t="n">
        <v>12</v>
      </c>
      <c r="T58" s="31" t="n">
        <v>35</v>
      </c>
      <c r="U58" s="31" t="n">
        <v>0</v>
      </c>
      <c r="V58" s="31" t="n">
        <v>0</v>
      </c>
      <c r="W58" s="31" t="n">
        <v>0</v>
      </c>
      <c r="X58" s="31" t="n">
        <v>0</v>
      </c>
      <c r="Y58" s="31" t="n">
        <v>0</v>
      </c>
      <c r="Z58" s="31" t="n">
        <v>0</v>
      </c>
      <c r="AA58" s="31" t="n">
        <v>0</v>
      </c>
      <c r="AB58" s="31" t="n">
        <v>0</v>
      </c>
      <c r="AC58" s="31" t="n">
        <v>24</v>
      </c>
      <c r="AD58" s="31" t="n">
        <v>24</v>
      </c>
      <c r="AE58" s="31" t="n">
        <v>24</v>
      </c>
      <c r="AF58" s="31" t="n">
        <v>11</v>
      </c>
      <c r="AG58" s="31" t="n">
        <v>3</v>
      </c>
      <c r="AH58" s="31" t="n">
        <v>11</v>
      </c>
      <c r="AI58" s="31" t="n">
        <v>0</v>
      </c>
      <c r="AJ58" s="31" t="n">
        <v>4</v>
      </c>
      <c r="AK58" s="31" t="n">
        <v>115</v>
      </c>
      <c r="AL58" s="36" t="n">
        <v>10</v>
      </c>
      <c r="AM58" s="36" t="n">
        <v>10</v>
      </c>
      <c r="AN58" s="36" t="n">
        <v>10</v>
      </c>
      <c r="AO58" s="36" t="n">
        <v>10</v>
      </c>
      <c r="AP58" s="36" t="n">
        <v>10</v>
      </c>
      <c r="AQ58" s="31"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4.14"/>
    <col collapsed="false" customWidth="true" hidden="true" outlineLevel="0" max="10" min="10" style="34" width="9.85"/>
    <col collapsed="false" customWidth="true" hidden="true" outlineLevel="0" max="11" min="11" style="34" width="14.71"/>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5.01"/>
    <col collapsed="false" customWidth="true" hidden="false" outlineLevel="0" max="21" min="21" style="31" width="0.14"/>
    <col collapsed="false" customWidth="true" hidden="true" outlineLevel="0" max="24" min="22" style="31" width="24.72"/>
    <col collapsed="false" customWidth="true" hidden="true" outlineLevel="0" max="25" min="25" style="31" width="11.7"/>
    <col collapsed="false" customWidth="true" hidden="true" outlineLevel="0" max="26" min="26" style="31" width="3.71"/>
    <col collapsed="false" customWidth="true" hidden="true" outlineLevel="0" max="27" min="27" style="31" width="11.7"/>
    <col collapsed="false" customWidth="true" hidden="true" outlineLevel="0" max="28" min="28" style="31" width="8.57"/>
    <col collapsed="false" customWidth="true" hidden="false" outlineLevel="0" max="29" min="29" style="31" width="24.72"/>
    <col collapsed="false" customWidth="true" hidden="false" outlineLevel="0" max="31" min="30" style="31" width="24.01"/>
    <col collapsed="false" customWidth="true" hidden="false" outlineLevel="0" max="32" min="32" style="31" width="11.01"/>
    <col collapsed="false" customWidth="true" hidden="false" outlineLevel="0" max="33" min="33" style="31" width="3.71"/>
    <col collapsed="false" customWidth="true" hidden="false" outlineLevel="0" max="34" min="34" style="31" width="11.01"/>
    <col collapsed="false" customWidth="true" hidden="true" outlineLevel="0" max="35" min="35" style="31" width="8.57"/>
    <col collapsed="false" customWidth="true" hidden="false" outlineLevel="0" max="36" min="36" style="31" width="4.01"/>
    <col collapsed="false" customWidth="true" hidden="false" outlineLevel="0" max="37" min="37" style="31" width="115.01"/>
    <col collapsed="false" customWidth="true" hidden="false" outlineLevel="0" max="42" min="38" style="36" width="10"/>
    <col collapsed="false" customWidth="false" hidden="true" outlineLevel="0" max="43" min="43" style="31" width="10.57"/>
  </cols>
  <sheetData>
    <row r="1" customFormat="false" ht="22.5" hidden="true" customHeight="true" outlineLevel="0" collapsed="false">
      <c r="AQ1" s="31" t="s">
        <v>14</v>
      </c>
    </row>
    <row r="2" customFormat="false" ht="23.25" hidden="true" customHeight="true" outlineLevel="0" collapsed="false">
      <c r="A2" s="416"/>
      <c r="B2" s="416"/>
      <c r="C2" s="416"/>
      <c r="D2" s="416"/>
      <c r="E2" s="331" t="n">
        <v>1</v>
      </c>
      <c r="F2" s="416"/>
      <c r="G2" s="416"/>
      <c r="H2" s="416"/>
      <c r="I2" s="416"/>
      <c r="J2" s="416"/>
      <c r="K2" s="416"/>
      <c r="L2" s="433"/>
      <c r="M2" s="29"/>
      <c r="N2" s="29"/>
      <c r="O2" s="29"/>
      <c r="Q2" s="95"/>
      <c r="R2" s="332"/>
      <c r="S2" s="404" t="e">
        <f aca="false">INDEX(PT_DIFFERENTIATION_NUM_NTAR,MATCH(A2,PT_DIFFERENTIATION_NTAR_ID,0))</f>
        <v>#N/A</v>
      </c>
      <c r="T2" s="334" t="s">
        <v>132</v>
      </c>
      <c r="U2" s="335"/>
      <c r="V2" s="336"/>
      <c r="W2" s="336"/>
      <c r="X2" s="336"/>
      <c r="Y2" s="336"/>
      <c r="Z2" s="336"/>
      <c r="AA2" s="336"/>
      <c r="AB2" s="336"/>
      <c r="AC2" s="336" t="e">
        <f aca="false">INDEX(PT_DIFFERENTIATION_NTAR,MATCH(A2,PT_DIFFERENTIATION_NTAR_ID,0))</f>
        <v>#N/A</v>
      </c>
      <c r="AD2" s="336"/>
      <c r="AE2" s="336"/>
      <c r="AF2" s="336"/>
      <c r="AG2" s="336"/>
      <c r="AH2" s="336"/>
      <c r="AI2" s="336"/>
      <c r="AJ2" s="336"/>
      <c r="AK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5"/>
      <c r="AN2" s="85" t="str">
        <f aca="false">IF(T2="","",T2)</f>
        <v>Наименование тарифа</v>
      </c>
      <c r="AO2" s="85"/>
      <c r="AP2" s="85"/>
      <c r="AQ2" s="31" t="n">
        <v>0</v>
      </c>
    </row>
    <row r="3" customFormat="false" ht="23.25" hidden="true" customHeight="true" outlineLevel="0" collapsed="false">
      <c r="A3" s="416"/>
      <c r="B3" s="416"/>
      <c r="C3" s="416"/>
      <c r="D3" s="416"/>
      <c r="E3" s="331"/>
      <c r="F3" s="331" t="n">
        <v>1</v>
      </c>
      <c r="G3" s="416"/>
      <c r="H3" s="416"/>
      <c r="I3" s="416"/>
      <c r="J3" s="416"/>
      <c r="K3" s="416"/>
      <c r="L3" s="433"/>
      <c r="M3" s="29"/>
      <c r="N3" s="29"/>
      <c r="O3" s="29"/>
      <c r="P3" s="32"/>
      <c r="Q3" s="339"/>
      <c r="R3" s="340"/>
      <c r="S3" s="404" t="e">
        <f aca="false">INDEX(PT_DIFFERENTIATION_NUM_TER,MATCH(B3,PT_DIFFERENTIATION_TER_ID,0))</f>
        <v>#N/A</v>
      </c>
      <c r="T3" s="333" t="s">
        <v>404</v>
      </c>
      <c r="U3" s="335"/>
      <c r="V3" s="336"/>
      <c r="W3" s="336"/>
      <c r="X3" s="336"/>
      <c r="Y3" s="336"/>
      <c r="Z3" s="336"/>
      <c r="AA3" s="336"/>
      <c r="AB3" s="336"/>
      <c r="AC3" s="336" t="e">
        <f aca="false">INDEX(PT_DIFFERENTIATION_TER,MATCH(B3,PT_DIFFERENTIATION_TER_ID,0))</f>
        <v>#N/A</v>
      </c>
      <c r="AD3" s="336"/>
      <c r="AE3" s="336"/>
      <c r="AF3" s="336"/>
      <c r="AG3" s="336"/>
      <c r="AH3" s="336"/>
      <c r="AI3" s="336"/>
      <c r="AJ3" s="336"/>
      <c r="AK3" s="338" t="s">
        <v>405</v>
      </c>
      <c r="AM3" s="85"/>
      <c r="AN3" s="85" t="str">
        <f aca="false">IF(T3="","",T3)</f>
        <v>Территория действия тарифа</v>
      </c>
      <c r="AO3" s="85"/>
      <c r="AP3" s="85"/>
      <c r="AQ3" s="31" t="n">
        <v>0</v>
      </c>
    </row>
    <row r="4" customFormat="false" ht="23.25" hidden="true" customHeight="true" outlineLevel="0" collapsed="false">
      <c r="A4" s="416"/>
      <c r="B4" s="416"/>
      <c r="C4" s="416"/>
      <c r="D4" s="416"/>
      <c r="E4" s="331"/>
      <c r="F4" s="331"/>
      <c r="G4" s="331" t="n">
        <v>1</v>
      </c>
      <c r="H4" s="416"/>
      <c r="I4" s="416"/>
      <c r="J4" s="416"/>
      <c r="K4" s="416"/>
      <c r="L4" s="433"/>
      <c r="M4" s="29"/>
      <c r="N4" s="29"/>
      <c r="O4" s="29"/>
      <c r="P4" s="341"/>
      <c r="Q4" s="339"/>
      <c r="R4" s="340"/>
      <c r="S4" s="404" t="e">
        <f aca="false">INDEX(PT_DIFFERENTIATION_NUM_CS,MATCH(C4,PT_DIFFERENTIATION_CS_ID,0))</f>
        <v>#N/A</v>
      </c>
      <c r="T4" s="401" t="s">
        <v>488</v>
      </c>
      <c r="U4" s="335"/>
      <c r="V4" s="336"/>
      <c r="W4" s="336"/>
      <c r="X4" s="336"/>
      <c r="Y4" s="336"/>
      <c r="Z4" s="336"/>
      <c r="AA4" s="336"/>
      <c r="AB4" s="336"/>
      <c r="AC4" s="336" t="e">
        <f aca="false">INDEX(PT_DIFFERENTIATION_CS,MATCH(C4,PT_DIFFERENTIATION_CS_ID,0))</f>
        <v>#N/A</v>
      </c>
      <c r="AD4" s="336"/>
      <c r="AE4" s="336"/>
      <c r="AF4" s="336"/>
      <c r="AG4" s="336"/>
      <c r="AH4" s="336"/>
      <c r="AI4" s="336"/>
      <c r="AJ4" s="336"/>
      <c r="AK4" s="338" t="s">
        <v>489</v>
      </c>
      <c r="AM4" s="85"/>
      <c r="AN4" s="85" t="str">
        <f aca="false">IF(T4="","",T4)</f>
        <v>Наименование централизованной системы холодного водоснабжения</v>
      </c>
      <c r="AO4" s="85"/>
      <c r="AP4" s="85"/>
      <c r="AQ4" s="31" t="n">
        <v>0</v>
      </c>
    </row>
    <row r="5" customFormat="false" ht="23.25" hidden="true" customHeight="true" outlineLevel="0" collapsed="false">
      <c r="A5" s="416"/>
      <c r="B5" s="416"/>
      <c r="C5" s="416"/>
      <c r="D5" s="416"/>
      <c r="E5" s="331"/>
      <c r="F5" s="331"/>
      <c r="G5" s="331"/>
      <c r="H5" s="482"/>
      <c r="I5" s="342" t="e">
        <f aca="false">S4&amp;".1"</f>
        <v>#N/A</v>
      </c>
      <c r="J5" s="416"/>
      <c r="K5" s="416"/>
      <c r="L5" s="433"/>
      <c r="P5" s="155" t="n">
        <v>1</v>
      </c>
      <c r="Q5" s="155"/>
      <c r="R5" s="343"/>
      <c r="S5" s="404" t="e">
        <f aca="false">$I5</f>
        <v>#N/A</v>
      </c>
      <c r="T5" s="344" t="s">
        <v>490</v>
      </c>
      <c r="U5" s="335"/>
      <c r="V5" s="483"/>
      <c r="W5" s="483"/>
      <c r="X5" s="483"/>
      <c r="Y5" s="483"/>
      <c r="Z5" s="483"/>
      <c r="AA5" s="483"/>
      <c r="AB5" s="483"/>
      <c r="AC5" s="257"/>
      <c r="AD5" s="257"/>
      <c r="AE5" s="257"/>
      <c r="AF5" s="257"/>
      <c r="AG5" s="257"/>
      <c r="AH5" s="257"/>
      <c r="AI5" s="257"/>
      <c r="AJ5" s="257"/>
      <c r="AK5" s="338" t="s">
        <v>491</v>
      </c>
      <c r="AM5" s="85"/>
      <c r="AN5" s="85" t="str">
        <f aca="false">IF(T5="","",T5)</f>
        <v>Наименование признака дифференциации</v>
      </c>
      <c r="AO5" s="85"/>
      <c r="AP5" s="85"/>
      <c r="AQ5" s="31" t="n">
        <v>0</v>
      </c>
    </row>
    <row r="6" customFormat="false" ht="23.25" hidden="true" customHeight="true" outlineLevel="0" collapsed="false">
      <c r="A6" s="416"/>
      <c r="B6" s="416"/>
      <c r="C6" s="416"/>
      <c r="D6" s="416"/>
      <c r="E6" s="331"/>
      <c r="F6" s="331"/>
      <c r="G6" s="331"/>
      <c r="H6" s="331"/>
      <c r="I6" s="342"/>
      <c r="J6" s="342" t="e">
        <f aca="false">I5&amp;".1"</f>
        <v>#N/A</v>
      </c>
      <c r="K6" s="416"/>
      <c r="L6" s="433" t="s">
        <v>413</v>
      </c>
      <c r="P6" s="155"/>
      <c r="Q6" s="155" t="n">
        <v>1</v>
      </c>
      <c r="R6" s="346"/>
      <c r="S6" s="404" t="e">
        <f aca="false">$J6</f>
        <v>#N/A</v>
      </c>
      <c r="T6" s="347" t="s">
        <v>414</v>
      </c>
      <c r="U6" s="335"/>
      <c r="V6" s="345"/>
      <c r="W6" s="345"/>
      <c r="X6" s="345"/>
      <c r="Y6" s="345"/>
      <c r="Z6" s="345"/>
      <c r="AA6" s="345"/>
      <c r="AB6" s="345"/>
      <c r="AC6" s="345"/>
      <c r="AD6" s="345"/>
      <c r="AE6" s="345"/>
      <c r="AF6" s="345"/>
      <c r="AG6" s="345"/>
      <c r="AH6" s="345"/>
      <c r="AI6" s="345"/>
      <c r="AJ6" s="345"/>
      <c r="AK6" s="439" t="s">
        <v>492</v>
      </c>
      <c r="AM6" s="85"/>
      <c r="AN6" s="85" t="str">
        <f aca="false">IF(T6="","",T6)</f>
        <v>Группа потребителей</v>
      </c>
      <c r="AO6" s="85"/>
      <c r="AP6" s="85"/>
      <c r="AQ6" s="31" t="n">
        <v>0</v>
      </c>
    </row>
    <row r="7" customFormat="false" ht="23.25" hidden="true" customHeight="true" outlineLevel="0" collapsed="false">
      <c r="A7" s="416"/>
      <c r="B7" s="416"/>
      <c r="C7" s="416"/>
      <c r="D7" s="416"/>
      <c r="E7" s="331"/>
      <c r="F7" s="331"/>
      <c r="G7" s="331"/>
      <c r="H7" s="331"/>
      <c r="I7" s="342"/>
      <c r="J7" s="342"/>
      <c r="K7" s="342" t="e">
        <f aca="false">J6&amp;".1"</f>
        <v>#N/A</v>
      </c>
      <c r="L7" s="433"/>
      <c r="P7" s="155"/>
      <c r="Q7" s="155"/>
      <c r="R7" s="346" t="n">
        <v>1</v>
      </c>
      <c r="S7" s="404" t="e">
        <f aca="false">$K7</f>
        <v>#N/A</v>
      </c>
      <c r="T7" s="484"/>
      <c r="U7" s="335"/>
      <c r="V7" s="349"/>
      <c r="W7" s="349"/>
      <c r="X7" s="351"/>
      <c r="Y7" s="352"/>
      <c r="Z7" s="166" t="s">
        <v>65</v>
      </c>
      <c r="AA7" s="352"/>
      <c r="AB7" s="166" t="s">
        <v>65</v>
      </c>
      <c r="AC7" s="349"/>
      <c r="AD7" s="349"/>
      <c r="AE7" s="351"/>
      <c r="AF7" s="352"/>
      <c r="AG7" s="166" t="s">
        <v>65</v>
      </c>
      <c r="AH7" s="352"/>
      <c r="AI7" s="166" t="s">
        <v>65</v>
      </c>
      <c r="AJ7" s="485"/>
      <c r="AK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 t="e">
        <f aca="false">strcheckdate(V8:AJ8)</f>
        <v>#NAME?</v>
      </c>
      <c r="AM7" s="85"/>
      <c r="AN7" s="85" t="str">
        <f aca="false">IF(T7="","",T7)</f>
        <v/>
      </c>
      <c r="AO7" s="85"/>
      <c r="AP7" s="85"/>
      <c r="AQ7" s="31" t="n">
        <v>0</v>
      </c>
    </row>
    <row r="8" customFormat="false" ht="14.25" hidden="true" customHeight="true" outlineLevel="0" collapsed="false">
      <c r="A8" s="416"/>
      <c r="B8" s="416"/>
      <c r="C8" s="416"/>
      <c r="D8" s="416"/>
      <c r="E8" s="331"/>
      <c r="F8" s="331"/>
      <c r="G8" s="331"/>
      <c r="H8" s="331"/>
      <c r="I8" s="342"/>
      <c r="J8" s="342"/>
      <c r="K8" s="342"/>
      <c r="L8" s="433"/>
      <c r="P8" s="155"/>
      <c r="Q8" s="155"/>
      <c r="R8" s="346"/>
      <c r="S8" s="312"/>
      <c r="T8" s="335"/>
      <c r="U8" s="335"/>
      <c r="V8" s="350"/>
      <c r="W8" s="350"/>
      <c r="X8" s="354" t="str">
        <f aca="false">Y7&amp;"-"&amp;AA7</f>
        <v>-</v>
      </c>
      <c r="Y8" s="352"/>
      <c r="Z8" s="166"/>
      <c r="AA8" s="352"/>
      <c r="AB8" s="166"/>
      <c r="AC8" s="350"/>
      <c r="AD8" s="350"/>
      <c r="AE8" s="354" t="str">
        <f aca="false">AF7&amp;"-"&amp;AH7</f>
        <v>-</v>
      </c>
      <c r="AF8" s="352"/>
      <c r="AG8" s="166"/>
      <c r="AH8" s="352"/>
      <c r="AI8" s="166"/>
      <c r="AJ8" s="487"/>
      <c r="AK8" s="486"/>
      <c r="AM8" s="85"/>
      <c r="AN8" s="85" t="str">
        <f aca="false">IF(T8="","",T8)</f>
        <v/>
      </c>
      <c r="AO8" s="85"/>
      <c r="AP8" s="85"/>
      <c r="AQ8" s="31" t="n">
        <v>0</v>
      </c>
    </row>
    <row r="9" customFormat="false" ht="21" hidden="true" customHeight="true" outlineLevel="0" collapsed="false">
      <c r="A9" s="416"/>
      <c r="B9" s="416"/>
      <c r="C9" s="416"/>
      <c r="D9" s="416"/>
      <c r="E9" s="331"/>
      <c r="F9" s="331"/>
      <c r="G9" s="331"/>
      <c r="H9" s="331"/>
      <c r="I9" s="342"/>
      <c r="J9" s="342"/>
      <c r="K9" s="416"/>
      <c r="L9" s="433"/>
      <c r="P9" s="155"/>
      <c r="Q9" s="155"/>
      <c r="R9" s="343"/>
      <c r="S9" s="355"/>
      <c r="T9" s="358" t="s">
        <v>493</v>
      </c>
      <c r="U9" s="157"/>
      <c r="V9" s="157"/>
      <c r="W9" s="157"/>
      <c r="X9" s="157"/>
      <c r="Y9" s="157"/>
      <c r="Z9" s="157"/>
      <c r="AA9" s="157"/>
      <c r="AB9" s="157"/>
      <c r="AC9" s="157"/>
      <c r="AD9" s="157"/>
      <c r="AE9" s="157"/>
      <c r="AF9" s="157"/>
      <c r="AG9" s="157"/>
      <c r="AH9" s="157"/>
      <c r="AI9" s="157"/>
      <c r="AJ9" s="157"/>
      <c r="AK9" s="338" t="s">
        <v>494</v>
      </c>
      <c r="AM9" s="85"/>
      <c r="AN9" s="85" t="str">
        <f aca="false">IF(T9="","",T9)</f>
        <v>Добавить значение признака дифференциации</v>
      </c>
      <c r="AO9" s="85"/>
      <c r="AP9" s="85"/>
      <c r="AQ9" s="31" t="n">
        <v>0</v>
      </c>
    </row>
    <row r="10" customFormat="false" ht="21" hidden="true" customHeight="true" outlineLevel="0" collapsed="false">
      <c r="A10" s="416"/>
      <c r="B10" s="416"/>
      <c r="C10" s="416"/>
      <c r="D10" s="416"/>
      <c r="E10" s="331"/>
      <c r="F10" s="331"/>
      <c r="G10" s="331"/>
      <c r="H10" s="331"/>
      <c r="I10" s="342"/>
      <c r="J10" s="416"/>
      <c r="K10" s="416"/>
      <c r="L10" s="433"/>
      <c r="P10" s="155"/>
      <c r="Q10" s="155"/>
      <c r="R10" s="343"/>
      <c r="S10" s="355"/>
      <c r="T10" s="362" t="s">
        <v>419</v>
      </c>
      <c r="U10" s="157"/>
      <c r="V10" s="157"/>
      <c r="W10" s="157"/>
      <c r="X10" s="157"/>
      <c r="Y10" s="157"/>
      <c r="Z10" s="157"/>
      <c r="AA10" s="157"/>
      <c r="AB10" s="359"/>
      <c r="AC10" s="157"/>
      <c r="AD10" s="157"/>
      <c r="AE10" s="157"/>
      <c r="AF10" s="157"/>
      <c r="AG10" s="157"/>
      <c r="AH10" s="157"/>
      <c r="AI10" s="359"/>
      <c r="AJ10" s="157"/>
      <c r="AK10" s="488"/>
      <c r="AM10" s="85"/>
      <c r="AN10" s="85" t="str">
        <f aca="false">IF(T10="","",T10)</f>
        <v>Добавить группу потребителей</v>
      </c>
      <c r="AO10" s="85"/>
      <c r="AP10" s="85"/>
      <c r="AQ10" s="31" t="n">
        <v>0</v>
      </c>
    </row>
    <row r="11" customFormat="false" ht="21" hidden="true" customHeight="true" outlineLevel="0" collapsed="false">
      <c r="A11" s="416"/>
      <c r="B11" s="416"/>
      <c r="C11" s="416"/>
      <c r="D11" s="416"/>
      <c r="E11" s="331"/>
      <c r="F11" s="331"/>
      <c r="G11" s="331"/>
      <c r="H11" s="482"/>
      <c r="I11" s="416"/>
      <c r="J11" s="416"/>
      <c r="K11" s="416"/>
      <c r="L11" s="433"/>
      <c r="M11" s="29"/>
      <c r="N11" s="29"/>
      <c r="O11" s="34"/>
      <c r="P11" s="95"/>
      <c r="Q11" s="361"/>
      <c r="R11" s="332"/>
      <c r="S11" s="355"/>
      <c r="T11" s="489" t="s">
        <v>495</v>
      </c>
      <c r="U11" s="157"/>
      <c r="V11" s="157"/>
      <c r="W11" s="157"/>
      <c r="X11" s="157"/>
      <c r="Y11" s="157"/>
      <c r="Z11" s="157"/>
      <c r="AA11" s="157"/>
      <c r="AB11" s="359"/>
      <c r="AC11" s="157"/>
      <c r="AD11" s="157"/>
      <c r="AE11" s="157"/>
      <c r="AF11" s="157"/>
      <c r="AG11" s="157"/>
      <c r="AH11" s="157"/>
      <c r="AI11" s="359"/>
      <c r="AJ11" s="157"/>
      <c r="AK11" s="360"/>
      <c r="AM11" s="85"/>
      <c r="AN11" s="85" t="str">
        <f aca="false">IF(T11="","",T11)</f>
        <v>Добавить наименование признака дифференциации</v>
      </c>
      <c r="AO11" s="85"/>
      <c r="AP11" s="85"/>
      <c r="AQ11" s="31" t="n">
        <v>0</v>
      </c>
    </row>
    <row r="12" s="36" customFormat="true" ht="14.25" hidden="true" customHeight="true" outlineLevel="0" collapsed="false">
      <c r="A12" s="422"/>
      <c r="B12" s="422"/>
      <c r="C12" s="422"/>
      <c r="D12" s="422"/>
      <c r="E12" s="331"/>
      <c r="F12" s="331"/>
      <c r="G12" s="422"/>
      <c r="H12" s="422"/>
      <c r="I12" s="422"/>
      <c r="J12" s="422"/>
      <c r="K12" s="422"/>
      <c r="L12" s="155"/>
      <c r="M12" s="367"/>
      <c r="N12" s="367"/>
      <c r="P12" s="118"/>
      <c r="Q12" s="363"/>
      <c r="R12" s="118"/>
      <c r="S12" s="368"/>
      <c r="T12" s="432" t="s">
        <v>422</v>
      </c>
      <c r="U12" s="407"/>
      <c r="V12" s="407"/>
      <c r="W12" s="407"/>
      <c r="X12" s="407"/>
      <c r="Y12" s="407"/>
      <c r="Z12" s="407"/>
      <c r="AA12" s="407"/>
      <c r="AB12" s="407"/>
      <c r="AC12" s="407"/>
      <c r="AD12" s="407"/>
      <c r="AE12" s="407"/>
      <c r="AF12" s="407"/>
      <c r="AG12" s="407"/>
      <c r="AH12" s="407"/>
      <c r="AI12" s="407"/>
      <c r="AJ12" s="407"/>
      <c r="AK12" s="407"/>
      <c r="AM12" s="85"/>
      <c r="AN12" s="85" t="str">
        <f aca="false">IF(T12="","",T12)</f>
        <v>Добавить централизованную систему для дифференциации</v>
      </c>
      <c r="AO12" s="85"/>
      <c r="AP12" s="85"/>
      <c r="AQ12" s="36" t="n">
        <v>0</v>
      </c>
    </row>
    <row r="13" s="36" customFormat="true" ht="14.25" hidden="true" customHeight="true" outlineLevel="0" collapsed="false">
      <c r="A13" s="422"/>
      <c r="B13" s="422"/>
      <c r="C13" s="422"/>
      <c r="D13" s="422"/>
      <c r="E13" s="331"/>
      <c r="F13" s="422"/>
      <c r="G13" s="422"/>
      <c r="H13" s="422"/>
      <c r="I13" s="422"/>
      <c r="J13" s="422"/>
      <c r="K13" s="422"/>
      <c r="L13" s="155"/>
      <c r="M13" s="367"/>
      <c r="N13" s="367"/>
      <c r="P13" s="118"/>
      <c r="Q13" s="363"/>
      <c r="R13" s="118"/>
      <c r="S13" s="368"/>
      <c r="T13" s="432" t="s">
        <v>423</v>
      </c>
      <c r="U13" s="407"/>
      <c r="V13" s="407"/>
      <c r="W13" s="407"/>
      <c r="X13" s="407"/>
      <c r="Y13" s="407"/>
      <c r="Z13" s="407"/>
      <c r="AA13" s="407"/>
      <c r="AB13" s="407"/>
      <c r="AC13" s="407"/>
      <c r="AD13" s="407"/>
      <c r="AE13" s="407"/>
      <c r="AF13" s="407"/>
      <c r="AG13" s="407"/>
      <c r="AH13" s="407"/>
      <c r="AI13" s="407"/>
      <c r="AJ13" s="407"/>
      <c r="AK13" s="407"/>
      <c r="AM13" s="85"/>
      <c r="AN13" s="85" t="str">
        <f aca="false">IF(T13="","",T13)</f>
        <v>Добавить территорию для дифференциации</v>
      </c>
      <c r="AO13" s="85"/>
      <c r="AP13" s="85"/>
      <c r="AQ13" s="36" t="n">
        <v>0</v>
      </c>
    </row>
    <row r="14" customFormat="false" ht="14.25" hidden="true" customHeight="true" outlineLevel="0" collapsed="false">
      <c r="AQ14" s="31" t="n">
        <v>0</v>
      </c>
    </row>
    <row r="15" customFormat="false" ht="14.25" hidden="true" customHeight="true" outlineLevel="0" collapsed="false">
      <c r="AC15" s="369"/>
      <c r="AD15" s="369"/>
      <c r="AE15" s="370"/>
      <c r="AF15" s="371"/>
      <c r="AG15" s="372" t="s">
        <v>65</v>
      </c>
      <c r="AH15" s="371"/>
      <c r="AI15" s="372" t="s">
        <v>65</v>
      </c>
      <c r="AQ15" s="31" t="n">
        <v>0</v>
      </c>
    </row>
    <row r="16" customFormat="false" ht="14.25" hidden="true" customHeight="true" outlineLevel="0" collapsed="false">
      <c r="AC16" s="369"/>
      <c r="AD16" s="369"/>
      <c r="AE16" s="354" t="str">
        <f aca="false">AF15&amp;"-"&amp;AH15</f>
        <v>-</v>
      </c>
      <c r="AF16" s="371"/>
      <c r="AG16" s="371"/>
      <c r="AH16" s="371"/>
      <c r="AI16" s="371"/>
      <c r="AQ16" s="31" t="n">
        <v>0</v>
      </c>
    </row>
    <row r="17" customFormat="false" ht="14.25" hidden="true" customHeight="true" outlineLevel="0" collapsed="false">
      <c r="AQ17" s="31" t="n">
        <v>0</v>
      </c>
    </row>
    <row r="18" s="34" customFormat="true" ht="22.5" hidden="true" customHeight="true" outlineLevel="0" collapsed="false">
      <c r="L18" s="433"/>
      <c r="M18" s="39"/>
      <c r="N18" s="39"/>
      <c r="O18" s="373" t="s">
        <v>424</v>
      </c>
      <c r="P18" s="39"/>
      <c r="Q18" s="374"/>
      <c r="R18" s="374"/>
      <c r="S18" s="29"/>
      <c r="Y18" s="373"/>
      <c r="AA18" s="373"/>
      <c r="AF18" s="373"/>
      <c r="AH18" s="373"/>
      <c r="AL18" s="36"/>
      <c r="AM18" s="36"/>
      <c r="AN18" s="36"/>
      <c r="AO18" s="36"/>
      <c r="AP18" s="36"/>
      <c r="AQ18" s="34" t="n">
        <v>0</v>
      </c>
    </row>
    <row r="19" s="34" customFormat="true" ht="14.25" hidden="true" customHeight="true" outlineLevel="0" collapsed="false">
      <c r="L19" s="433"/>
      <c r="M19" s="39"/>
      <c r="N19" s="39"/>
      <c r="O19" s="39"/>
      <c r="P19" s="39"/>
      <c r="Q19" s="374"/>
      <c r="R19" s="374"/>
      <c r="S19" s="29"/>
      <c r="AL19" s="36"/>
      <c r="AM19" s="36"/>
      <c r="AN19" s="36"/>
      <c r="AO19" s="36"/>
      <c r="AP19" s="36"/>
      <c r="AQ19" s="34" t="n">
        <v>0</v>
      </c>
    </row>
    <row r="20" s="34" customFormat="true" ht="12" hidden="true" customHeight="true" outlineLevel="0" collapsed="false">
      <c r="L20" s="433"/>
      <c r="M20" s="39"/>
      <c r="N20" s="39"/>
      <c r="O20" s="433" t="s">
        <v>425</v>
      </c>
      <c r="P20" s="39"/>
      <c r="Q20" s="490"/>
      <c r="R20" s="490"/>
      <c r="S20" s="29"/>
      <c r="T20" s="34" t="s">
        <v>426</v>
      </c>
      <c r="Z20" s="88" t="s">
        <v>427</v>
      </c>
      <c r="AB20" s="88" t="s">
        <v>428</v>
      </c>
      <c r="AC20" s="34" t="s">
        <v>426</v>
      </c>
      <c r="AG20" s="88" t="s">
        <v>429</v>
      </c>
      <c r="AI20" s="88" t="s">
        <v>428</v>
      </c>
      <c r="AQ20" s="34" t="n">
        <v>0</v>
      </c>
    </row>
    <row r="21" customFormat="false" ht="14.25" hidden="true" customHeight="true" outlineLevel="0" collapsed="false">
      <c r="O21" s="433"/>
      <c r="AQ21" s="31" t="n">
        <v>0</v>
      </c>
    </row>
    <row r="22" customFormat="false" ht="14.25" hidden="true" customHeight="true" outlineLevel="0" collapsed="false">
      <c r="O22" s="433"/>
      <c r="AQ22" s="31" t="n">
        <v>0</v>
      </c>
    </row>
    <row r="23" customFormat="false" ht="14.7" hidden="false" customHeight="true" outlineLevel="0" collapsed="false">
      <c r="Q23" s="375"/>
      <c r="R23" s="375"/>
      <c r="S23" s="376"/>
      <c r="T23" s="56"/>
      <c r="U23" s="56"/>
      <c r="AQ23" s="31" t="n">
        <v>14</v>
      </c>
    </row>
    <row r="24" customFormat="false" ht="14.7" hidden="false" customHeight="true" outlineLevel="0" collapsed="false">
      <c r="Q24" s="375"/>
      <c r="R24" s="375"/>
      <c r="S24" s="176"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76"/>
      <c r="U24" s="176"/>
      <c r="V24" s="176"/>
      <c r="W24" s="176"/>
      <c r="X24" s="176"/>
      <c r="Y24" s="176"/>
      <c r="Z24" s="176"/>
      <c r="AA24" s="176"/>
      <c r="AB24" s="176"/>
      <c r="AC24" s="176"/>
      <c r="AD24" s="176"/>
      <c r="AE24" s="176"/>
      <c r="AF24" s="176"/>
      <c r="AG24" s="176"/>
      <c r="AH24" s="176"/>
      <c r="AI24" s="178"/>
      <c r="AQ24" s="31" t="n">
        <v>14</v>
      </c>
    </row>
    <row r="25" customFormat="false" ht="14.7" hidden="false" customHeight="true" outlineLevel="0" collapsed="false">
      <c r="Q25" s="375"/>
      <c r="R25" s="375"/>
      <c r="S25" s="209" t="str">
        <f aca="false">IF(org=0,"Не определено",org)</f>
        <v>ООО "Газпром теплоэнерго Ярославль"</v>
      </c>
      <c r="T25" s="209"/>
      <c r="U25" s="209"/>
      <c r="V25" s="209"/>
      <c r="W25" s="209"/>
      <c r="X25" s="209"/>
      <c r="Y25" s="209"/>
      <c r="Z25" s="209"/>
      <c r="AA25" s="209"/>
      <c r="AB25" s="209"/>
      <c r="AC25" s="209"/>
      <c r="AD25" s="209"/>
      <c r="AE25" s="209"/>
      <c r="AF25" s="209"/>
      <c r="AG25" s="209"/>
      <c r="AH25" s="209"/>
      <c r="AI25" s="178"/>
      <c r="AQ25" s="31" t="n">
        <v>14</v>
      </c>
    </row>
    <row r="26" customFormat="false" ht="14.25" hidden="true" customHeight="true" outlineLevel="0" collapsed="false">
      <c r="Q26" s="375"/>
      <c r="R26" s="375"/>
      <c r="S26" s="376"/>
      <c r="T26" s="56"/>
      <c r="U26" s="56"/>
      <c r="V26" s="377"/>
      <c r="W26" s="377"/>
      <c r="X26" s="377"/>
      <c r="Y26" s="377"/>
      <c r="Z26" s="377"/>
      <c r="AA26" s="377"/>
      <c r="AB26" s="377"/>
      <c r="AC26" s="377"/>
      <c r="AD26" s="377"/>
      <c r="AE26" s="377"/>
      <c r="AF26" s="377"/>
      <c r="AG26" s="377"/>
      <c r="AH26" s="377"/>
      <c r="AI26" s="377"/>
      <c r="AQ26" s="31" t="n">
        <v>0</v>
      </c>
    </row>
    <row r="27" s="136" customFormat="true" ht="25.5" hidden="true" customHeight="true" outlineLevel="0" collapsed="false">
      <c r="A27" s="88"/>
      <c r="B27" s="88"/>
      <c r="C27" s="88"/>
      <c r="D27" s="88"/>
      <c r="E27" s="88"/>
      <c r="F27" s="88"/>
      <c r="G27" s="88"/>
      <c r="H27" s="88"/>
      <c r="I27" s="88"/>
      <c r="J27" s="88"/>
      <c r="K27" s="88"/>
      <c r="L27" s="433"/>
      <c r="M27" s="88"/>
      <c r="N27" s="88"/>
      <c r="O27" s="88"/>
      <c r="S27" s="378" t="s">
        <v>41</v>
      </c>
      <c r="T27" s="378"/>
      <c r="U27" s="379"/>
      <c r="V27" s="380" t="str">
        <f aca="false">IF(TITLE_NAME_OR_PR_CHANGE="",IF(TITLE_NAME_OR_PR="","",TITLE_NAME_OR_PR),TITLE_NAME_OR_PR_CHANGE)</f>
        <v/>
      </c>
      <c r="W27" s="380"/>
      <c r="X27" s="380"/>
      <c r="Y27" s="380"/>
      <c r="Z27" s="380"/>
      <c r="AA27" s="380"/>
      <c r="AB27" s="31"/>
      <c r="AC27" s="380" t="str">
        <f aca="false">IF(TITLE_NAME_OR_PR_CHANGE="",IF(TITLE_NAME_OR_PR="","",TITLE_NAME_OR_PR),TITLE_NAME_OR_PR_CHANGE)</f>
        <v/>
      </c>
      <c r="AD27" s="380"/>
      <c r="AE27" s="380"/>
      <c r="AF27" s="380"/>
      <c r="AG27" s="380"/>
      <c r="AH27" s="380"/>
      <c r="AI27" s="31"/>
      <c r="AJ27" s="31"/>
      <c r="AK27" s="381"/>
      <c r="AL27" s="85"/>
      <c r="AM27" s="85"/>
      <c r="AN27" s="85"/>
      <c r="AO27" s="85"/>
      <c r="AP27" s="85"/>
      <c r="AQ27" s="136" t="n">
        <v>0</v>
      </c>
    </row>
    <row r="28" s="136" customFormat="true" ht="18.75" hidden="true" customHeight="true" outlineLevel="0" collapsed="false">
      <c r="A28" s="88"/>
      <c r="B28" s="88"/>
      <c r="C28" s="88"/>
      <c r="D28" s="88"/>
      <c r="E28" s="88"/>
      <c r="F28" s="88"/>
      <c r="G28" s="88"/>
      <c r="H28" s="88"/>
      <c r="I28" s="88"/>
      <c r="J28" s="88"/>
      <c r="K28" s="88"/>
      <c r="L28" s="433"/>
      <c r="M28" s="88"/>
      <c r="N28" s="88"/>
      <c r="O28" s="88"/>
      <c r="S28" s="378" t="s">
        <v>430</v>
      </c>
      <c r="T28" s="378"/>
      <c r="U28" s="379"/>
      <c r="V28" s="382" t="str">
        <f aca="false">IF(TITLE_DATE_PR_CHANGE="",IF(TITLE_DATE_PR="","",TITLE_DATE_PR),TITLE_DATE_PR_CHANGE)</f>
        <v/>
      </c>
      <c r="W28" s="382"/>
      <c r="X28" s="382"/>
      <c r="Y28" s="382"/>
      <c r="Z28" s="382"/>
      <c r="AA28" s="382"/>
      <c r="AB28" s="31"/>
      <c r="AC28" s="382" t="str">
        <f aca="false">IF(TITLE_DATE_PR_CHANGE="",IF(TITLE_DATE_PR="","",TITLE_DATE_PR),TITLE_DATE_PR_CHANGE)</f>
        <v/>
      </c>
      <c r="AD28" s="382"/>
      <c r="AE28" s="382"/>
      <c r="AF28" s="382"/>
      <c r="AG28" s="382"/>
      <c r="AH28" s="382"/>
      <c r="AI28" s="31"/>
      <c r="AJ28" s="31"/>
      <c r="AK28" s="381"/>
      <c r="AL28" s="85"/>
      <c r="AM28" s="85"/>
      <c r="AN28" s="85"/>
      <c r="AO28" s="85"/>
      <c r="AP28" s="85"/>
      <c r="AQ28" s="136" t="n">
        <v>0</v>
      </c>
    </row>
    <row r="29" s="136" customFormat="true" ht="18.75" hidden="true" customHeight="true" outlineLevel="0" collapsed="false">
      <c r="A29" s="88"/>
      <c r="B29" s="88"/>
      <c r="C29" s="88"/>
      <c r="D29" s="88"/>
      <c r="E29" s="88"/>
      <c r="F29" s="88"/>
      <c r="G29" s="88"/>
      <c r="H29" s="88"/>
      <c r="I29" s="88"/>
      <c r="J29" s="88"/>
      <c r="K29" s="88"/>
      <c r="L29" s="433"/>
      <c r="M29" s="88"/>
      <c r="N29" s="88"/>
      <c r="O29" s="88"/>
      <c r="S29" s="378" t="s">
        <v>431</v>
      </c>
      <c r="T29" s="378"/>
      <c r="U29" s="379"/>
      <c r="V29" s="380" t="str">
        <f aca="false">IF(TITLE_NUMBER_PR_CHANGE="",IF(TITLE_NUMBER_PR="","",TITLE_NUMBER_PR),TITLE_NUMBER_PR_CHANGE)</f>
        <v/>
      </c>
      <c r="W29" s="380"/>
      <c r="X29" s="380"/>
      <c r="Y29" s="380"/>
      <c r="Z29" s="380"/>
      <c r="AA29" s="380"/>
      <c r="AB29" s="31"/>
      <c r="AC29" s="380" t="str">
        <f aca="false">IF(TITLE_NUMBER_PR_CHANGE="",IF(TITLE_NUMBER_PR="","",TITLE_NUMBER_PR),TITLE_NUMBER_PR_CHANGE)</f>
        <v/>
      </c>
      <c r="AD29" s="380"/>
      <c r="AE29" s="380"/>
      <c r="AF29" s="380"/>
      <c r="AG29" s="380"/>
      <c r="AH29" s="380"/>
      <c r="AI29" s="31"/>
      <c r="AJ29" s="31"/>
      <c r="AK29" s="381"/>
      <c r="AL29" s="85"/>
      <c r="AM29" s="85"/>
      <c r="AN29" s="85"/>
      <c r="AO29" s="85"/>
      <c r="AP29" s="85"/>
      <c r="AQ29" s="136" t="n">
        <v>0</v>
      </c>
    </row>
    <row r="30" s="136" customFormat="true" ht="18.75" hidden="true" customHeight="true" outlineLevel="0" collapsed="false">
      <c r="A30" s="88"/>
      <c r="B30" s="88"/>
      <c r="C30" s="88"/>
      <c r="D30" s="88"/>
      <c r="E30" s="88"/>
      <c r="F30" s="88"/>
      <c r="G30" s="88"/>
      <c r="H30" s="88"/>
      <c r="I30" s="88"/>
      <c r="J30" s="88"/>
      <c r="K30" s="88"/>
      <c r="L30" s="433"/>
      <c r="M30" s="88"/>
      <c r="N30" s="88"/>
      <c r="O30" s="88"/>
      <c r="S30" s="378" t="s">
        <v>42</v>
      </c>
      <c r="T30" s="378"/>
      <c r="U30" s="379"/>
      <c r="V30" s="380" t="str">
        <f aca="false">IF(TITLE_IST_PUB_CHANGE="",IF(TITLE_IST_PUB="","",TITLE_IST_PUB),TITLE_IST_PUB_CHANGE)</f>
        <v/>
      </c>
      <c r="W30" s="380"/>
      <c r="X30" s="380"/>
      <c r="Y30" s="380"/>
      <c r="Z30" s="380"/>
      <c r="AA30" s="380"/>
      <c r="AB30" s="31"/>
      <c r="AC30" s="380" t="str">
        <f aca="false">IF(TITLE_IST_PUB_CHANGE="",IF(TITLE_IST_PUB="","",TITLE_IST_PUB),TITLE_IST_PUB_CHANGE)</f>
        <v/>
      </c>
      <c r="AD30" s="380"/>
      <c r="AE30" s="380"/>
      <c r="AF30" s="380"/>
      <c r="AG30" s="380"/>
      <c r="AH30" s="380"/>
      <c r="AI30" s="31"/>
      <c r="AJ30" s="31"/>
      <c r="AK30" s="381"/>
      <c r="AL30" s="85"/>
      <c r="AM30" s="85"/>
      <c r="AN30" s="85"/>
      <c r="AO30" s="85"/>
      <c r="AP30" s="85"/>
      <c r="AQ30" s="136" t="n">
        <v>0</v>
      </c>
    </row>
    <row r="31" customFormat="false" ht="14.25" hidden="true" customHeight="true" outlineLevel="0" collapsed="false">
      <c r="Q31" s="375"/>
      <c r="R31" s="375"/>
      <c r="S31" s="376"/>
      <c r="T31" s="56"/>
      <c r="U31" s="56"/>
      <c r="V31" s="377"/>
      <c r="W31" s="377"/>
      <c r="X31" s="377"/>
      <c r="Y31" s="377"/>
      <c r="Z31" s="377"/>
      <c r="AA31" s="377"/>
      <c r="AB31" s="377"/>
      <c r="AC31" s="377"/>
      <c r="AD31" s="377"/>
      <c r="AE31" s="377"/>
      <c r="AF31" s="377"/>
      <c r="AG31" s="377"/>
      <c r="AH31" s="377"/>
      <c r="AI31" s="377"/>
      <c r="AQ31" s="31" t="n">
        <v>0</v>
      </c>
    </row>
    <row r="32" s="136" customFormat="true" ht="18.75" hidden="true" customHeight="true" outlineLevel="0" collapsed="false">
      <c r="A32" s="88"/>
      <c r="B32" s="88"/>
      <c r="C32" s="88"/>
      <c r="D32" s="88"/>
      <c r="E32" s="88"/>
      <c r="F32" s="88"/>
      <c r="G32" s="88"/>
      <c r="H32" s="88"/>
      <c r="I32" s="88"/>
      <c r="J32" s="88"/>
      <c r="K32" s="88"/>
      <c r="L32" s="433"/>
      <c r="M32" s="88"/>
      <c r="N32" s="88"/>
      <c r="O32" s="88"/>
      <c r="S32" s="378" t="s">
        <v>432</v>
      </c>
      <c r="T32" s="378"/>
      <c r="U32" s="379"/>
      <c r="V32" s="382" t="str">
        <f aca="false">IF(TITLE_DATE_PR_CHANGE="",IF(TITLE_DATE_PR="","",TITLE_DATE_PR),TITLE_DATE_PR_CHANGE)</f>
        <v/>
      </c>
      <c r="W32" s="382"/>
      <c r="X32" s="382"/>
      <c r="Y32" s="382"/>
      <c r="Z32" s="382"/>
      <c r="AA32" s="382"/>
      <c r="AB32" s="31"/>
      <c r="AC32" s="382" t="str">
        <f aca="false">IF(TITLE_DATE_PR_CHANGE="",IF(TITLE_DATE_PR="","",TITLE_DATE_PR),TITLE_DATE_PR_CHANGE)</f>
        <v/>
      </c>
      <c r="AD32" s="382"/>
      <c r="AE32" s="382"/>
      <c r="AF32" s="382"/>
      <c r="AG32" s="382"/>
      <c r="AH32" s="382"/>
      <c r="AI32" s="31"/>
      <c r="AJ32" s="31"/>
      <c r="AK32" s="381"/>
      <c r="AL32" s="85"/>
      <c r="AM32" s="85"/>
      <c r="AN32" s="85"/>
      <c r="AO32" s="85"/>
      <c r="AP32" s="85"/>
      <c r="AQ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S33" s="378" t="s">
        <v>433</v>
      </c>
      <c r="T33" s="378"/>
      <c r="U33" s="379"/>
      <c r="V33" s="380" t="str">
        <f aca="false">IF(TITLE_NUMBER_PR_CHANGE="",IF(TITLE_NUMBER_PR="","",TITLE_NUMBER_PR),TITLE_NUMBER_PR_CHANGE)</f>
        <v/>
      </c>
      <c r="W33" s="380"/>
      <c r="X33" s="380"/>
      <c r="Y33" s="380"/>
      <c r="Z33" s="380"/>
      <c r="AA33" s="380"/>
      <c r="AB33" s="31"/>
      <c r="AC33" s="380" t="str">
        <f aca="false">IF(TITLE_NUMBER_PR_CHANGE="",IF(TITLE_NUMBER_PR="","",TITLE_NUMBER_PR),TITLE_NUMBER_PR_CHANGE)</f>
        <v/>
      </c>
      <c r="AD33" s="380"/>
      <c r="AE33" s="380"/>
      <c r="AF33" s="380"/>
      <c r="AG33" s="380"/>
      <c r="AH33" s="380"/>
      <c r="AI33" s="31"/>
      <c r="AJ33" s="31"/>
      <c r="AK33" s="381"/>
      <c r="AL33" s="85"/>
      <c r="AM33" s="85"/>
      <c r="AN33" s="85"/>
      <c r="AO33" s="85"/>
      <c r="AP33" s="85"/>
      <c r="AQ33" s="136" t="n">
        <v>0</v>
      </c>
    </row>
    <row r="34" s="136" customFormat="true" ht="1.05" hidden="false" customHeight="true" outlineLevel="0" collapsed="false">
      <c r="A34" s="88"/>
      <c r="B34" s="88"/>
      <c r="C34" s="88"/>
      <c r="D34" s="88"/>
      <c r="E34" s="88"/>
      <c r="F34" s="88"/>
      <c r="G34" s="88"/>
      <c r="H34" s="88"/>
      <c r="I34" s="88"/>
      <c r="J34" s="88"/>
      <c r="K34" s="88"/>
      <c r="L34" s="433"/>
      <c r="M34" s="88"/>
      <c r="N34" s="88"/>
      <c r="O34" s="88"/>
      <c r="S34" s="31"/>
      <c r="T34" s="31"/>
      <c r="U34" s="32"/>
      <c r="V34" s="31"/>
      <c r="W34" s="31"/>
      <c r="X34" s="31"/>
      <c r="Y34" s="31"/>
      <c r="Z34" s="31"/>
      <c r="AA34" s="31"/>
      <c r="AB34" s="36" t="s">
        <v>434</v>
      </c>
      <c r="AC34" s="31"/>
      <c r="AD34" s="31"/>
      <c r="AE34" s="31"/>
      <c r="AF34" s="31"/>
      <c r="AG34" s="31"/>
      <c r="AH34" s="31"/>
      <c r="AI34" s="36" t="s">
        <v>434</v>
      </c>
      <c r="AL34" s="85"/>
      <c r="AM34" s="85"/>
      <c r="AN34" s="85"/>
      <c r="AO34" s="85"/>
      <c r="AP34" s="85"/>
      <c r="AQ34" s="136" t="n">
        <v>1</v>
      </c>
    </row>
    <row r="35" customFormat="false" ht="14.7" hidden="false" customHeight="true" outlineLevel="0" collapsed="false">
      <c r="Q35" s="375"/>
      <c r="R35" s="375"/>
      <c r="S35" s="376"/>
      <c r="T35" s="56"/>
      <c r="U35" s="383"/>
      <c r="V35" s="384"/>
      <c r="W35" s="384"/>
      <c r="X35" s="384"/>
      <c r="Y35" s="384"/>
      <c r="Z35" s="384"/>
      <c r="AA35" s="384"/>
      <c r="AB35" s="384"/>
      <c r="AC35" s="384"/>
      <c r="AD35" s="384"/>
      <c r="AE35" s="384"/>
      <c r="AF35" s="384"/>
      <c r="AG35" s="384"/>
      <c r="AH35" s="384"/>
      <c r="AI35" s="384"/>
      <c r="AQ35" s="31" t="n">
        <v>14</v>
      </c>
    </row>
    <row r="36" customFormat="false" ht="14.7" hidden="false" customHeight="true" outlineLevel="0" collapsed="false">
      <c r="Q36" s="375"/>
      <c r="R36" s="375"/>
      <c r="S36" s="97" t="s">
        <v>307</v>
      </c>
      <c r="T36" s="97"/>
      <c r="U36" s="97"/>
      <c r="V36" s="97"/>
      <c r="W36" s="97"/>
      <c r="X36" s="97"/>
      <c r="Y36" s="97"/>
      <c r="Z36" s="97"/>
      <c r="AA36" s="97"/>
      <c r="AB36" s="97"/>
      <c r="AC36" s="97"/>
      <c r="AD36" s="97"/>
      <c r="AE36" s="97"/>
      <c r="AF36" s="97"/>
      <c r="AG36" s="97"/>
      <c r="AH36" s="97"/>
      <c r="AI36" s="97"/>
      <c r="AJ36" s="97"/>
      <c r="AK36" s="97" t="s">
        <v>308</v>
      </c>
      <c r="AQ36" s="31" t="n">
        <v>14</v>
      </c>
    </row>
    <row r="37" customFormat="false" ht="14.7" hidden="false" customHeight="true" outlineLevel="0" collapsed="false">
      <c r="Q37" s="375"/>
      <c r="R37" s="375"/>
      <c r="S37" s="408" t="s">
        <v>87</v>
      </c>
      <c r="T37" s="310" t="s">
        <v>435</v>
      </c>
      <c r="U37" s="386"/>
      <c r="V37" s="309" t="s">
        <v>436</v>
      </c>
      <c r="W37" s="309"/>
      <c r="X37" s="309"/>
      <c r="Y37" s="309"/>
      <c r="Z37" s="309"/>
      <c r="AA37" s="309"/>
      <c r="AB37" s="310" t="s">
        <v>437</v>
      </c>
      <c r="AC37" s="309" t="s">
        <v>436</v>
      </c>
      <c r="AD37" s="309"/>
      <c r="AE37" s="309"/>
      <c r="AF37" s="309"/>
      <c r="AG37" s="309"/>
      <c r="AH37" s="309"/>
      <c r="AI37" s="310" t="s">
        <v>438</v>
      </c>
      <c r="AJ37" s="387" t="s">
        <v>439</v>
      </c>
      <c r="AK37" s="97"/>
      <c r="AQ37" s="31" t="n">
        <v>14</v>
      </c>
    </row>
    <row r="38" customFormat="false" ht="35.7" hidden="false" customHeight="true" outlineLevel="0" collapsed="false">
      <c r="Q38" s="375"/>
      <c r="R38" s="375"/>
      <c r="S38" s="408"/>
      <c r="T38" s="310"/>
      <c r="U38" s="388"/>
      <c r="V38" s="210" t="s">
        <v>496</v>
      </c>
      <c r="W38" s="97" t="s">
        <v>442</v>
      </c>
      <c r="X38" s="97"/>
      <c r="Y38" s="97" t="s">
        <v>443</v>
      </c>
      <c r="Z38" s="97"/>
      <c r="AA38" s="97"/>
      <c r="AB38" s="310"/>
      <c r="AC38" s="210" t="s">
        <v>496</v>
      </c>
      <c r="AD38" s="97" t="s">
        <v>442</v>
      </c>
      <c r="AE38" s="97"/>
      <c r="AF38" s="97" t="s">
        <v>443</v>
      </c>
      <c r="AG38" s="97"/>
      <c r="AH38" s="97"/>
      <c r="AI38" s="310"/>
      <c r="AJ38" s="387"/>
      <c r="AK38" s="97"/>
      <c r="AQ38" s="31" t="n">
        <v>34</v>
      </c>
    </row>
    <row r="39" customFormat="false" ht="35.7" hidden="false" customHeight="true" outlineLevel="0" collapsed="false">
      <c r="A39" s="433"/>
      <c r="B39" s="433" t="s">
        <v>144</v>
      </c>
      <c r="C39" s="433" t="s">
        <v>145</v>
      </c>
      <c r="D39" s="433" t="s">
        <v>146</v>
      </c>
      <c r="E39" s="433" t="s">
        <v>444</v>
      </c>
      <c r="F39" s="433" t="s">
        <v>445</v>
      </c>
      <c r="G39" s="433" t="s">
        <v>446</v>
      </c>
      <c r="H39" s="433"/>
      <c r="I39" s="433" t="s">
        <v>497</v>
      </c>
      <c r="J39" s="433" t="s">
        <v>449</v>
      </c>
      <c r="K39" s="433" t="s">
        <v>498</v>
      </c>
      <c r="L39" s="433" t="s">
        <v>425</v>
      </c>
      <c r="Q39" s="375"/>
      <c r="R39" s="375"/>
      <c r="S39" s="408"/>
      <c r="T39" s="310"/>
      <c r="U39" s="389"/>
      <c r="V39" s="210" t="s">
        <v>499</v>
      </c>
      <c r="W39" s="148" t="s">
        <v>500</v>
      </c>
      <c r="X39" s="148" t="s">
        <v>501</v>
      </c>
      <c r="Y39" s="148" t="s">
        <v>453</v>
      </c>
      <c r="Z39" s="148" t="s">
        <v>454</v>
      </c>
      <c r="AA39" s="148"/>
      <c r="AB39" s="310"/>
      <c r="AC39" s="210" t="s">
        <v>499</v>
      </c>
      <c r="AD39" s="148" t="s">
        <v>500</v>
      </c>
      <c r="AE39" s="148" t="s">
        <v>501</v>
      </c>
      <c r="AF39" s="148" t="s">
        <v>453</v>
      </c>
      <c r="AG39" s="148" t="s">
        <v>454</v>
      </c>
      <c r="AH39" s="148"/>
      <c r="AI39" s="310"/>
      <c r="AJ39" s="387"/>
      <c r="AK39" s="97"/>
      <c r="AQ39" s="31" t="n">
        <v>34</v>
      </c>
    </row>
    <row r="40" s="87" customFormat="true" ht="12.8" hidden="false" customHeight="false" outlineLevel="0" collapsed="false">
      <c r="A40" s="433"/>
      <c r="B40" s="433"/>
      <c r="C40" s="433"/>
      <c r="D40" s="433"/>
      <c r="E40" s="433"/>
      <c r="F40" s="433"/>
      <c r="G40" s="433"/>
      <c r="H40" s="433"/>
      <c r="I40" s="433"/>
      <c r="J40" s="433"/>
      <c r="K40" s="433"/>
      <c r="L40" s="433"/>
      <c r="M40" s="39"/>
      <c r="N40" s="39"/>
      <c r="O40" s="39"/>
      <c r="P40" s="390"/>
      <c r="Q40" s="391"/>
      <c r="R40" s="392" t="n">
        <v>1</v>
      </c>
      <c r="S40" s="393" t="s">
        <v>118</v>
      </c>
      <c r="T40" s="394" t="s">
        <v>101</v>
      </c>
      <c r="U40" s="395" t="str">
        <f aca="true">OFFSET(U40,0,-1)</f>
        <v>2</v>
      </c>
      <c r="V40" s="396" t="n">
        <f aca="true">OFFSET(V40,0,-1)+1</f>
        <v>3</v>
      </c>
      <c r="W40" s="396" t="n">
        <f aca="true">OFFSET(W40,0,-1)+1</f>
        <v>4</v>
      </c>
      <c r="X40" s="396" t="n">
        <f aca="true">OFFSET(X40,0,-1)+1</f>
        <v>5</v>
      </c>
      <c r="Y40" s="396" t="n">
        <f aca="true">OFFSET(Y40,0,-1)+1</f>
        <v>6</v>
      </c>
      <c r="Z40" s="396" t="n">
        <f aca="true">OFFSET(Z40,0,-1)+1</f>
        <v>7</v>
      </c>
      <c r="AA40" s="396"/>
      <c r="AB40" s="396" t="n">
        <f aca="true">OFFSET(AB40,0,-2)+1</f>
        <v>8</v>
      </c>
      <c r="AC40" s="396" t="n">
        <f aca="true">OFFSET(AC40,0,-1)+1</f>
        <v>9</v>
      </c>
      <c r="AD40" s="396" t="n">
        <f aca="true">OFFSET(AD40,0,-1)+1</f>
        <v>10</v>
      </c>
      <c r="AE40" s="396" t="n">
        <f aca="true">OFFSET(AE40,0,-1)+1</f>
        <v>11</v>
      </c>
      <c r="AF40" s="396" t="n">
        <f aca="true">OFFSET(AF40,0,-1)+1</f>
        <v>12</v>
      </c>
      <c r="AG40" s="396" t="n">
        <f aca="true">OFFSET(AG40,0,-1)+1</f>
        <v>13</v>
      </c>
      <c r="AH40" s="396"/>
      <c r="AI40" s="396" t="n">
        <f aca="true">OFFSET(AI40,0,-2)+1</f>
        <v>14</v>
      </c>
      <c r="AJ40" s="395" t="n">
        <f aca="true">OFFSET(AJ40,0,-1)</f>
        <v>14</v>
      </c>
      <c r="AK40" s="396" t="n">
        <f aca="true">OFFSET(AK40,0,-1)+1</f>
        <v>15</v>
      </c>
      <c r="AL40" s="36"/>
      <c r="AM40" s="36"/>
      <c r="AN40" s="36"/>
      <c r="AO40" s="36"/>
      <c r="AP40" s="36"/>
      <c r="AQ40" s="87" t="n">
        <v>0</v>
      </c>
    </row>
    <row r="41" customFormat="false" ht="24" hidden="false" customHeight="true" outlineLevel="0" collapsed="false">
      <c r="A41" s="416" t="s">
        <v>238</v>
      </c>
      <c r="B41" s="416"/>
      <c r="C41" s="416"/>
      <c r="D41" s="416"/>
      <c r="E41" s="331" t="n">
        <v>1</v>
      </c>
      <c r="F41" s="416"/>
      <c r="G41" s="416"/>
      <c r="H41" s="416"/>
      <c r="I41" s="416"/>
      <c r="J41" s="416"/>
      <c r="K41" s="416"/>
      <c r="L41" s="433"/>
      <c r="M41" s="29"/>
      <c r="N41" s="29"/>
      <c r="O41" s="29"/>
      <c r="Q41" s="95"/>
      <c r="R41" s="332"/>
      <c r="S41" s="404" t="n">
        <f aca="false">INDEX(PT_DIFFERENTIATION_NUM_NTAR,MATCH(A41,PT_DIFFERENTIATION_NTAR_ID,0))</f>
        <v>0</v>
      </c>
      <c r="T41" s="334" t="s">
        <v>132</v>
      </c>
      <c r="U41" s="335"/>
      <c r="V41" s="336"/>
      <c r="W41" s="336"/>
      <c r="X41" s="336"/>
      <c r="Y41" s="336"/>
      <c r="Z41" s="336"/>
      <c r="AA41" s="336"/>
      <c r="AB41" s="336"/>
      <c r="AC41" s="336" t="str">
        <f aca="false">INDEX(PT_DIFFERENTIATION_NTAR,MATCH(A41,PT_DIFFERENTIATION_NTAR_ID,0))</f>
        <v/>
      </c>
      <c r="AD41" s="336"/>
      <c r="AE41" s="336"/>
      <c r="AF41" s="336"/>
      <c r="AG41" s="336"/>
      <c r="AH41" s="336"/>
      <c r="AI41" s="336"/>
      <c r="AJ41" s="336"/>
      <c r="AK41"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5"/>
      <c r="AN41" s="85" t="str">
        <f aca="false">IF(T41="","",T41)</f>
        <v>Наименование тарифа</v>
      </c>
      <c r="AO41" s="85"/>
      <c r="AP41" s="85"/>
      <c r="AQ41" s="31" t="n">
        <v>23</v>
      </c>
    </row>
    <row r="42" customFormat="false" ht="24" hidden="false" customHeight="true" outlineLevel="0" collapsed="false">
      <c r="A42" s="416" t="s">
        <v>238</v>
      </c>
      <c r="B42" s="416" t="s">
        <v>239</v>
      </c>
      <c r="C42" s="416"/>
      <c r="D42" s="416"/>
      <c r="E42" s="331"/>
      <c r="F42" s="331" t="n">
        <v>1</v>
      </c>
      <c r="G42" s="416"/>
      <c r="H42" s="416"/>
      <c r="I42" s="416"/>
      <c r="J42" s="416"/>
      <c r="K42" s="416"/>
      <c r="L42" s="433"/>
      <c r="M42" s="29"/>
      <c r="N42" s="29"/>
      <c r="O42" s="29"/>
      <c r="P42" s="32"/>
      <c r="Q42" s="339"/>
      <c r="R42" s="340"/>
      <c r="S42" s="404" t="str">
        <f aca="false">INDEX(PT_DIFFERENTIATION_NUM_TER,MATCH(B42,PT_DIFFERENTIATION_TER_ID,0))</f>
        <v>.</v>
      </c>
      <c r="T42" s="333" t="s">
        <v>404</v>
      </c>
      <c r="U42" s="335"/>
      <c r="V42" s="336"/>
      <c r="W42" s="336"/>
      <c r="X42" s="336"/>
      <c r="Y42" s="336"/>
      <c r="Z42" s="336"/>
      <c r="AA42" s="336"/>
      <c r="AB42" s="336"/>
      <c r="AC42" s="336" t="str">
        <f aca="false">INDEX(PT_DIFFERENTIATION_TER,MATCH(B42,PT_DIFFERENTIATION_TER_ID,0))</f>
        <v/>
      </c>
      <c r="AD42" s="336"/>
      <c r="AE42" s="336"/>
      <c r="AF42" s="336"/>
      <c r="AG42" s="336"/>
      <c r="AH42" s="336"/>
      <c r="AI42" s="336"/>
      <c r="AJ42" s="336"/>
      <c r="AK42" s="338" t="s">
        <v>405</v>
      </c>
      <c r="AM42" s="85"/>
      <c r="AN42" s="85" t="str">
        <f aca="false">IF(T42="","",T42)</f>
        <v>Территория действия тарифа</v>
      </c>
      <c r="AO42" s="85"/>
      <c r="AP42" s="85"/>
      <c r="AQ42" s="31" t="n">
        <v>23</v>
      </c>
    </row>
    <row r="43" customFormat="false" ht="24" hidden="false" customHeight="true" outlineLevel="0" collapsed="false">
      <c r="A43" s="416" t="s">
        <v>238</v>
      </c>
      <c r="B43" s="416" t="s">
        <v>239</v>
      </c>
      <c r="C43" s="416" t="s">
        <v>240</v>
      </c>
      <c r="D43" s="416"/>
      <c r="E43" s="331"/>
      <c r="F43" s="331"/>
      <c r="G43" s="331" t="n">
        <v>1</v>
      </c>
      <c r="H43" s="416"/>
      <c r="I43" s="416"/>
      <c r="J43" s="416"/>
      <c r="K43" s="416"/>
      <c r="L43" s="433"/>
      <c r="M43" s="29"/>
      <c r="N43" s="29"/>
      <c r="O43" s="29"/>
      <c r="P43" s="341"/>
      <c r="Q43" s="339"/>
      <c r="R43" s="340"/>
      <c r="S43" s="404" t="str">
        <f aca="false">INDEX(PT_DIFFERENTIATION_NUM_CS,MATCH(C43,PT_DIFFERENTIATION_CS_ID,0))</f>
        <v>..</v>
      </c>
      <c r="T43" s="401" t="s">
        <v>488</v>
      </c>
      <c r="U43" s="335"/>
      <c r="V43" s="336"/>
      <c r="W43" s="336"/>
      <c r="X43" s="336"/>
      <c r="Y43" s="336"/>
      <c r="Z43" s="336"/>
      <c r="AA43" s="336"/>
      <c r="AB43" s="336"/>
      <c r="AC43" s="336" t="str">
        <f aca="false">INDEX(PT_DIFFERENTIATION_CS,MATCH(C43,PT_DIFFERENTIATION_CS_ID,0))</f>
        <v/>
      </c>
      <c r="AD43" s="336"/>
      <c r="AE43" s="336"/>
      <c r="AF43" s="336"/>
      <c r="AG43" s="336"/>
      <c r="AH43" s="336"/>
      <c r="AI43" s="336"/>
      <c r="AJ43" s="336"/>
      <c r="AK43" s="338" t="s">
        <v>489</v>
      </c>
      <c r="AM43" s="85"/>
      <c r="AN43" s="85" t="str">
        <f aca="false">IF(T43="","",T43)</f>
        <v>Наименование централизованной системы холодного водоснабжения</v>
      </c>
      <c r="AO43" s="85"/>
      <c r="AP43" s="85"/>
      <c r="AQ43" s="31" t="n">
        <v>23</v>
      </c>
    </row>
    <row r="44" customFormat="false" ht="24" hidden="false" customHeight="true" outlineLevel="0" collapsed="false">
      <c r="A44" s="416" t="s">
        <v>238</v>
      </c>
      <c r="B44" s="416" t="s">
        <v>239</v>
      </c>
      <c r="C44" s="416" t="s">
        <v>240</v>
      </c>
      <c r="D44" s="416" t="s">
        <v>503</v>
      </c>
      <c r="E44" s="331"/>
      <c r="F44" s="331"/>
      <c r="G44" s="331"/>
      <c r="H44" s="482"/>
      <c r="I44" s="342" t="str">
        <f aca="false">S43&amp;".1"</f>
        <v>...1</v>
      </c>
      <c r="J44" s="416"/>
      <c r="K44" s="416"/>
      <c r="L44" s="433"/>
      <c r="P44" s="155" t="n">
        <v>1</v>
      </c>
      <c r="Q44" s="155"/>
      <c r="R44" s="343"/>
      <c r="S44" s="404" t="str">
        <f aca="false">$I44</f>
        <v>...1</v>
      </c>
      <c r="T44" s="344" t="s">
        <v>490</v>
      </c>
      <c r="U44" s="335"/>
      <c r="V44" s="483"/>
      <c r="W44" s="483"/>
      <c r="X44" s="483"/>
      <c r="Y44" s="483"/>
      <c r="Z44" s="483"/>
      <c r="AA44" s="483"/>
      <c r="AB44" s="483"/>
      <c r="AC44" s="257"/>
      <c r="AD44" s="257"/>
      <c r="AE44" s="257"/>
      <c r="AF44" s="257"/>
      <c r="AG44" s="257"/>
      <c r="AH44" s="257"/>
      <c r="AI44" s="257"/>
      <c r="AJ44" s="257"/>
      <c r="AK44" s="338" t="s">
        <v>491</v>
      </c>
      <c r="AM44" s="85"/>
      <c r="AN44" s="85" t="str">
        <f aca="false">IF(T44="","",T44)</f>
        <v>Наименование признака дифференциации</v>
      </c>
      <c r="AO44" s="85"/>
      <c r="AP44" s="85"/>
      <c r="AQ44" s="31" t="n">
        <v>23</v>
      </c>
    </row>
    <row r="45" customFormat="false" ht="24" hidden="false" customHeight="true" outlineLevel="0" collapsed="false">
      <c r="A45" s="416" t="s">
        <v>238</v>
      </c>
      <c r="B45" s="416" t="s">
        <v>239</v>
      </c>
      <c r="C45" s="416" t="s">
        <v>240</v>
      </c>
      <c r="D45" s="416" t="s">
        <v>503</v>
      </c>
      <c r="E45" s="331"/>
      <c r="F45" s="331"/>
      <c r="G45" s="331"/>
      <c r="H45" s="331"/>
      <c r="I45" s="342"/>
      <c r="J45" s="342" t="str">
        <f aca="false">I44&amp;".1"</f>
        <v>...1.1</v>
      </c>
      <c r="K45" s="416"/>
      <c r="L45" s="433" t="s">
        <v>413</v>
      </c>
      <c r="P45" s="155"/>
      <c r="Q45" s="155" t="n">
        <v>1</v>
      </c>
      <c r="R45" s="346"/>
      <c r="S45" s="404" t="str">
        <f aca="false">$J45</f>
        <v>...1.1</v>
      </c>
      <c r="T45" s="347" t="s">
        <v>414</v>
      </c>
      <c r="U45" s="335"/>
      <c r="V45" s="345"/>
      <c r="W45" s="345"/>
      <c r="X45" s="345"/>
      <c r="Y45" s="345"/>
      <c r="Z45" s="345"/>
      <c r="AA45" s="345"/>
      <c r="AB45" s="345"/>
      <c r="AC45" s="345"/>
      <c r="AD45" s="345"/>
      <c r="AE45" s="345"/>
      <c r="AF45" s="345"/>
      <c r="AG45" s="345"/>
      <c r="AH45" s="345"/>
      <c r="AI45" s="345"/>
      <c r="AJ45" s="345"/>
      <c r="AK45" s="439" t="s">
        <v>492</v>
      </c>
      <c r="AM45" s="85"/>
      <c r="AN45" s="85" t="str">
        <f aca="false">IF(T45="","",T45)</f>
        <v>Группа потребителей</v>
      </c>
      <c r="AO45" s="85"/>
      <c r="AP45" s="85"/>
      <c r="AQ45" s="31" t="n">
        <v>23</v>
      </c>
    </row>
    <row r="46" customFormat="false" ht="24" hidden="false" customHeight="true" outlineLevel="0" collapsed="false">
      <c r="A46" s="416" t="s">
        <v>238</v>
      </c>
      <c r="B46" s="416" t="s">
        <v>239</v>
      </c>
      <c r="C46" s="416" t="s">
        <v>240</v>
      </c>
      <c r="D46" s="416" t="s">
        <v>503</v>
      </c>
      <c r="E46" s="331"/>
      <c r="F46" s="331"/>
      <c r="G46" s="331"/>
      <c r="H46" s="331"/>
      <c r="I46" s="342"/>
      <c r="J46" s="342"/>
      <c r="K46" s="342" t="str">
        <f aca="false">J45&amp;".1"</f>
        <v>...1.1.1</v>
      </c>
      <c r="L46" s="433"/>
      <c r="P46" s="155"/>
      <c r="Q46" s="155"/>
      <c r="R46" s="346" t="n">
        <v>1</v>
      </c>
      <c r="S46" s="404" t="str">
        <f aca="false">$K46</f>
        <v>...1.1.1</v>
      </c>
      <c r="T46" s="484"/>
      <c r="U46" s="335"/>
      <c r="V46" s="349"/>
      <c r="W46" s="349"/>
      <c r="X46" s="351"/>
      <c r="Y46" s="352"/>
      <c r="Z46" s="166" t="s">
        <v>65</v>
      </c>
      <c r="AA46" s="352"/>
      <c r="AB46" s="166" t="s">
        <v>65</v>
      </c>
      <c r="AC46" s="349"/>
      <c r="AD46" s="349"/>
      <c r="AE46" s="351"/>
      <c r="AF46" s="352"/>
      <c r="AG46" s="166" t="s">
        <v>65</v>
      </c>
      <c r="AH46" s="352"/>
      <c r="AI46" s="166" t="s">
        <v>65</v>
      </c>
      <c r="AJ46" s="485"/>
      <c r="AK46"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 t="e">
        <f aca="false">strcheckdate(V47:AJ47)</f>
        <v>#NAME?</v>
      </c>
      <c r="AM46" s="85"/>
      <c r="AN46" s="85" t="str">
        <f aca="false">IF(T46="","",T46)</f>
        <v/>
      </c>
      <c r="AO46" s="85"/>
      <c r="AP46" s="85"/>
      <c r="AQ46" s="31" t="n">
        <v>23</v>
      </c>
    </row>
    <row r="47" customFormat="false" ht="12.8" hidden="false" customHeight="false" outlineLevel="0" collapsed="false">
      <c r="A47" s="416" t="s">
        <v>238</v>
      </c>
      <c r="B47" s="416" t="s">
        <v>239</v>
      </c>
      <c r="C47" s="416" t="s">
        <v>240</v>
      </c>
      <c r="D47" s="416" t="s">
        <v>503</v>
      </c>
      <c r="E47" s="331"/>
      <c r="F47" s="331"/>
      <c r="G47" s="331"/>
      <c r="H47" s="331"/>
      <c r="I47" s="342"/>
      <c r="J47" s="342"/>
      <c r="K47" s="342"/>
      <c r="L47" s="433"/>
      <c r="P47" s="155"/>
      <c r="Q47" s="155"/>
      <c r="R47" s="346"/>
      <c r="S47" s="312"/>
      <c r="T47" s="335"/>
      <c r="U47" s="335"/>
      <c r="V47" s="350"/>
      <c r="W47" s="350"/>
      <c r="X47" s="354" t="str">
        <f aca="false">Y46&amp;"-"&amp;AA46</f>
        <v>-</v>
      </c>
      <c r="Y47" s="352"/>
      <c r="Z47" s="166"/>
      <c r="AA47" s="352"/>
      <c r="AB47" s="166"/>
      <c r="AC47" s="350"/>
      <c r="AD47" s="350"/>
      <c r="AE47" s="354" t="str">
        <f aca="false">AF46&amp;"-"&amp;AH46</f>
        <v>-</v>
      </c>
      <c r="AF47" s="352"/>
      <c r="AG47" s="166"/>
      <c r="AH47" s="352"/>
      <c r="AI47" s="166"/>
      <c r="AJ47" s="487"/>
      <c r="AK47" s="486"/>
      <c r="AM47" s="85"/>
      <c r="AN47" s="85" t="str">
        <f aca="false">IF(T47="","",T47)</f>
        <v/>
      </c>
      <c r="AO47" s="85"/>
      <c r="AP47" s="85"/>
      <c r="AQ47" s="31" t="n">
        <v>0</v>
      </c>
    </row>
    <row r="48" customFormat="false" ht="21" hidden="false" customHeight="true" outlineLevel="0" collapsed="false">
      <c r="A48" s="416" t="s">
        <v>238</v>
      </c>
      <c r="B48" s="416" t="s">
        <v>239</v>
      </c>
      <c r="C48" s="416" t="s">
        <v>240</v>
      </c>
      <c r="D48" s="416" t="s">
        <v>503</v>
      </c>
      <c r="E48" s="331"/>
      <c r="F48" s="331"/>
      <c r="G48" s="331"/>
      <c r="H48" s="331"/>
      <c r="I48" s="342"/>
      <c r="J48" s="342"/>
      <c r="K48" s="416"/>
      <c r="L48" s="433"/>
      <c r="P48" s="155"/>
      <c r="Q48" s="155"/>
      <c r="R48" s="343"/>
      <c r="S48" s="355"/>
      <c r="T48" s="358" t="s">
        <v>493</v>
      </c>
      <c r="U48" s="157"/>
      <c r="V48" s="157"/>
      <c r="W48" s="157"/>
      <c r="X48" s="157"/>
      <c r="Y48" s="157"/>
      <c r="Z48" s="157"/>
      <c r="AA48" s="157"/>
      <c r="AB48" s="157"/>
      <c r="AC48" s="157"/>
      <c r="AD48" s="157"/>
      <c r="AE48" s="157"/>
      <c r="AF48" s="157"/>
      <c r="AG48" s="157"/>
      <c r="AH48" s="157"/>
      <c r="AI48" s="157"/>
      <c r="AJ48" s="157"/>
      <c r="AK48" s="338" t="s">
        <v>494</v>
      </c>
      <c r="AM48" s="85"/>
      <c r="AN48" s="85" t="str">
        <f aca="false">IF(T48="","",T48)</f>
        <v>Добавить значение признака дифференциации</v>
      </c>
      <c r="AO48" s="85"/>
      <c r="AP48" s="85"/>
      <c r="AQ48" s="31" t="n">
        <v>20</v>
      </c>
    </row>
    <row r="49" customFormat="false" ht="22.05" hidden="false" customHeight="true" outlineLevel="0" collapsed="false">
      <c r="A49" s="416" t="s">
        <v>238</v>
      </c>
      <c r="B49" s="416" t="s">
        <v>239</v>
      </c>
      <c r="C49" s="416" t="s">
        <v>240</v>
      </c>
      <c r="D49" s="416" t="s">
        <v>503</v>
      </c>
      <c r="E49" s="331"/>
      <c r="F49" s="331"/>
      <c r="G49" s="331"/>
      <c r="H49" s="331"/>
      <c r="I49" s="342"/>
      <c r="J49" s="416"/>
      <c r="K49" s="416"/>
      <c r="L49" s="433"/>
      <c r="P49" s="155"/>
      <c r="Q49" s="155"/>
      <c r="R49" s="343"/>
      <c r="S49" s="355"/>
      <c r="T49" s="362" t="s">
        <v>419</v>
      </c>
      <c r="U49" s="157"/>
      <c r="V49" s="157"/>
      <c r="W49" s="157"/>
      <c r="X49" s="157"/>
      <c r="Y49" s="157"/>
      <c r="Z49" s="157"/>
      <c r="AA49" s="157"/>
      <c r="AB49" s="359"/>
      <c r="AC49" s="157"/>
      <c r="AD49" s="157"/>
      <c r="AE49" s="157"/>
      <c r="AF49" s="157"/>
      <c r="AG49" s="157"/>
      <c r="AH49" s="157"/>
      <c r="AI49" s="359"/>
      <c r="AJ49" s="157"/>
      <c r="AK49" s="488"/>
      <c r="AM49" s="85"/>
      <c r="AN49" s="85" t="str">
        <f aca="false">IF(T49="","",T49)</f>
        <v>Добавить группу потребителей</v>
      </c>
      <c r="AO49" s="85"/>
      <c r="AP49" s="85"/>
      <c r="AQ49" s="31" t="n">
        <v>21</v>
      </c>
    </row>
    <row r="50" customFormat="false" ht="22.05" hidden="false" customHeight="true" outlineLevel="0" collapsed="false">
      <c r="A50" s="416" t="s">
        <v>238</v>
      </c>
      <c r="B50" s="416" t="s">
        <v>239</v>
      </c>
      <c r="C50" s="416" t="s">
        <v>240</v>
      </c>
      <c r="D50" s="416" t="s">
        <v>503</v>
      </c>
      <c r="E50" s="331"/>
      <c r="F50" s="331"/>
      <c r="G50" s="331"/>
      <c r="H50" s="482"/>
      <c r="I50" s="416"/>
      <c r="J50" s="416"/>
      <c r="K50" s="416"/>
      <c r="L50" s="433"/>
      <c r="M50" s="29"/>
      <c r="N50" s="29"/>
      <c r="O50" s="34"/>
      <c r="P50" s="95"/>
      <c r="Q50" s="361"/>
      <c r="R50" s="332"/>
      <c r="S50" s="355"/>
      <c r="T50" s="489" t="s">
        <v>495</v>
      </c>
      <c r="U50" s="157"/>
      <c r="V50" s="157"/>
      <c r="W50" s="157"/>
      <c r="X50" s="157"/>
      <c r="Y50" s="157"/>
      <c r="Z50" s="157"/>
      <c r="AA50" s="157"/>
      <c r="AB50" s="359"/>
      <c r="AC50" s="157"/>
      <c r="AD50" s="157"/>
      <c r="AE50" s="157"/>
      <c r="AF50" s="157"/>
      <c r="AG50" s="157"/>
      <c r="AH50" s="157"/>
      <c r="AI50" s="359"/>
      <c r="AJ50" s="157"/>
      <c r="AK50" s="360"/>
      <c r="AM50" s="85"/>
      <c r="AN50" s="85" t="str">
        <f aca="false">IF(T50="","",T50)</f>
        <v>Добавить наименование признака дифференциации</v>
      </c>
      <c r="AO50" s="85"/>
      <c r="AP50" s="85"/>
      <c r="AQ50" s="31" t="n">
        <v>21</v>
      </c>
    </row>
    <row r="51" s="36" customFormat="true" ht="12.8" hidden="false" customHeight="false" outlineLevel="0" collapsed="false">
      <c r="A51" s="422" t="s">
        <v>238</v>
      </c>
      <c r="B51" s="422" t="s">
        <v>239</v>
      </c>
      <c r="C51" s="422"/>
      <c r="D51" s="422"/>
      <c r="E51" s="331"/>
      <c r="F51" s="331"/>
      <c r="G51" s="422"/>
      <c r="H51" s="422"/>
      <c r="I51" s="422"/>
      <c r="J51" s="422"/>
      <c r="K51" s="422"/>
      <c r="L51" s="155"/>
      <c r="M51" s="367"/>
      <c r="N51" s="367"/>
      <c r="P51" s="118"/>
      <c r="Q51" s="363"/>
      <c r="R51" s="118"/>
      <c r="S51" s="368"/>
      <c r="T51" s="432" t="s">
        <v>422</v>
      </c>
      <c r="U51" s="407"/>
      <c r="V51" s="407"/>
      <c r="W51" s="407"/>
      <c r="X51" s="407"/>
      <c r="Y51" s="407"/>
      <c r="Z51" s="407"/>
      <c r="AA51" s="407"/>
      <c r="AB51" s="407"/>
      <c r="AC51" s="407"/>
      <c r="AD51" s="407"/>
      <c r="AE51" s="407"/>
      <c r="AF51" s="407"/>
      <c r="AG51" s="407"/>
      <c r="AH51" s="407"/>
      <c r="AI51" s="407"/>
      <c r="AJ51" s="407"/>
      <c r="AK51" s="407"/>
      <c r="AM51" s="85"/>
      <c r="AN51" s="85" t="str">
        <f aca="false">IF(T51="","",T51)</f>
        <v>Добавить централизованную систему для дифференциации</v>
      </c>
      <c r="AO51" s="85"/>
      <c r="AP51" s="85"/>
      <c r="AQ51" s="36" t="n">
        <v>0</v>
      </c>
    </row>
    <row r="52" s="36" customFormat="true" ht="12.8" hidden="false" customHeight="false" outlineLevel="0" collapsed="false">
      <c r="A52" s="422" t="s">
        <v>238</v>
      </c>
      <c r="B52" s="422"/>
      <c r="C52" s="422"/>
      <c r="D52" s="422"/>
      <c r="E52" s="331"/>
      <c r="F52" s="422"/>
      <c r="G52" s="422"/>
      <c r="H52" s="422"/>
      <c r="I52" s="422"/>
      <c r="J52" s="422"/>
      <c r="K52" s="422"/>
      <c r="L52" s="155"/>
      <c r="M52" s="367"/>
      <c r="N52" s="367"/>
      <c r="P52" s="118"/>
      <c r="Q52" s="363"/>
      <c r="R52" s="118"/>
      <c r="S52" s="368"/>
      <c r="T52" s="432" t="s">
        <v>423</v>
      </c>
      <c r="U52" s="407"/>
      <c r="V52" s="407"/>
      <c r="W52" s="407"/>
      <c r="X52" s="407"/>
      <c r="Y52" s="407"/>
      <c r="Z52" s="407"/>
      <c r="AA52" s="407"/>
      <c r="AB52" s="407"/>
      <c r="AC52" s="407"/>
      <c r="AD52" s="407"/>
      <c r="AE52" s="407"/>
      <c r="AF52" s="407"/>
      <c r="AG52" s="407"/>
      <c r="AH52" s="407"/>
      <c r="AI52" s="407"/>
      <c r="AJ52" s="407"/>
      <c r="AK52" s="407"/>
      <c r="AM52" s="85"/>
      <c r="AN52" s="85" t="str">
        <f aca="false">IF(T52="","",T52)</f>
        <v>Добавить территорию для дифференциации</v>
      </c>
      <c r="AO52" s="85"/>
      <c r="AP52" s="85"/>
      <c r="AQ52" s="36" t="n">
        <v>0</v>
      </c>
    </row>
    <row r="53" s="36" customFormat="true" ht="12.8" hidden="false" customHeight="false" outlineLevel="0" collapsed="false">
      <c r="A53" s="422"/>
      <c r="B53" s="422"/>
      <c r="C53" s="422"/>
      <c r="D53" s="422"/>
      <c r="E53" s="422"/>
      <c r="F53" s="422"/>
      <c r="G53" s="422"/>
      <c r="H53" s="422"/>
      <c r="I53" s="422"/>
      <c r="J53" s="422"/>
      <c r="K53" s="422"/>
      <c r="L53" s="155"/>
      <c r="M53" s="367"/>
      <c r="N53" s="367"/>
      <c r="P53" s="118"/>
      <c r="Q53" s="363"/>
      <c r="R53" s="118"/>
      <c r="S53" s="368"/>
      <c r="T53" s="432" t="s">
        <v>455</v>
      </c>
      <c r="U53" s="407"/>
      <c r="V53" s="407"/>
      <c r="W53" s="407"/>
      <c r="X53" s="407"/>
      <c r="Y53" s="407"/>
      <c r="Z53" s="407"/>
      <c r="AA53" s="407"/>
      <c r="AB53" s="407"/>
      <c r="AC53" s="407"/>
      <c r="AD53" s="407"/>
      <c r="AE53" s="407"/>
      <c r="AF53" s="407"/>
      <c r="AG53" s="407"/>
      <c r="AH53" s="407"/>
      <c r="AI53" s="407"/>
      <c r="AJ53" s="407"/>
      <c r="AK53" s="407"/>
      <c r="AM53" s="85"/>
      <c r="AN53" s="85" t="str">
        <f aca="false">IF(T53="","",T53)</f>
        <v>Добавить наименование тарифа</v>
      </c>
      <c r="AO53" s="85"/>
      <c r="AP53" s="85"/>
      <c r="AQ53" s="36" t="n">
        <v>0</v>
      </c>
    </row>
    <row r="54" customFormat="false" ht="11.55" hidden="false" customHeight="true" outlineLevel="0" collapsed="false">
      <c r="M54" s="34"/>
      <c r="N54" s="34"/>
      <c r="O54" s="34"/>
      <c r="P54" s="31"/>
      <c r="Q54" s="31"/>
      <c r="R54" s="31"/>
      <c r="S54" s="31"/>
      <c r="AL54" s="31"/>
      <c r="AM54" s="31"/>
      <c r="AN54" s="31"/>
      <c r="AO54" s="31"/>
      <c r="AP54" s="31"/>
      <c r="AQ54" s="31" t="n">
        <v>11</v>
      </c>
    </row>
    <row r="55" customFormat="false" ht="14.7" hidden="false" customHeight="true" outlineLevel="0" collapsed="false">
      <c r="O55" s="34"/>
      <c r="S55" s="307"/>
      <c r="T55" s="32"/>
      <c r="U55" s="32"/>
      <c r="V55" s="32"/>
      <c r="W55" s="32"/>
      <c r="X55" s="32"/>
      <c r="Y55" s="32"/>
      <c r="Z55" s="32"/>
      <c r="AA55" s="32"/>
      <c r="AB55" s="32"/>
      <c r="AC55" s="32"/>
      <c r="AD55" s="32"/>
      <c r="AE55" s="32"/>
      <c r="AF55" s="32"/>
      <c r="AG55" s="32"/>
      <c r="AH55" s="32"/>
      <c r="AI55" s="32"/>
      <c r="AJ55" s="32"/>
      <c r="AK55" s="32"/>
      <c r="AQ55" s="31" t="n">
        <v>14</v>
      </c>
    </row>
    <row r="56" customFormat="false" ht="14.7" hidden="false" customHeight="true" outlineLevel="0" collapsed="false">
      <c r="O56" s="34"/>
      <c r="AQ56" s="31" t="n">
        <v>14</v>
      </c>
    </row>
    <row r="57" customFormat="false" ht="14.7" hidden="false" customHeight="true" outlineLevel="0" collapsed="false">
      <c r="O57" s="34"/>
      <c r="S57" s="307"/>
      <c r="T57" s="32"/>
      <c r="U57" s="32"/>
      <c r="V57" s="32"/>
      <c r="W57" s="32"/>
      <c r="X57" s="32"/>
      <c r="Y57" s="32"/>
      <c r="Z57" s="32"/>
      <c r="AA57" s="32"/>
      <c r="AB57" s="32"/>
      <c r="AC57" s="32"/>
      <c r="AD57" s="32"/>
      <c r="AE57" s="32"/>
      <c r="AF57" s="32"/>
      <c r="AG57" s="32"/>
      <c r="AH57" s="32"/>
      <c r="AI57" s="32"/>
      <c r="AJ57" s="32"/>
      <c r="AK57" s="32"/>
      <c r="AQ57" s="31" t="n">
        <v>14</v>
      </c>
    </row>
    <row r="58" customFormat="false" ht="22.5" hidden="true" customHeight="true" outlineLevel="0" collapsed="false">
      <c r="A58" s="34" t="s">
        <v>81</v>
      </c>
      <c r="B58" s="34" t="n">
        <v>0</v>
      </c>
      <c r="C58" s="34" t="n">
        <v>0</v>
      </c>
      <c r="D58" s="34" t="n">
        <v>0</v>
      </c>
      <c r="E58" s="34" t="n">
        <v>0</v>
      </c>
      <c r="F58" s="34" t="n">
        <v>0</v>
      </c>
      <c r="G58" s="34" t="n">
        <v>0</v>
      </c>
      <c r="H58" s="34" t="n">
        <v>0</v>
      </c>
      <c r="I58" s="34" t="n">
        <v>0</v>
      </c>
      <c r="J58" s="34" t="n">
        <v>0</v>
      </c>
      <c r="K58" s="34" t="n">
        <v>0</v>
      </c>
      <c r="L58" s="433" t="n">
        <v>0</v>
      </c>
      <c r="M58" s="39" t="n">
        <v>0</v>
      </c>
      <c r="N58" s="39" t="n">
        <v>0</v>
      </c>
      <c r="O58" s="39" t="n">
        <v>0</v>
      </c>
      <c r="P58" s="175" t="n">
        <v>3</v>
      </c>
      <c r="Q58" s="329" t="n">
        <v>3</v>
      </c>
      <c r="R58" s="329" t="n">
        <v>3</v>
      </c>
      <c r="S58" s="330" t="n">
        <v>12</v>
      </c>
      <c r="T58" s="31" t="n">
        <v>35</v>
      </c>
      <c r="U58" s="31" t="n">
        <v>0</v>
      </c>
      <c r="V58" s="31" t="n">
        <v>0</v>
      </c>
      <c r="W58" s="31" t="n">
        <v>0</v>
      </c>
      <c r="X58" s="31" t="n">
        <v>0</v>
      </c>
      <c r="Y58" s="31" t="n">
        <v>0</v>
      </c>
      <c r="Z58" s="31" t="n">
        <v>0</v>
      </c>
      <c r="AA58" s="31" t="n">
        <v>0</v>
      </c>
      <c r="AB58" s="31" t="n">
        <v>0</v>
      </c>
      <c r="AC58" s="31" t="n">
        <v>24</v>
      </c>
      <c r="AD58" s="31" t="n">
        <v>24</v>
      </c>
      <c r="AE58" s="31" t="n">
        <v>24</v>
      </c>
      <c r="AF58" s="31" t="n">
        <v>11</v>
      </c>
      <c r="AG58" s="31" t="n">
        <v>3</v>
      </c>
      <c r="AH58" s="31" t="n">
        <v>11</v>
      </c>
      <c r="AI58" s="31" t="n">
        <v>0</v>
      </c>
      <c r="AJ58" s="31" t="n">
        <v>4</v>
      </c>
      <c r="AK58" s="31" t="n">
        <v>115</v>
      </c>
      <c r="AL58" s="36" t="n">
        <v>10</v>
      </c>
      <c r="AM58" s="36" t="n">
        <v>10</v>
      </c>
      <c r="AN58" s="36" t="n">
        <v>10</v>
      </c>
      <c r="AO58" s="36" t="n">
        <v>10</v>
      </c>
      <c r="AP58" s="36" t="n">
        <v>10</v>
      </c>
      <c r="AQ58" s="31"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4.14"/>
    <col collapsed="false" customWidth="true" hidden="true" outlineLevel="0" max="10" min="10" style="34" width="9.85"/>
    <col collapsed="false" customWidth="true" hidden="true" outlineLevel="0" max="11" min="11" style="34" width="14.71"/>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5.01"/>
    <col collapsed="false" customWidth="true" hidden="false" outlineLevel="0" max="21" min="21" style="31" width="0.14"/>
    <col collapsed="false" customWidth="true" hidden="true" outlineLevel="0" max="24" min="22" style="31" width="24.72"/>
    <col collapsed="false" customWidth="true" hidden="true" outlineLevel="0" max="25" min="25" style="31" width="11.7"/>
    <col collapsed="false" customWidth="true" hidden="true" outlineLevel="0" max="26" min="26" style="31" width="3.71"/>
    <col collapsed="false" customWidth="true" hidden="true" outlineLevel="0" max="27" min="27" style="31" width="11.7"/>
    <col collapsed="false" customWidth="true" hidden="true" outlineLevel="0" max="28" min="28" style="31" width="8.57"/>
    <col collapsed="false" customWidth="true" hidden="false" outlineLevel="0" max="29" min="29" style="31" width="24.72"/>
    <col collapsed="false" customWidth="true" hidden="false" outlineLevel="0" max="31" min="30" style="31" width="24.01"/>
    <col collapsed="false" customWidth="true" hidden="false" outlineLevel="0" max="32" min="32" style="31" width="11.01"/>
    <col collapsed="false" customWidth="true" hidden="false" outlineLevel="0" max="33" min="33" style="31" width="3.71"/>
    <col collapsed="false" customWidth="true" hidden="false" outlineLevel="0" max="34" min="34" style="31" width="11.01"/>
    <col collapsed="false" customWidth="true" hidden="true" outlineLevel="0" max="35" min="35" style="31" width="8.57"/>
    <col collapsed="false" customWidth="true" hidden="false" outlineLevel="0" max="36" min="36" style="31" width="4.01"/>
    <col collapsed="false" customWidth="true" hidden="false" outlineLevel="0" max="37" min="37" style="31" width="115.01"/>
    <col collapsed="false" customWidth="true" hidden="false" outlineLevel="0" max="42" min="38" style="36" width="10"/>
    <col collapsed="false" customWidth="false" hidden="true" outlineLevel="0" max="43" min="43" style="31" width="10.57"/>
  </cols>
  <sheetData>
    <row r="1" customFormat="false" ht="22.5" hidden="true" customHeight="true" outlineLevel="0" collapsed="false">
      <c r="AQ1" s="31" t="s">
        <v>14</v>
      </c>
    </row>
    <row r="2" customFormat="false" ht="23.25" hidden="true" customHeight="true" outlineLevel="0" collapsed="false">
      <c r="A2" s="416"/>
      <c r="B2" s="416"/>
      <c r="C2" s="416"/>
      <c r="D2" s="416"/>
      <c r="E2" s="331" t="n">
        <v>1</v>
      </c>
      <c r="F2" s="416"/>
      <c r="G2" s="416"/>
      <c r="H2" s="416"/>
      <c r="I2" s="416"/>
      <c r="J2" s="416"/>
      <c r="K2" s="416"/>
      <c r="L2" s="433"/>
      <c r="M2" s="29"/>
      <c r="N2" s="29"/>
      <c r="O2" s="29"/>
      <c r="Q2" s="95"/>
      <c r="R2" s="332"/>
      <c r="S2" s="404" t="e">
        <f aca="false">INDEX(PT_DIFFERENTIATION_NUM_NTAR,MATCH(A2,PT_DIFFERENTIATION_NTAR_ID,0))</f>
        <v>#N/A</v>
      </c>
      <c r="T2" s="334" t="s">
        <v>132</v>
      </c>
      <c r="U2" s="335"/>
      <c r="V2" s="336"/>
      <c r="W2" s="336"/>
      <c r="X2" s="336"/>
      <c r="Y2" s="336"/>
      <c r="Z2" s="336"/>
      <c r="AA2" s="336"/>
      <c r="AB2" s="336"/>
      <c r="AC2" s="336" t="e">
        <f aca="false">INDEX(PT_DIFFERENTIATION_NTAR,MATCH(A2,PT_DIFFERENTIATION_NTAR_ID,0))</f>
        <v>#N/A</v>
      </c>
      <c r="AD2" s="336"/>
      <c r="AE2" s="336"/>
      <c r="AF2" s="336"/>
      <c r="AG2" s="336"/>
      <c r="AH2" s="336"/>
      <c r="AI2" s="336"/>
      <c r="AJ2" s="336"/>
      <c r="AK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5"/>
      <c r="AN2" s="85" t="str">
        <f aca="false">IF(T2="","",T2)</f>
        <v>Наименование тарифа</v>
      </c>
      <c r="AO2" s="85"/>
      <c r="AP2" s="85"/>
      <c r="AQ2" s="31" t="n">
        <v>0</v>
      </c>
    </row>
    <row r="3" customFormat="false" ht="23.25" hidden="true" customHeight="true" outlineLevel="0" collapsed="false">
      <c r="A3" s="416"/>
      <c r="B3" s="416"/>
      <c r="C3" s="416"/>
      <c r="D3" s="416"/>
      <c r="E3" s="331"/>
      <c r="F3" s="331" t="n">
        <v>1</v>
      </c>
      <c r="G3" s="416"/>
      <c r="H3" s="416"/>
      <c r="I3" s="416"/>
      <c r="J3" s="416"/>
      <c r="K3" s="416"/>
      <c r="L3" s="433"/>
      <c r="M3" s="29"/>
      <c r="N3" s="29"/>
      <c r="O3" s="29"/>
      <c r="P3" s="32"/>
      <c r="Q3" s="339"/>
      <c r="R3" s="340"/>
      <c r="S3" s="404" t="e">
        <f aca="false">INDEX(PT_DIFFERENTIATION_NUM_TER,MATCH(B3,PT_DIFFERENTIATION_TER_ID,0))</f>
        <v>#N/A</v>
      </c>
      <c r="T3" s="333" t="s">
        <v>404</v>
      </c>
      <c r="U3" s="335"/>
      <c r="V3" s="336"/>
      <c r="W3" s="336"/>
      <c r="X3" s="336"/>
      <c r="Y3" s="336"/>
      <c r="Z3" s="336"/>
      <c r="AA3" s="336"/>
      <c r="AB3" s="336"/>
      <c r="AC3" s="336" t="e">
        <f aca="false">INDEX(PT_DIFFERENTIATION_TER,MATCH(B3,PT_DIFFERENTIATION_TER_ID,0))</f>
        <v>#N/A</v>
      </c>
      <c r="AD3" s="336"/>
      <c r="AE3" s="336"/>
      <c r="AF3" s="336"/>
      <c r="AG3" s="336"/>
      <c r="AH3" s="336"/>
      <c r="AI3" s="336"/>
      <c r="AJ3" s="336"/>
      <c r="AK3" s="338" t="s">
        <v>405</v>
      </c>
      <c r="AM3" s="85"/>
      <c r="AN3" s="85" t="str">
        <f aca="false">IF(T3="","",T3)</f>
        <v>Территория действия тарифа</v>
      </c>
      <c r="AO3" s="85"/>
      <c r="AP3" s="85"/>
      <c r="AQ3" s="31" t="n">
        <v>0</v>
      </c>
    </row>
    <row r="4" customFormat="false" ht="23.25" hidden="true" customHeight="true" outlineLevel="0" collapsed="false">
      <c r="A4" s="416"/>
      <c r="B4" s="416"/>
      <c r="C4" s="416"/>
      <c r="D4" s="416"/>
      <c r="E4" s="331"/>
      <c r="F4" s="331"/>
      <c r="G4" s="331" t="n">
        <v>1</v>
      </c>
      <c r="H4" s="416"/>
      <c r="I4" s="416"/>
      <c r="J4" s="416"/>
      <c r="K4" s="416"/>
      <c r="L4" s="433"/>
      <c r="M4" s="29"/>
      <c r="N4" s="29"/>
      <c r="O4" s="29"/>
      <c r="P4" s="341"/>
      <c r="Q4" s="339"/>
      <c r="R4" s="340"/>
      <c r="S4" s="404" t="e">
        <f aca="false">INDEX(PT_DIFFERENTIATION_NUM_CS,MATCH(C4,PT_DIFFERENTIATION_CS_ID,0))</f>
        <v>#N/A</v>
      </c>
      <c r="T4" s="401" t="s">
        <v>488</v>
      </c>
      <c r="U4" s="335"/>
      <c r="V4" s="336"/>
      <c r="W4" s="336"/>
      <c r="X4" s="336"/>
      <c r="Y4" s="336"/>
      <c r="Z4" s="336"/>
      <c r="AA4" s="336"/>
      <c r="AB4" s="336"/>
      <c r="AC4" s="336" t="e">
        <f aca="false">INDEX(PT_DIFFERENTIATION_CS,MATCH(C4,PT_DIFFERENTIATION_CS_ID,0))</f>
        <v>#N/A</v>
      </c>
      <c r="AD4" s="336"/>
      <c r="AE4" s="336"/>
      <c r="AF4" s="336"/>
      <c r="AG4" s="336"/>
      <c r="AH4" s="336"/>
      <c r="AI4" s="336"/>
      <c r="AJ4" s="336"/>
      <c r="AK4" s="338" t="s">
        <v>489</v>
      </c>
      <c r="AM4" s="85"/>
      <c r="AN4" s="85" t="str">
        <f aca="false">IF(T4="","",T4)</f>
        <v>Наименование централизованной системы холодного водоснабжения</v>
      </c>
      <c r="AO4" s="85"/>
      <c r="AP4" s="85"/>
      <c r="AQ4" s="31" t="n">
        <v>0</v>
      </c>
    </row>
    <row r="5" customFormat="false" ht="23.25" hidden="true" customHeight="true" outlineLevel="0" collapsed="false">
      <c r="A5" s="416"/>
      <c r="B5" s="416"/>
      <c r="C5" s="416"/>
      <c r="D5" s="416"/>
      <c r="E5" s="331"/>
      <c r="F5" s="331"/>
      <c r="G5" s="331"/>
      <c r="H5" s="482"/>
      <c r="I5" s="342" t="e">
        <f aca="false">S4&amp;".1"</f>
        <v>#N/A</v>
      </c>
      <c r="J5" s="416"/>
      <c r="K5" s="416"/>
      <c r="L5" s="433"/>
      <c r="P5" s="304" t="n">
        <v>1</v>
      </c>
      <c r="Q5" s="304"/>
      <c r="R5" s="343"/>
      <c r="S5" s="404" t="e">
        <f aca="false">$I5</f>
        <v>#N/A</v>
      </c>
      <c r="T5" s="344" t="s">
        <v>490</v>
      </c>
      <c r="U5" s="335"/>
      <c r="V5" s="483"/>
      <c r="W5" s="483"/>
      <c r="X5" s="483"/>
      <c r="Y5" s="483"/>
      <c r="Z5" s="483"/>
      <c r="AA5" s="483"/>
      <c r="AB5" s="483"/>
      <c r="AC5" s="257"/>
      <c r="AD5" s="257"/>
      <c r="AE5" s="257"/>
      <c r="AF5" s="257"/>
      <c r="AG5" s="257"/>
      <c r="AH5" s="257"/>
      <c r="AI5" s="257"/>
      <c r="AJ5" s="257"/>
      <c r="AK5" s="338" t="s">
        <v>491</v>
      </c>
      <c r="AM5" s="85"/>
      <c r="AN5" s="85" t="str">
        <f aca="false">IF(T5="","",T5)</f>
        <v>Наименование признака дифференциации</v>
      </c>
      <c r="AO5" s="85"/>
      <c r="AP5" s="85"/>
      <c r="AQ5" s="31" t="n">
        <v>0</v>
      </c>
    </row>
    <row r="6" customFormat="false" ht="23.25" hidden="true" customHeight="true" outlineLevel="0" collapsed="false">
      <c r="A6" s="416"/>
      <c r="B6" s="416"/>
      <c r="C6" s="416"/>
      <c r="D6" s="416"/>
      <c r="E6" s="331"/>
      <c r="F6" s="331"/>
      <c r="G6" s="331"/>
      <c r="H6" s="331"/>
      <c r="I6" s="342"/>
      <c r="J6" s="342" t="e">
        <f aca="false">I5&amp;".1"</f>
        <v>#N/A</v>
      </c>
      <c r="K6" s="416"/>
      <c r="L6" s="433" t="s">
        <v>413</v>
      </c>
      <c r="P6" s="304"/>
      <c r="Q6" s="304" t="n">
        <v>1</v>
      </c>
      <c r="R6" s="346"/>
      <c r="S6" s="404" t="e">
        <f aca="false">$J6</f>
        <v>#N/A</v>
      </c>
      <c r="T6" s="347" t="s">
        <v>414</v>
      </c>
      <c r="U6" s="335"/>
      <c r="V6" s="345"/>
      <c r="W6" s="345"/>
      <c r="X6" s="345"/>
      <c r="Y6" s="345"/>
      <c r="Z6" s="345"/>
      <c r="AA6" s="345"/>
      <c r="AB6" s="345"/>
      <c r="AC6" s="345"/>
      <c r="AD6" s="345"/>
      <c r="AE6" s="345"/>
      <c r="AF6" s="345"/>
      <c r="AG6" s="345"/>
      <c r="AH6" s="345"/>
      <c r="AI6" s="345"/>
      <c r="AJ6" s="345"/>
      <c r="AK6" s="439" t="s">
        <v>492</v>
      </c>
      <c r="AM6" s="85"/>
      <c r="AN6" s="85" t="str">
        <f aca="false">IF(T6="","",T6)</f>
        <v>Группа потребителей</v>
      </c>
      <c r="AO6" s="85"/>
      <c r="AP6" s="85"/>
      <c r="AQ6" s="31" t="n">
        <v>0</v>
      </c>
    </row>
    <row r="7" customFormat="false" ht="23.25" hidden="true" customHeight="true" outlineLevel="0" collapsed="false">
      <c r="A7" s="416"/>
      <c r="B7" s="416"/>
      <c r="C7" s="416"/>
      <c r="D7" s="416"/>
      <c r="E7" s="331"/>
      <c r="F7" s="331"/>
      <c r="G7" s="331"/>
      <c r="H7" s="331"/>
      <c r="I7" s="342"/>
      <c r="J7" s="342"/>
      <c r="K7" s="342" t="e">
        <f aca="false">J6&amp;".1"</f>
        <v>#N/A</v>
      </c>
      <c r="L7" s="433"/>
      <c r="P7" s="304"/>
      <c r="Q7" s="304"/>
      <c r="R7" s="346" t="n">
        <v>1</v>
      </c>
      <c r="S7" s="404" t="e">
        <f aca="false">$K7</f>
        <v>#N/A</v>
      </c>
      <c r="T7" s="484"/>
      <c r="U7" s="335"/>
      <c r="V7" s="349"/>
      <c r="W7" s="349"/>
      <c r="X7" s="351"/>
      <c r="Y7" s="352"/>
      <c r="Z7" s="166" t="s">
        <v>65</v>
      </c>
      <c r="AA7" s="352"/>
      <c r="AB7" s="166" t="s">
        <v>65</v>
      </c>
      <c r="AC7" s="349"/>
      <c r="AD7" s="349"/>
      <c r="AE7" s="351"/>
      <c r="AF7" s="352"/>
      <c r="AG7" s="166" t="s">
        <v>65</v>
      </c>
      <c r="AH7" s="352"/>
      <c r="AI7" s="166" t="s">
        <v>65</v>
      </c>
      <c r="AJ7" s="485"/>
      <c r="AK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 t="e">
        <f aca="false">strcheckdate(V8:AJ8)</f>
        <v>#NAME?</v>
      </c>
      <c r="AM7" s="85"/>
      <c r="AN7" s="85" t="str">
        <f aca="false">IF(T7="","",T7)</f>
        <v/>
      </c>
      <c r="AO7" s="85"/>
      <c r="AP7" s="85"/>
      <c r="AQ7" s="31" t="n">
        <v>0</v>
      </c>
    </row>
    <row r="8" customFormat="false" ht="14.25" hidden="true" customHeight="true" outlineLevel="0" collapsed="false">
      <c r="A8" s="416"/>
      <c r="B8" s="416"/>
      <c r="C8" s="416"/>
      <c r="D8" s="416"/>
      <c r="E8" s="331"/>
      <c r="F8" s="331"/>
      <c r="G8" s="331"/>
      <c r="H8" s="331"/>
      <c r="I8" s="342"/>
      <c r="J8" s="342"/>
      <c r="K8" s="342"/>
      <c r="L8" s="433"/>
      <c r="P8" s="304"/>
      <c r="Q8" s="304"/>
      <c r="R8" s="346"/>
      <c r="S8" s="312"/>
      <c r="T8" s="335"/>
      <c r="U8" s="335"/>
      <c r="V8" s="350"/>
      <c r="W8" s="350"/>
      <c r="X8" s="354" t="str">
        <f aca="false">Y7&amp;"-"&amp;AA7</f>
        <v>-</v>
      </c>
      <c r="Y8" s="352"/>
      <c r="Z8" s="166"/>
      <c r="AA8" s="352"/>
      <c r="AB8" s="166"/>
      <c r="AC8" s="350"/>
      <c r="AD8" s="350"/>
      <c r="AE8" s="354" t="str">
        <f aca="false">AF7&amp;"-"&amp;AH7</f>
        <v>-</v>
      </c>
      <c r="AF8" s="352"/>
      <c r="AG8" s="166"/>
      <c r="AH8" s="352"/>
      <c r="AI8" s="166"/>
      <c r="AJ8" s="487"/>
      <c r="AK8" s="486"/>
      <c r="AM8" s="85"/>
      <c r="AN8" s="85" t="str">
        <f aca="false">IF(T8="","",T8)</f>
        <v/>
      </c>
      <c r="AO8" s="85"/>
      <c r="AP8" s="85"/>
      <c r="AQ8" s="31" t="n">
        <v>0</v>
      </c>
    </row>
    <row r="9" customFormat="false" ht="21" hidden="true" customHeight="true" outlineLevel="0" collapsed="false">
      <c r="A9" s="416"/>
      <c r="B9" s="416"/>
      <c r="C9" s="416"/>
      <c r="D9" s="416"/>
      <c r="E9" s="331"/>
      <c r="F9" s="331"/>
      <c r="G9" s="331"/>
      <c r="H9" s="331"/>
      <c r="I9" s="342"/>
      <c r="J9" s="342"/>
      <c r="K9" s="416"/>
      <c r="L9" s="433"/>
      <c r="P9" s="304"/>
      <c r="Q9" s="304"/>
      <c r="R9" s="343"/>
      <c r="S9" s="355"/>
      <c r="T9" s="358" t="s">
        <v>493</v>
      </c>
      <c r="U9" s="157"/>
      <c r="V9" s="157"/>
      <c r="W9" s="157"/>
      <c r="X9" s="157"/>
      <c r="Y9" s="157"/>
      <c r="Z9" s="157"/>
      <c r="AA9" s="157"/>
      <c r="AB9" s="157"/>
      <c r="AC9" s="157"/>
      <c r="AD9" s="157"/>
      <c r="AE9" s="157"/>
      <c r="AF9" s="157"/>
      <c r="AG9" s="157"/>
      <c r="AH9" s="157"/>
      <c r="AI9" s="157"/>
      <c r="AJ9" s="157"/>
      <c r="AK9" s="338" t="s">
        <v>494</v>
      </c>
      <c r="AM9" s="85"/>
      <c r="AN9" s="85" t="str">
        <f aca="false">IF(T9="","",T9)</f>
        <v>Добавить значение признака дифференциации</v>
      </c>
      <c r="AO9" s="85"/>
      <c r="AP9" s="85"/>
      <c r="AQ9" s="31" t="n">
        <v>0</v>
      </c>
    </row>
    <row r="10" customFormat="false" ht="21" hidden="true" customHeight="true" outlineLevel="0" collapsed="false">
      <c r="A10" s="416"/>
      <c r="B10" s="416"/>
      <c r="C10" s="416"/>
      <c r="D10" s="416"/>
      <c r="E10" s="331"/>
      <c r="F10" s="331"/>
      <c r="G10" s="331"/>
      <c r="H10" s="331"/>
      <c r="I10" s="342"/>
      <c r="J10" s="416"/>
      <c r="K10" s="416"/>
      <c r="L10" s="433"/>
      <c r="P10" s="304"/>
      <c r="Q10" s="304"/>
      <c r="R10" s="343"/>
      <c r="S10" s="355"/>
      <c r="T10" s="362" t="s">
        <v>419</v>
      </c>
      <c r="U10" s="157"/>
      <c r="V10" s="157"/>
      <c r="W10" s="157"/>
      <c r="X10" s="157"/>
      <c r="Y10" s="157"/>
      <c r="Z10" s="157"/>
      <c r="AA10" s="157"/>
      <c r="AB10" s="359"/>
      <c r="AC10" s="157"/>
      <c r="AD10" s="157"/>
      <c r="AE10" s="157"/>
      <c r="AF10" s="157"/>
      <c r="AG10" s="157"/>
      <c r="AH10" s="157"/>
      <c r="AI10" s="359"/>
      <c r="AJ10" s="157"/>
      <c r="AK10" s="488"/>
      <c r="AM10" s="85"/>
      <c r="AN10" s="85" t="str">
        <f aca="false">IF(T10="","",T10)</f>
        <v>Добавить группу потребителей</v>
      </c>
      <c r="AO10" s="85"/>
      <c r="AP10" s="85"/>
      <c r="AQ10" s="31" t="n">
        <v>0</v>
      </c>
    </row>
    <row r="11" customFormat="false" ht="21" hidden="true" customHeight="true" outlineLevel="0" collapsed="false">
      <c r="A11" s="416"/>
      <c r="B11" s="416"/>
      <c r="C11" s="416"/>
      <c r="D11" s="416"/>
      <c r="E11" s="331"/>
      <c r="F11" s="331"/>
      <c r="G11" s="331"/>
      <c r="H11" s="482"/>
      <c r="I11" s="416"/>
      <c r="J11" s="416"/>
      <c r="K11" s="416"/>
      <c r="L11" s="433"/>
      <c r="M11" s="29"/>
      <c r="N11" s="29"/>
      <c r="O11" s="34"/>
      <c r="P11" s="95"/>
      <c r="Q11" s="361"/>
      <c r="R11" s="332"/>
      <c r="S11" s="355"/>
      <c r="T11" s="489" t="s">
        <v>495</v>
      </c>
      <c r="U11" s="157"/>
      <c r="V11" s="157"/>
      <c r="W11" s="157"/>
      <c r="X11" s="157"/>
      <c r="Y11" s="157"/>
      <c r="Z11" s="157"/>
      <c r="AA11" s="157"/>
      <c r="AB11" s="359"/>
      <c r="AC11" s="157"/>
      <c r="AD11" s="157"/>
      <c r="AE11" s="157"/>
      <c r="AF11" s="157"/>
      <c r="AG11" s="157"/>
      <c r="AH11" s="157"/>
      <c r="AI11" s="359"/>
      <c r="AJ11" s="157"/>
      <c r="AK11" s="360"/>
      <c r="AM11" s="85"/>
      <c r="AN11" s="85" t="str">
        <f aca="false">IF(T11="","",T11)</f>
        <v>Добавить наименование признака дифференциации</v>
      </c>
      <c r="AO11" s="85"/>
      <c r="AP11" s="85"/>
      <c r="AQ11" s="31" t="n">
        <v>0</v>
      </c>
    </row>
    <row r="12" s="36" customFormat="true" ht="14.25" hidden="true" customHeight="true" outlineLevel="0" collapsed="false">
      <c r="A12" s="422"/>
      <c r="B12" s="422"/>
      <c r="C12" s="422"/>
      <c r="D12" s="422"/>
      <c r="E12" s="331"/>
      <c r="F12" s="331"/>
      <c r="G12" s="422"/>
      <c r="H12" s="422"/>
      <c r="I12" s="422"/>
      <c r="J12" s="422"/>
      <c r="K12" s="422"/>
      <c r="L12" s="304"/>
      <c r="M12" s="367"/>
      <c r="N12" s="367"/>
      <c r="P12" s="118"/>
      <c r="Q12" s="363"/>
      <c r="R12" s="118"/>
      <c r="S12" s="368"/>
      <c r="T12" s="432" t="s">
        <v>422</v>
      </c>
      <c r="U12" s="407"/>
      <c r="V12" s="407"/>
      <c r="W12" s="407"/>
      <c r="X12" s="407"/>
      <c r="Y12" s="407"/>
      <c r="Z12" s="407"/>
      <c r="AA12" s="407"/>
      <c r="AB12" s="407"/>
      <c r="AC12" s="407"/>
      <c r="AD12" s="407"/>
      <c r="AE12" s="407"/>
      <c r="AF12" s="407"/>
      <c r="AG12" s="407"/>
      <c r="AH12" s="407"/>
      <c r="AI12" s="407"/>
      <c r="AJ12" s="407"/>
      <c r="AK12" s="407"/>
      <c r="AM12" s="85"/>
      <c r="AN12" s="85" t="str">
        <f aca="false">IF(T12="","",T12)</f>
        <v>Добавить централизованную систему для дифференциации</v>
      </c>
      <c r="AO12" s="85"/>
      <c r="AP12" s="85"/>
      <c r="AQ12" s="36" t="n">
        <v>0</v>
      </c>
    </row>
    <row r="13" s="36" customFormat="true" ht="14.25" hidden="true" customHeight="true" outlineLevel="0" collapsed="false">
      <c r="A13" s="422"/>
      <c r="B13" s="422"/>
      <c r="C13" s="422"/>
      <c r="D13" s="422"/>
      <c r="E13" s="331"/>
      <c r="F13" s="422"/>
      <c r="G13" s="422"/>
      <c r="H13" s="422"/>
      <c r="I13" s="422"/>
      <c r="J13" s="422"/>
      <c r="K13" s="422"/>
      <c r="L13" s="155"/>
      <c r="M13" s="367"/>
      <c r="N13" s="367"/>
      <c r="P13" s="118"/>
      <c r="Q13" s="363"/>
      <c r="R13" s="118"/>
      <c r="S13" s="368"/>
      <c r="T13" s="432" t="s">
        <v>423</v>
      </c>
      <c r="U13" s="407"/>
      <c r="V13" s="407"/>
      <c r="W13" s="407"/>
      <c r="X13" s="407"/>
      <c r="Y13" s="407"/>
      <c r="Z13" s="407"/>
      <c r="AA13" s="407"/>
      <c r="AB13" s="407"/>
      <c r="AC13" s="407"/>
      <c r="AD13" s="407"/>
      <c r="AE13" s="407"/>
      <c r="AF13" s="407"/>
      <c r="AG13" s="407"/>
      <c r="AH13" s="407"/>
      <c r="AI13" s="407"/>
      <c r="AJ13" s="407"/>
      <c r="AK13" s="407"/>
      <c r="AM13" s="85"/>
      <c r="AN13" s="85" t="str">
        <f aca="false">IF(T13="","",T13)</f>
        <v>Добавить территорию для дифференциации</v>
      </c>
      <c r="AO13" s="85"/>
      <c r="AP13" s="85"/>
      <c r="AQ13" s="36" t="n">
        <v>0</v>
      </c>
    </row>
    <row r="14" customFormat="false" ht="14.25" hidden="true" customHeight="true" outlineLevel="0" collapsed="false">
      <c r="AQ14" s="31" t="n">
        <v>0</v>
      </c>
    </row>
    <row r="15" customFormat="false" ht="14.25" hidden="true" customHeight="true" outlineLevel="0" collapsed="false">
      <c r="AC15" s="369"/>
      <c r="AD15" s="369"/>
      <c r="AE15" s="370"/>
      <c r="AF15" s="371"/>
      <c r="AG15" s="372" t="s">
        <v>65</v>
      </c>
      <c r="AH15" s="371"/>
      <c r="AI15" s="372" t="s">
        <v>65</v>
      </c>
      <c r="AQ15" s="31" t="n">
        <v>0</v>
      </c>
    </row>
    <row r="16" customFormat="false" ht="14.25" hidden="true" customHeight="true" outlineLevel="0" collapsed="false">
      <c r="AC16" s="369"/>
      <c r="AD16" s="369"/>
      <c r="AE16" s="354" t="str">
        <f aca="false">AF15&amp;"-"&amp;AH15</f>
        <v>-</v>
      </c>
      <c r="AF16" s="371"/>
      <c r="AG16" s="371"/>
      <c r="AH16" s="371"/>
      <c r="AI16" s="371"/>
      <c r="AQ16" s="31" t="n">
        <v>0</v>
      </c>
    </row>
    <row r="17" customFormat="false" ht="14.25" hidden="true" customHeight="true" outlineLevel="0" collapsed="false">
      <c r="AQ17" s="31" t="n">
        <v>0</v>
      </c>
    </row>
    <row r="18" s="34" customFormat="true" ht="22.5" hidden="true" customHeight="true" outlineLevel="0" collapsed="false">
      <c r="L18" s="88"/>
      <c r="M18" s="39"/>
      <c r="N18" s="39"/>
      <c r="O18" s="373" t="s">
        <v>424</v>
      </c>
      <c r="P18" s="39"/>
      <c r="Q18" s="374"/>
      <c r="R18" s="374"/>
      <c r="S18" s="29"/>
      <c r="Y18" s="373"/>
      <c r="AA18" s="373"/>
      <c r="AF18" s="373"/>
      <c r="AH18" s="373"/>
      <c r="AL18" s="36"/>
      <c r="AM18" s="36"/>
      <c r="AN18" s="36"/>
      <c r="AO18" s="36"/>
      <c r="AP18" s="36"/>
      <c r="AQ18" s="34" t="n">
        <v>0</v>
      </c>
    </row>
    <row r="19" s="34" customFormat="true" ht="14.25" hidden="true" customHeight="true" outlineLevel="0" collapsed="false">
      <c r="L19" s="88"/>
      <c r="M19" s="39"/>
      <c r="N19" s="39"/>
      <c r="O19" s="39"/>
      <c r="P19" s="39"/>
      <c r="Q19" s="374"/>
      <c r="R19" s="374"/>
      <c r="S19" s="29"/>
      <c r="AL19" s="36"/>
      <c r="AM19" s="36"/>
      <c r="AN19" s="36"/>
      <c r="AO19" s="36"/>
      <c r="AP19" s="36"/>
      <c r="AQ19" s="34" t="n">
        <v>0</v>
      </c>
    </row>
    <row r="20" s="34" customFormat="true" ht="12" hidden="true" customHeight="true" outlineLevel="0" collapsed="false">
      <c r="L20" s="88"/>
      <c r="M20" s="39"/>
      <c r="N20" s="39"/>
      <c r="O20" s="433" t="s">
        <v>425</v>
      </c>
      <c r="P20" s="39"/>
      <c r="Q20" s="490"/>
      <c r="R20" s="490"/>
      <c r="S20" s="29"/>
      <c r="T20" s="34" t="s">
        <v>426</v>
      </c>
      <c r="Z20" s="88" t="s">
        <v>427</v>
      </c>
      <c r="AB20" s="88" t="s">
        <v>428</v>
      </c>
      <c r="AC20" s="34" t="s">
        <v>426</v>
      </c>
      <c r="AG20" s="88" t="s">
        <v>429</v>
      </c>
      <c r="AI20" s="88" t="s">
        <v>428</v>
      </c>
      <c r="AQ20" s="34" t="n">
        <v>0</v>
      </c>
    </row>
    <row r="21" customFormat="false" ht="14.25" hidden="true" customHeight="true" outlineLevel="0" collapsed="false">
      <c r="O21" s="433"/>
      <c r="AQ21" s="31" t="n">
        <v>0</v>
      </c>
    </row>
    <row r="22" customFormat="false" ht="14.25" hidden="true" customHeight="true" outlineLevel="0" collapsed="false">
      <c r="O22" s="433"/>
      <c r="AQ22" s="31" t="n">
        <v>0</v>
      </c>
    </row>
    <row r="23" customFormat="false" ht="14.7" hidden="false" customHeight="true" outlineLevel="0" collapsed="false">
      <c r="Q23" s="375"/>
      <c r="R23" s="375"/>
      <c r="S23" s="376"/>
      <c r="T23" s="56"/>
      <c r="U23" s="56"/>
      <c r="AQ23" s="31" t="n">
        <v>14</v>
      </c>
    </row>
    <row r="24" customFormat="false" ht="14.7" hidden="false" customHeight="true" outlineLevel="0" collapsed="false">
      <c r="Q24" s="375"/>
      <c r="R24" s="375"/>
      <c r="S24" s="176"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76"/>
      <c r="U24" s="176"/>
      <c r="V24" s="176"/>
      <c r="W24" s="176"/>
      <c r="X24" s="176"/>
      <c r="Y24" s="176"/>
      <c r="Z24" s="176"/>
      <c r="AA24" s="176"/>
      <c r="AB24" s="176"/>
      <c r="AC24" s="176"/>
      <c r="AD24" s="176"/>
      <c r="AE24" s="176"/>
      <c r="AF24" s="176"/>
      <c r="AG24" s="176"/>
      <c r="AH24" s="176"/>
      <c r="AI24" s="178"/>
      <c r="AQ24" s="31" t="n">
        <v>14</v>
      </c>
    </row>
    <row r="25" customFormat="false" ht="14.7" hidden="false" customHeight="true" outlineLevel="0" collapsed="false">
      <c r="Q25" s="375"/>
      <c r="R25" s="375"/>
      <c r="S25" s="209" t="str">
        <f aca="false">IF(org=0,"Не определено",org)</f>
        <v>ООО "Газпром теплоэнерго Ярославль"</v>
      </c>
      <c r="T25" s="209"/>
      <c r="U25" s="209"/>
      <c r="V25" s="209"/>
      <c r="W25" s="209"/>
      <c r="X25" s="209"/>
      <c r="Y25" s="209"/>
      <c r="Z25" s="209"/>
      <c r="AA25" s="209"/>
      <c r="AB25" s="209"/>
      <c r="AC25" s="209"/>
      <c r="AD25" s="209"/>
      <c r="AE25" s="209"/>
      <c r="AF25" s="209"/>
      <c r="AG25" s="209"/>
      <c r="AH25" s="209"/>
      <c r="AI25" s="178"/>
      <c r="AQ25" s="31" t="n">
        <v>14</v>
      </c>
    </row>
    <row r="26" customFormat="false" ht="14.25" hidden="true" customHeight="true" outlineLevel="0" collapsed="false">
      <c r="Q26" s="375"/>
      <c r="R26" s="375"/>
      <c r="S26" s="376"/>
      <c r="T26" s="56"/>
      <c r="U26" s="56"/>
      <c r="V26" s="377"/>
      <c r="W26" s="377"/>
      <c r="X26" s="377"/>
      <c r="Y26" s="377"/>
      <c r="Z26" s="377"/>
      <c r="AA26" s="377"/>
      <c r="AB26" s="377"/>
      <c r="AC26" s="377"/>
      <c r="AD26" s="377"/>
      <c r="AE26" s="377"/>
      <c r="AF26" s="377"/>
      <c r="AG26" s="377"/>
      <c r="AH26" s="377"/>
      <c r="AI26" s="377"/>
      <c r="AQ26" s="31" t="n">
        <v>0</v>
      </c>
    </row>
    <row r="27" s="136" customFormat="true" ht="25.5" hidden="true" customHeight="true" outlineLevel="0" collapsed="false">
      <c r="A27" s="88"/>
      <c r="B27" s="88"/>
      <c r="C27" s="88"/>
      <c r="D27" s="88"/>
      <c r="E27" s="88"/>
      <c r="F27" s="88"/>
      <c r="G27" s="88"/>
      <c r="H27" s="88"/>
      <c r="I27" s="88"/>
      <c r="J27" s="88"/>
      <c r="K27" s="88"/>
      <c r="L27" s="433"/>
      <c r="M27" s="88"/>
      <c r="N27" s="88"/>
      <c r="O27" s="88"/>
      <c r="S27" s="378" t="s">
        <v>41</v>
      </c>
      <c r="T27" s="378"/>
      <c r="U27" s="379"/>
      <c r="V27" s="380" t="str">
        <f aca="false">IF(TITLE_NAME_OR_PR_CHANGE="",IF(TITLE_NAME_OR_PR="","",TITLE_NAME_OR_PR),TITLE_NAME_OR_PR_CHANGE)</f>
        <v/>
      </c>
      <c r="W27" s="380"/>
      <c r="X27" s="380"/>
      <c r="Y27" s="380"/>
      <c r="Z27" s="380"/>
      <c r="AA27" s="380"/>
      <c r="AB27" s="31"/>
      <c r="AC27" s="380" t="str">
        <f aca="false">IF(TITLE_NAME_OR_PR_CHANGE="",IF(TITLE_NAME_OR_PR="","",TITLE_NAME_OR_PR),TITLE_NAME_OR_PR_CHANGE)</f>
        <v/>
      </c>
      <c r="AD27" s="380"/>
      <c r="AE27" s="380"/>
      <c r="AF27" s="380"/>
      <c r="AG27" s="380"/>
      <c r="AH27" s="380"/>
      <c r="AI27" s="31"/>
      <c r="AJ27" s="31"/>
      <c r="AK27" s="381"/>
      <c r="AL27" s="85"/>
      <c r="AM27" s="85"/>
      <c r="AN27" s="85"/>
      <c r="AO27" s="85"/>
      <c r="AP27" s="85"/>
      <c r="AQ27" s="136" t="n">
        <v>0</v>
      </c>
    </row>
    <row r="28" s="136" customFormat="true" ht="18.75" hidden="true" customHeight="true" outlineLevel="0" collapsed="false">
      <c r="A28" s="88"/>
      <c r="B28" s="88"/>
      <c r="C28" s="88"/>
      <c r="D28" s="88"/>
      <c r="E28" s="88"/>
      <c r="F28" s="88"/>
      <c r="G28" s="88"/>
      <c r="H28" s="88"/>
      <c r="I28" s="88"/>
      <c r="J28" s="88"/>
      <c r="K28" s="88"/>
      <c r="L28" s="433"/>
      <c r="M28" s="88"/>
      <c r="N28" s="88"/>
      <c r="O28" s="88"/>
      <c r="S28" s="378" t="s">
        <v>430</v>
      </c>
      <c r="T28" s="378"/>
      <c r="U28" s="379"/>
      <c r="V28" s="382" t="str">
        <f aca="false">IF(TITLE_DATE_PR_CHANGE="",IF(TITLE_DATE_PR="","",TITLE_DATE_PR),TITLE_DATE_PR_CHANGE)</f>
        <v/>
      </c>
      <c r="W28" s="382"/>
      <c r="X28" s="382"/>
      <c r="Y28" s="382"/>
      <c r="Z28" s="382"/>
      <c r="AA28" s="382"/>
      <c r="AB28" s="31"/>
      <c r="AC28" s="382" t="str">
        <f aca="false">IF(TITLE_DATE_PR_CHANGE="",IF(TITLE_DATE_PR="","",TITLE_DATE_PR),TITLE_DATE_PR_CHANGE)</f>
        <v/>
      </c>
      <c r="AD28" s="382"/>
      <c r="AE28" s="382"/>
      <c r="AF28" s="382"/>
      <c r="AG28" s="382"/>
      <c r="AH28" s="382"/>
      <c r="AI28" s="31"/>
      <c r="AJ28" s="31"/>
      <c r="AK28" s="381"/>
      <c r="AL28" s="85"/>
      <c r="AM28" s="85"/>
      <c r="AN28" s="85"/>
      <c r="AO28" s="85"/>
      <c r="AP28" s="85"/>
      <c r="AQ28" s="136" t="n">
        <v>0</v>
      </c>
    </row>
    <row r="29" s="136" customFormat="true" ht="18.75" hidden="true" customHeight="true" outlineLevel="0" collapsed="false">
      <c r="A29" s="88"/>
      <c r="B29" s="88"/>
      <c r="C29" s="88"/>
      <c r="D29" s="88"/>
      <c r="E29" s="88"/>
      <c r="F29" s="88"/>
      <c r="G29" s="88"/>
      <c r="H29" s="88"/>
      <c r="I29" s="88"/>
      <c r="J29" s="88"/>
      <c r="K29" s="88"/>
      <c r="L29" s="433"/>
      <c r="M29" s="88"/>
      <c r="N29" s="88"/>
      <c r="O29" s="88"/>
      <c r="S29" s="378" t="s">
        <v>431</v>
      </c>
      <c r="T29" s="378"/>
      <c r="U29" s="379"/>
      <c r="V29" s="380" t="str">
        <f aca="false">IF(TITLE_NUMBER_PR_CHANGE="",IF(TITLE_NUMBER_PR="","",TITLE_NUMBER_PR),TITLE_NUMBER_PR_CHANGE)</f>
        <v/>
      </c>
      <c r="W29" s="380"/>
      <c r="X29" s="380"/>
      <c r="Y29" s="380"/>
      <c r="Z29" s="380"/>
      <c r="AA29" s="380"/>
      <c r="AB29" s="31"/>
      <c r="AC29" s="380" t="str">
        <f aca="false">IF(TITLE_NUMBER_PR_CHANGE="",IF(TITLE_NUMBER_PR="","",TITLE_NUMBER_PR),TITLE_NUMBER_PR_CHANGE)</f>
        <v/>
      </c>
      <c r="AD29" s="380"/>
      <c r="AE29" s="380"/>
      <c r="AF29" s="380"/>
      <c r="AG29" s="380"/>
      <c r="AH29" s="380"/>
      <c r="AI29" s="31"/>
      <c r="AJ29" s="31"/>
      <c r="AK29" s="381"/>
      <c r="AL29" s="85"/>
      <c r="AM29" s="85"/>
      <c r="AN29" s="85"/>
      <c r="AO29" s="85"/>
      <c r="AP29" s="85"/>
      <c r="AQ29" s="136" t="n">
        <v>0</v>
      </c>
    </row>
    <row r="30" s="136" customFormat="true" ht="18.75" hidden="true" customHeight="true" outlineLevel="0" collapsed="false">
      <c r="A30" s="88"/>
      <c r="B30" s="88"/>
      <c r="C30" s="88"/>
      <c r="D30" s="88"/>
      <c r="E30" s="88"/>
      <c r="F30" s="88"/>
      <c r="G30" s="88"/>
      <c r="H30" s="88"/>
      <c r="I30" s="88"/>
      <c r="J30" s="88"/>
      <c r="K30" s="88"/>
      <c r="L30" s="433"/>
      <c r="M30" s="88"/>
      <c r="N30" s="88"/>
      <c r="O30" s="88"/>
      <c r="S30" s="378" t="s">
        <v>42</v>
      </c>
      <c r="T30" s="378"/>
      <c r="U30" s="379"/>
      <c r="V30" s="380" t="str">
        <f aca="false">IF(TITLE_IST_PUB_CHANGE="",IF(TITLE_IST_PUB="","",TITLE_IST_PUB),TITLE_IST_PUB_CHANGE)</f>
        <v/>
      </c>
      <c r="W30" s="380"/>
      <c r="X30" s="380"/>
      <c r="Y30" s="380"/>
      <c r="Z30" s="380"/>
      <c r="AA30" s="380"/>
      <c r="AB30" s="31"/>
      <c r="AC30" s="380" t="str">
        <f aca="false">IF(TITLE_IST_PUB_CHANGE="",IF(TITLE_IST_PUB="","",TITLE_IST_PUB),TITLE_IST_PUB_CHANGE)</f>
        <v/>
      </c>
      <c r="AD30" s="380"/>
      <c r="AE30" s="380"/>
      <c r="AF30" s="380"/>
      <c r="AG30" s="380"/>
      <c r="AH30" s="380"/>
      <c r="AI30" s="31"/>
      <c r="AJ30" s="31"/>
      <c r="AK30" s="381"/>
      <c r="AL30" s="85"/>
      <c r="AM30" s="85"/>
      <c r="AN30" s="85"/>
      <c r="AO30" s="85"/>
      <c r="AP30" s="85"/>
      <c r="AQ30" s="136" t="n">
        <v>0</v>
      </c>
    </row>
    <row r="31" customFormat="false" ht="14.25" hidden="true" customHeight="true" outlineLevel="0" collapsed="false">
      <c r="Q31" s="375"/>
      <c r="R31" s="375"/>
      <c r="S31" s="376"/>
      <c r="T31" s="56"/>
      <c r="U31" s="56"/>
      <c r="V31" s="377"/>
      <c r="W31" s="377"/>
      <c r="X31" s="377"/>
      <c r="Y31" s="377"/>
      <c r="Z31" s="377"/>
      <c r="AA31" s="377"/>
      <c r="AB31" s="377"/>
      <c r="AC31" s="377"/>
      <c r="AD31" s="377"/>
      <c r="AE31" s="377"/>
      <c r="AF31" s="377"/>
      <c r="AG31" s="377"/>
      <c r="AH31" s="377"/>
      <c r="AI31" s="377"/>
      <c r="AQ31" s="31" t="n">
        <v>0</v>
      </c>
    </row>
    <row r="32" s="136" customFormat="true" ht="18.75" hidden="true" customHeight="true" outlineLevel="0" collapsed="false">
      <c r="A32" s="88"/>
      <c r="B32" s="88"/>
      <c r="C32" s="88"/>
      <c r="D32" s="88"/>
      <c r="E32" s="88"/>
      <c r="F32" s="88"/>
      <c r="G32" s="88"/>
      <c r="H32" s="88"/>
      <c r="I32" s="88"/>
      <c r="J32" s="88"/>
      <c r="K32" s="88"/>
      <c r="L32" s="433"/>
      <c r="M32" s="88"/>
      <c r="N32" s="88"/>
      <c r="O32" s="88"/>
      <c r="S32" s="378" t="s">
        <v>432</v>
      </c>
      <c r="T32" s="378"/>
      <c r="U32" s="379"/>
      <c r="V32" s="382" t="str">
        <f aca="false">IF(TITLE_DATE_PR_CHANGE="",IF(TITLE_DATE_PR="","",TITLE_DATE_PR),TITLE_DATE_PR_CHANGE)</f>
        <v/>
      </c>
      <c r="W32" s="382"/>
      <c r="X32" s="382"/>
      <c r="Y32" s="382"/>
      <c r="Z32" s="382"/>
      <c r="AA32" s="382"/>
      <c r="AB32" s="31"/>
      <c r="AC32" s="382" t="str">
        <f aca="false">IF(TITLE_DATE_PR_CHANGE="",IF(TITLE_DATE_PR="","",TITLE_DATE_PR),TITLE_DATE_PR_CHANGE)</f>
        <v/>
      </c>
      <c r="AD32" s="382"/>
      <c r="AE32" s="382"/>
      <c r="AF32" s="382"/>
      <c r="AG32" s="382"/>
      <c r="AH32" s="382"/>
      <c r="AI32" s="31"/>
      <c r="AJ32" s="31"/>
      <c r="AK32" s="381"/>
      <c r="AL32" s="85"/>
      <c r="AM32" s="85"/>
      <c r="AN32" s="85"/>
      <c r="AO32" s="85"/>
      <c r="AP32" s="85"/>
      <c r="AQ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S33" s="378" t="s">
        <v>433</v>
      </c>
      <c r="T33" s="378"/>
      <c r="U33" s="379"/>
      <c r="V33" s="380" t="str">
        <f aca="false">IF(TITLE_NUMBER_PR_CHANGE="",IF(TITLE_NUMBER_PR="","",TITLE_NUMBER_PR),TITLE_NUMBER_PR_CHANGE)</f>
        <v/>
      </c>
      <c r="W33" s="380"/>
      <c r="X33" s="380"/>
      <c r="Y33" s="380"/>
      <c r="Z33" s="380"/>
      <c r="AA33" s="380"/>
      <c r="AB33" s="31"/>
      <c r="AC33" s="380" t="str">
        <f aca="false">IF(TITLE_NUMBER_PR_CHANGE="",IF(TITLE_NUMBER_PR="","",TITLE_NUMBER_PR),TITLE_NUMBER_PR_CHANGE)</f>
        <v/>
      </c>
      <c r="AD33" s="380"/>
      <c r="AE33" s="380"/>
      <c r="AF33" s="380"/>
      <c r="AG33" s="380"/>
      <c r="AH33" s="380"/>
      <c r="AI33" s="31"/>
      <c r="AJ33" s="31"/>
      <c r="AK33" s="381"/>
      <c r="AL33" s="85"/>
      <c r="AM33" s="85"/>
      <c r="AN33" s="85"/>
      <c r="AO33" s="85"/>
      <c r="AP33" s="85"/>
      <c r="AQ33" s="136" t="n">
        <v>0</v>
      </c>
    </row>
    <row r="34" s="136" customFormat="true" ht="1.05" hidden="false" customHeight="true" outlineLevel="0" collapsed="false">
      <c r="A34" s="88"/>
      <c r="B34" s="88"/>
      <c r="C34" s="88"/>
      <c r="D34" s="88"/>
      <c r="E34" s="88"/>
      <c r="F34" s="88"/>
      <c r="G34" s="88"/>
      <c r="H34" s="88"/>
      <c r="I34" s="88"/>
      <c r="J34" s="88"/>
      <c r="K34" s="88"/>
      <c r="L34" s="433"/>
      <c r="M34" s="88"/>
      <c r="N34" s="88"/>
      <c r="O34" s="88"/>
      <c r="S34" s="31"/>
      <c r="T34" s="31"/>
      <c r="U34" s="481"/>
      <c r="V34" s="31"/>
      <c r="W34" s="31"/>
      <c r="X34" s="31"/>
      <c r="Y34" s="31"/>
      <c r="Z34" s="31"/>
      <c r="AA34" s="31"/>
      <c r="AB34" s="36" t="s">
        <v>434</v>
      </c>
      <c r="AC34" s="31"/>
      <c r="AD34" s="31"/>
      <c r="AE34" s="31"/>
      <c r="AF34" s="31"/>
      <c r="AG34" s="31"/>
      <c r="AH34" s="31"/>
      <c r="AI34" s="36" t="s">
        <v>434</v>
      </c>
      <c r="AL34" s="85"/>
      <c r="AM34" s="85"/>
      <c r="AN34" s="85"/>
      <c r="AO34" s="85"/>
      <c r="AP34" s="85"/>
      <c r="AQ34" s="136" t="n">
        <v>1</v>
      </c>
    </row>
    <row r="35" customFormat="false" ht="14.7" hidden="false" customHeight="true" outlineLevel="0" collapsed="false">
      <c r="Q35" s="375"/>
      <c r="R35" s="375"/>
      <c r="S35" s="376"/>
      <c r="T35" s="56"/>
      <c r="U35" s="383"/>
      <c r="V35" s="384"/>
      <c r="W35" s="384"/>
      <c r="X35" s="384"/>
      <c r="Y35" s="384"/>
      <c r="Z35" s="384"/>
      <c r="AA35" s="384"/>
      <c r="AB35" s="384"/>
      <c r="AC35" s="384"/>
      <c r="AD35" s="384"/>
      <c r="AE35" s="384"/>
      <c r="AF35" s="384"/>
      <c r="AG35" s="384"/>
      <c r="AH35" s="384"/>
      <c r="AI35" s="384"/>
      <c r="AQ35" s="31" t="n">
        <v>14</v>
      </c>
    </row>
    <row r="36" customFormat="false" ht="14.7" hidden="false" customHeight="true" outlineLevel="0" collapsed="false">
      <c r="Q36" s="375"/>
      <c r="R36" s="375"/>
      <c r="S36" s="97" t="s">
        <v>307</v>
      </c>
      <c r="T36" s="97"/>
      <c r="U36" s="97"/>
      <c r="V36" s="97"/>
      <c r="W36" s="97"/>
      <c r="X36" s="97"/>
      <c r="Y36" s="97"/>
      <c r="Z36" s="97"/>
      <c r="AA36" s="97"/>
      <c r="AB36" s="97"/>
      <c r="AC36" s="97"/>
      <c r="AD36" s="97"/>
      <c r="AE36" s="97"/>
      <c r="AF36" s="97"/>
      <c r="AG36" s="97"/>
      <c r="AH36" s="97"/>
      <c r="AI36" s="97"/>
      <c r="AJ36" s="97"/>
      <c r="AK36" s="97" t="s">
        <v>308</v>
      </c>
      <c r="AQ36" s="31" t="n">
        <v>14</v>
      </c>
    </row>
    <row r="37" customFormat="false" ht="14.7" hidden="false" customHeight="true" outlineLevel="0" collapsed="false">
      <c r="Q37" s="375"/>
      <c r="R37" s="375"/>
      <c r="S37" s="408" t="s">
        <v>87</v>
      </c>
      <c r="T37" s="310" t="s">
        <v>435</v>
      </c>
      <c r="U37" s="386"/>
      <c r="V37" s="309" t="s">
        <v>436</v>
      </c>
      <c r="W37" s="309"/>
      <c r="X37" s="309"/>
      <c r="Y37" s="309"/>
      <c r="Z37" s="309"/>
      <c r="AA37" s="309"/>
      <c r="AB37" s="310" t="s">
        <v>437</v>
      </c>
      <c r="AC37" s="309" t="s">
        <v>436</v>
      </c>
      <c r="AD37" s="309"/>
      <c r="AE37" s="309"/>
      <c r="AF37" s="309"/>
      <c r="AG37" s="309"/>
      <c r="AH37" s="309"/>
      <c r="AI37" s="310" t="s">
        <v>438</v>
      </c>
      <c r="AJ37" s="387" t="s">
        <v>439</v>
      </c>
      <c r="AK37" s="97"/>
      <c r="AQ37" s="31" t="n">
        <v>14</v>
      </c>
    </row>
    <row r="38" customFormat="false" ht="35.7" hidden="false" customHeight="true" outlineLevel="0" collapsed="false">
      <c r="Q38" s="375"/>
      <c r="R38" s="375"/>
      <c r="S38" s="408"/>
      <c r="T38" s="310"/>
      <c r="U38" s="388"/>
      <c r="V38" s="210" t="s">
        <v>496</v>
      </c>
      <c r="W38" s="97" t="s">
        <v>442</v>
      </c>
      <c r="X38" s="97"/>
      <c r="Y38" s="97" t="s">
        <v>443</v>
      </c>
      <c r="Z38" s="97"/>
      <c r="AA38" s="97"/>
      <c r="AB38" s="310"/>
      <c r="AC38" s="210" t="s">
        <v>496</v>
      </c>
      <c r="AD38" s="97" t="s">
        <v>442</v>
      </c>
      <c r="AE38" s="97"/>
      <c r="AF38" s="97" t="s">
        <v>443</v>
      </c>
      <c r="AG38" s="97"/>
      <c r="AH38" s="97"/>
      <c r="AI38" s="310"/>
      <c r="AJ38" s="387"/>
      <c r="AK38" s="97"/>
      <c r="AQ38" s="31" t="n">
        <v>34</v>
      </c>
    </row>
    <row r="39" customFormat="false" ht="35.7" hidden="false" customHeight="true" outlineLevel="0" collapsed="false">
      <c r="A39" s="88"/>
      <c r="B39" s="88" t="s">
        <v>144</v>
      </c>
      <c r="C39" s="88" t="s">
        <v>145</v>
      </c>
      <c r="D39" s="88" t="s">
        <v>146</v>
      </c>
      <c r="E39" s="433" t="s">
        <v>444</v>
      </c>
      <c r="F39" s="433" t="s">
        <v>445</v>
      </c>
      <c r="G39" s="433" t="s">
        <v>446</v>
      </c>
      <c r="H39" s="433"/>
      <c r="I39" s="433" t="s">
        <v>497</v>
      </c>
      <c r="J39" s="433" t="s">
        <v>449</v>
      </c>
      <c r="K39" s="433" t="s">
        <v>498</v>
      </c>
      <c r="L39" s="433" t="s">
        <v>425</v>
      </c>
      <c r="Q39" s="375"/>
      <c r="R39" s="375"/>
      <c r="S39" s="408"/>
      <c r="T39" s="310"/>
      <c r="U39" s="389"/>
      <c r="V39" s="210" t="s">
        <v>499</v>
      </c>
      <c r="W39" s="148" t="s">
        <v>500</v>
      </c>
      <c r="X39" s="148" t="s">
        <v>501</v>
      </c>
      <c r="Y39" s="148" t="s">
        <v>453</v>
      </c>
      <c r="Z39" s="148" t="s">
        <v>454</v>
      </c>
      <c r="AA39" s="148"/>
      <c r="AB39" s="310"/>
      <c r="AC39" s="210" t="s">
        <v>499</v>
      </c>
      <c r="AD39" s="148" t="s">
        <v>500</v>
      </c>
      <c r="AE39" s="148" t="s">
        <v>501</v>
      </c>
      <c r="AF39" s="148" t="s">
        <v>453</v>
      </c>
      <c r="AG39" s="148" t="s">
        <v>454</v>
      </c>
      <c r="AH39" s="148"/>
      <c r="AI39" s="310"/>
      <c r="AJ39" s="387"/>
      <c r="AK39" s="97"/>
      <c r="AQ39" s="31" t="n">
        <v>34</v>
      </c>
    </row>
    <row r="40" s="87" customFormat="true" ht="12.8" hidden="false" customHeight="false" outlineLevel="0" collapsed="false">
      <c r="A40" s="88"/>
      <c r="B40" s="88"/>
      <c r="C40" s="88"/>
      <c r="D40" s="88"/>
      <c r="E40" s="88"/>
      <c r="F40" s="88"/>
      <c r="G40" s="88"/>
      <c r="H40" s="88"/>
      <c r="I40" s="88"/>
      <c r="J40" s="88"/>
      <c r="K40" s="88"/>
      <c r="L40" s="433"/>
      <c r="M40" s="39"/>
      <c r="N40" s="39"/>
      <c r="O40" s="39"/>
      <c r="P40" s="390"/>
      <c r="Q40" s="391"/>
      <c r="R40" s="392" t="n">
        <v>1</v>
      </c>
      <c r="S40" s="393" t="s">
        <v>118</v>
      </c>
      <c r="T40" s="394" t="s">
        <v>101</v>
      </c>
      <c r="U40" s="395" t="str">
        <f aca="true">OFFSET(U40,0,-1)</f>
        <v>2</v>
      </c>
      <c r="V40" s="396" t="n">
        <f aca="true">OFFSET(V40,0,-1)+1</f>
        <v>3</v>
      </c>
      <c r="W40" s="396" t="n">
        <f aca="true">OFFSET(W40,0,-1)+1</f>
        <v>4</v>
      </c>
      <c r="X40" s="396" t="n">
        <f aca="true">OFFSET(X40,0,-1)+1</f>
        <v>5</v>
      </c>
      <c r="Y40" s="396" t="n">
        <f aca="true">OFFSET(Y40,0,-1)+1</f>
        <v>6</v>
      </c>
      <c r="Z40" s="396" t="n">
        <f aca="true">OFFSET(Z40,0,-1)+1</f>
        <v>7</v>
      </c>
      <c r="AA40" s="396"/>
      <c r="AB40" s="396" t="n">
        <f aca="true">OFFSET(AB40,0,-2)+1</f>
        <v>8</v>
      </c>
      <c r="AC40" s="396" t="n">
        <f aca="true">OFFSET(AC40,0,-1)+1</f>
        <v>9</v>
      </c>
      <c r="AD40" s="396" t="n">
        <f aca="true">OFFSET(AD40,0,-1)+1</f>
        <v>10</v>
      </c>
      <c r="AE40" s="396" t="n">
        <f aca="true">OFFSET(AE40,0,-1)+1</f>
        <v>11</v>
      </c>
      <c r="AF40" s="396" t="n">
        <f aca="true">OFFSET(AF40,0,-1)+1</f>
        <v>12</v>
      </c>
      <c r="AG40" s="396" t="n">
        <f aca="true">OFFSET(AG40,0,-1)+1</f>
        <v>13</v>
      </c>
      <c r="AH40" s="396"/>
      <c r="AI40" s="396" t="n">
        <f aca="true">OFFSET(AI40,0,-2)+1</f>
        <v>14</v>
      </c>
      <c r="AJ40" s="395" t="n">
        <f aca="true">OFFSET(AJ40,0,-1)</f>
        <v>14</v>
      </c>
      <c r="AK40" s="396" t="n">
        <f aca="true">OFFSET(AK40,0,-1)+1</f>
        <v>15</v>
      </c>
      <c r="AL40" s="36"/>
      <c r="AM40" s="36"/>
      <c r="AN40" s="36"/>
      <c r="AO40" s="36"/>
      <c r="AP40" s="36"/>
      <c r="AQ40" s="87" t="n">
        <v>0</v>
      </c>
    </row>
    <row r="41" customFormat="false" ht="24" hidden="false" customHeight="true" outlineLevel="0" collapsed="false">
      <c r="A41" s="416" t="s">
        <v>243</v>
      </c>
      <c r="B41" s="416"/>
      <c r="C41" s="416"/>
      <c r="D41" s="416"/>
      <c r="E41" s="331" t="n">
        <v>1</v>
      </c>
      <c r="F41" s="416"/>
      <c r="G41" s="416"/>
      <c r="H41" s="416"/>
      <c r="I41" s="416"/>
      <c r="J41" s="416"/>
      <c r="K41" s="416"/>
      <c r="L41" s="433"/>
      <c r="M41" s="29"/>
      <c r="N41" s="29"/>
      <c r="O41" s="29"/>
      <c r="Q41" s="95"/>
      <c r="R41" s="332"/>
      <c r="S41" s="404" t="n">
        <f aca="false">INDEX(PT_DIFFERENTIATION_NUM_NTAR,MATCH(A41,PT_DIFFERENTIATION_NTAR_ID,0))</f>
        <v>0</v>
      </c>
      <c r="T41" s="334" t="s">
        <v>132</v>
      </c>
      <c r="U41" s="335"/>
      <c r="V41" s="336"/>
      <c r="W41" s="336"/>
      <c r="X41" s="336"/>
      <c r="Y41" s="336"/>
      <c r="Z41" s="336"/>
      <c r="AA41" s="336"/>
      <c r="AB41" s="336"/>
      <c r="AC41" s="336" t="str">
        <f aca="false">INDEX(PT_DIFFERENTIATION_NTAR,MATCH(A41,PT_DIFFERENTIATION_NTAR_ID,0))</f>
        <v/>
      </c>
      <c r="AD41" s="336"/>
      <c r="AE41" s="336"/>
      <c r="AF41" s="336"/>
      <c r="AG41" s="336"/>
      <c r="AH41" s="336"/>
      <c r="AI41" s="336"/>
      <c r="AJ41" s="336"/>
      <c r="AK41"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5"/>
      <c r="AN41" s="85" t="str">
        <f aca="false">IF(T41="","",T41)</f>
        <v>Наименование тарифа</v>
      </c>
      <c r="AO41" s="85"/>
      <c r="AP41" s="85"/>
      <c r="AQ41" s="31" t="n">
        <v>23</v>
      </c>
    </row>
    <row r="42" customFormat="false" ht="24" hidden="false" customHeight="true" outlineLevel="0" collapsed="false">
      <c r="A42" s="416" t="s">
        <v>243</v>
      </c>
      <c r="B42" s="416" t="s">
        <v>244</v>
      </c>
      <c r="C42" s="416"/>
      <c r="D42" s="416"/>
      <c r="E42" s="331"/>
      <c r="F42" s="331" t="n">
        <v>1</v>
      </c>
      <c r="G42" s="416"/>
      <c r="H42" s="416"/>
      <c r="I42" s="416"/>
      <c r="J42" s="416"/>
      <c r="K42" s="416"/>
      <c r="L42" s="433"/>
      <c r="M42" s="29"/>
      <c r="N42" s="29"/>
      <c r="O42" s="29"/>
      <c r="P42" s="32"/>
      <c r="Q42" s="339"/>
      <c r="R42" s="340"/>
      <c r="S42" s="404" t="str">
        <f aca="false">INDEX(PT_DIFFERENTIATION_NUM_TER,MATCH(B42,PT_DIFFERENTIATION_TER_ID,0))</f>
        <v>.</v>
      </c>
      <c r="T42" s="333" t="s">
        <v>404</v>
      </c>
      <c r="U42" s="335"/>
      <c r="V42" s="336"/>
      <c r="W42" s="336"/>
      <c r="X42" s="336"/>
      <c r="Y42" s="336"/>
      <c r="Z42" s="336"/>
      <c r="AA42" s="336"/>
      <c r="AB42" s="336"/>
      <c r="AC42" s="336" t="str">
        <f aca="false">INDEX(PT_DIFFERENTIATION_TER,MATCH(B42,PT_DIFFERENTIATION_TER_ID,0))</f>
        <v/>
      </c>
      <c r="AD42" s="336"/>
      <c r="AE42" s="336"/>
      <c r="AF42" s="336"/>
      <c r="AG42" s="336"/>
      <c r="AH42" s="336"/>
      <c r="AI42" s="336"/>
      <c r="AJ42" s="336"/>
      <c r="AK42" s="338" t="s">
        <v>405</v>
      </c>
      <c r="AM42" s="85"/>
      <c r="AN42" s="85" t="str">
        <f aca="false">IF(T42="","",T42)</f>
        <v>Территория действия тарифа</v>
      </c>
      <c r="AO42" s="85"/>
      <c r="AP42" s="85"/>
      <c r="AQ42" s="31" t="n">
        <v>23</v>
      </c>
    </row>
    <row r="43" customFormat="false" ht="24" hidden="false" customHeight="true" outlineLevel="0" collapsed="false">
      <c r="A43" s="416" t="s">
        <v>243</v>
      </c>
      <c r="B43" s="416" t="s">
        <v>244</v>
      </c>
      <c r="C43" s="416" t="s">
        <v>245</v>
      </c>
      <c r="D43" s="416"/>
      <c r="E43" s="331"/>
      <c r="F43" s="331"/>
      <c r="G43" s="331" t="n">
        <v>1</v>
      </c>
      <c r="H43" s="416"/>
      <c r="I43" s="416"/>
      <c r="J43" s="416"/>
      <c r="K43" s="416"/>
      <c r="L43" s="433"/>
      <c r="M43" s="29"/>
      <c r="N43" s="29"/>
      <c r="O43" s="29"/>
      <c r="P43" s="341"/>
      <c r="Q43" s="339"/>
      <c r="R43" s="340"/>
      <c r="S43" s="404" t="str">
        <f aca="false">INDEX(PT_DIFFERENTIATION_NUM_CS,MATCH(C43,PT_DIFFERENTIATION_CS_ID,0))</f>
        <v>..</v>
      </c>
      <c r="T43" s="401" t="s">
        <v>488</v>
      </c>
      <c r="U43" s="335"/>
      <c r="V43" s="336"/>
      <c r="W43" s="336"/>
      <c r="X43" s="336"/>
      <c r="Y43" s="336"/>
      <c r="Z43" s="336"/>
      <c r="AA43" s="336"/>
      <c r="AB43" s="336"/>
      <c r="AC43" s="336" t="str">
        <f aca="false">INDEX(PT_DIFFERENTIATION_CS,MATCH(C43,PT_DIFFERENTIATION_CS_ID,0))</f>
        <v/>
      </c>
      <c r="AD43" s="336"/>
      <c r="AE43" s="336"/>
      <c r="AF43" s="336"/>
      <c r="AG43" s="336"/>
      <c r="AH43" s="336"/>
      <c r="AI43" s="336"/>
      <c r="AJ43" s="336"/>
      <c r="AK43" s="338" t="s">
        <v>489</v>
      </c>
      <c r="AM43" s="85"/>
      <c r="AN43" s="85" t="str">
        <f aca="false">IF(T43="","",T43)</f>
        <v>Наименование централизованной системы холодного водоснабжения</v>
      </c>
      <c r="AO43" s="85"/>
      <c r="AP43" s="85"/>
      <c r="AQ43" s="31" t="n">
        <v>23</v>
      </c>
    </row>
    <row r="44" customFormat="false" ht="24" hidden="false" customHeight="true" outlineLevel="0" collapsed="false">
      <c r="A44" s="416" t="s">
        <v>243</v>
      </c>
      <c r="B44" s="416" t="s">
        <v>244</v>
      </c>
      <c r="C44" s="416" t="s">
        <v>245</v>
      </c>
      <c r="D44" s="416" t="s">
        <v>504</v>
      </c>
      <c r="E44" s="331"/>
      <c r="F44" s="331"/>
      <c r="G44" s="331"/>
      <c r="H44" s="482"/>
      <c r="I44" s="342" t="str">
        <f aca="false">S43&amp;".1"</f>
        <v>...1</v>
      </c>
      <c r="J44" s="416"/>
      <c r="K44" s="416"/>
      <c r="L44" s="433"/>
      <c r="P44" s="304" t="n">
        <v>1</v>
      </c>
      <c r="Q44" s="304"/>
      <c r="R44" s="343"/>
      <c r="S44" s="404" t="str">
        <f aca="false">$I44</f>
        <v>...1</v>
      </c>
      <c r="T44" s="344" t="s">
        <v>490</v>
      </c>
      <c r="U44" s="335"/>
      <c r="V44" s="483"/>
      <c r="W44" s="483"/>
      <c r="X44" s="483"/>
      <c r="Y44" s="483"/>
      <c r="Z44" s="483"/>
      <c r="AA44" s="483"/>
      <c r="AB44" s="483"/>
      <c r="AC44" s="257"/>
      <c r="AD44" s="257"/>
      <c r="AE44" s="257"/>
      <c r="AF44" s="257"/>
      <c r="AG44" s="257"/>
      <c r="AH44" s="257"/>
      <c r="AI44" s="257"/>
      <c r="AJ44" s="257"/>
      <c r="AK44" s="338" t="s">
        <v>491</v>
      </c>
      <c r="AM44" s="85"/>
      <c r="AN44" s="85" t="str">
        <f aca="false">IF(T44="","",T44)</f>
        <v>Наименование признака дифференциации</v>
      </c>
      <c r="AO44" s="85"/>
      <c r="AP44" s="85"/>
      <c r="AQ44" s="31" t="n">
        <v>23</v>
      </c>
    </row>
    <row r="45" customFormat="false" ht="24" hidden="false" customHeight="true" outlineLevel="0" collapsed="false">
      <c r="A45" s="416" t="s">
        <v>243</v>
      </c>
      <c r="B45" s="416" t="s">
        <v>244</v>
      </c>
      <c r="C45" s="416" t="s">
        <v>245</v>
      </c>
      <c r="D45" s="416" t="s">
        <v>504</v>
      </c>
      <c r="E45" s="331"/>
      <c r="F45" s="331"/>
      <c r="G45" s="331"/>
      <c r="H45" s="331"/>
      <c r="I45" s="342"/>
      <c r="J45" s="342" t="str">
        <f aca="false">I44&amp;".1"</f>
        <v>...1.1</v>
      </c>
      <c r="K45" s="416"/>
      <c r="L45" s="433" t="s">
        <v>413</v>
      </c>
      <c r="P45" s="304"/>
      <c r="Q45" s="304" t="n">
        <v>1</v>
      </c>
      <c r="R45" s="346"/>
      <c r="S45" s="404" t="str">
        <f aca="false">$J45</f>
        <v>...1.1</v>
      </c>
      <c r="T45" s="347" t="s">
        <v>414</v>
      </c>
      <c r="U45" s="335"/>
      <c r="V45" s="345"/>
      <c r="W45" s="345"/>
      <c r="X45" s="345"/>
      <c r="Y45" s="345"/>
      <c r="Z45" s="345"/>
      <c r="AA45" s="345"/>
      <c r="AB45" s="345"/>
      <c r="AC45" s="345"/>
      <c r="AD45" s="345"/>
      <c r="AE45" s="345"/>
      <c r="AF45" s="345"/>
      <c r="AG45" s="345"/>
      <c r="AH45" s="345"/>
      <c r="AI45" s="345"/>
      <c r="AJ45" s="345"/>
      <c r="AK45" s="439" t="s">
        <v>492</v>
      </c>
      <c r="AM45" s="85"/>
      <c r="AN45" s="85" t="str">
        <f aca="false">IF(T45="","",T45)</f>
        <v>Группа потребителей</v>
      </c>
      <c r="AO45" s="85"/>
      <c r="AP45" s="85"/>
      <c r="AQ45" s="31" t="n">
        <v>23</v>
      </c>
    </row>
    <row r="46" customFormat="false" ht="24" hidden="false" customHeight="true" outlineLevel="0" collapsed="false">
      <c r="A46" s="416" t="s">
        <v>243</v>
      </c>
      <c r="B46" s="416" t="s">
        <v>244</v>
      </c>
      <c r="C46" s="416" t="s">
        <v>245</v>
      </c>
      <c r="D46" s="416" t="s">
        <v>504</v>
      </c>
      <c r="E46" s="331"/>
      <c r="F46" s="331"/>
      <c r="G46" s="331"/>
      <c r="H46" s="331"/>
      <c r="I46" s="342"/>
      <c r="J46" s="342"/>
      <c r="K46" s="342" t="str">
        <f aca="false">J45&amp;".1"</f>
        <v>...1.1.1</v>
      </c>
      <c r="L46" s="433"/>
      <c r="P46" s="304"/>
      <c r="Q46" s="304"/>
      <c r="R46" s="346" t="n">
        <v>1</v>
      </c>
      <c r="S46" s="404" t="str">
        <f aca="false">$K46</f>
        <v>...1.1.1</v>
      </c>
      <c r="T46" s="484"/>
      <c r="U46" s="335"/>
      <c r="V46" s="349"/>
      <c r="W46" s="349"/>
      <c r="X46" s="351"/>
      <c r="Y46" s="352"/>
      <c r="Z46" s="166" t="s">
        <v>65</v>
      </c>
      <c r="AA46" s="352"/>
      <c r="AB46" s="166" t="s">
        <v>65</v>
      </c>
      <c r="AC46" s="349"/>
      <c r="AD46" s="349"/>
      <c r="AE46" s="351"/>
      <c r="AF46" s="352"/>
      <c r="AG46" s="166" t="s">
        <v>65</v>
      </c>
      <c r="AH46" s="352"/>
      <c r="AI46" s="166" t="s">
        <v>65</v>
      </c>
      <c r="AJ46" s="485"/>
      <c r="AK46"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 t="e">
        <f aca="false">strcheckdate(V47:AJ47)</f>
        <v>#NAME?</v>
      </c>
      <c r="AM46" s="85"/>
      <c r="AN46" s="85" t="str">
        <f aca="false">IF(T46="","",T46)</f>
        <v/>
      </c>
      <c r="AO46" s="85"/>
      <c r="AP46" s="85"/>
      <c r="AQ46" s="31" t="n">
        <v>23</v>
      </c>
    </row>
    <row r="47" customFormat="false" ht="12.8" hidden="false" customHeight="false" outlineLevel="0" collapsed="false">
      <c r="A47" s="416" t="s">
        <v>243</v>
      </c>
      <c r="B47" s="416" t="s">
        <v>244</v>
      </c>
      <c r="C47" s="416" t="s">
        <v>245</v>
      </c>
      <c r="D47" s="416" t="s">
        <v>504</v>
      </c>
      <c r="E47" s="331"/>
      <c r="F47" s="331"/>
      <c r="G47" s="331"/>
      <c r="H47" s="331"/>
      <c r="I47" s="342"/>
      <c r="J47" s="342"/>
      <c r="K47" s="342"/>
      <c r="L47" s="433"/>
      <c r="P47" s="304"/>
      <c r="Q47" s="304"/>
      <c r="R47" s="346"/>
      <c r="S47" s="312"/>
      <c r="T47" s="335"/>
      <c r="U47" s="335"/>
      <c r="V47" s="350"/>
      <c r="W47" s="350"/>
      <c r="X47" s="354" t="str">
        <f aca="false">Y46&amp;"-"&amp;AA46</f>
        <v>-</v>
      </c>
      <c r="Y47" s="352"/>
      <c r="Z47" s="166"/>
      <c r="AA47" s="352"/>
      <c r="AB47" s="166"/>
      <c r="AC47" s="350"/>
      <c r="AD47" s="350"/>
      <c r="AE47" s="354" t="str">
        <f aca="false">AF46&amp;"-"&amp;AH46</f>
        <v>-</v>
      </c>
      <c r="AF47" s="352"/>
      <c r="AG47" s="166"/>
      <c r="AH47" s="352"/>
      <c r="AI47" s="166"/>
      <c r="AJ47" s="487"/>
      <c r="AK47" s="486"/>
      <c r="AM47" s="85"/>
      <c r="AN47" s="85" t="str">
        <f aca="false">IF(T47="","",T47)</f>
        <v/>
      </c>
      <c r="AO47" s="85"/>
      <c r="AP47" s="85"/>
      <c r="AQ47" s="31" t="n">
        <v>0</v>
      </c>
    </row>
    <row r="48" customFormat="false" ht="21" hidden="false" customHeight="true" outlineLevel="0" collapsed="false">
      <c r="A48" s="416" t="s">
        <v>243</v>
      </c>
      <c r="B48" s="416" t="s">
        <v>244</v>
      </c>
      <c r="C48" s="416" t="s">
        <v>245</v>
      </c>
      <c r="D48" s="416" t="s">
        <v>504</v>
      </c>
      <c r="E48" s="331"/>
      <c r="F48" s="331"/>
      <c r="G48" s="331"/>
      <c r="H48" s="331"/>
      <c r="I48" s="342"/>
      <c r="J48" s="342"/>
      <c r="K48" s="416"/>
      <c r="L48" s="433"/>
      <c r="P48" s="304"/>
      <c r="Q48" s="304"/>
      <c r="R48" s="343"/>
      <c r="S48" s="355"/>
      <c r="T48" s="358" t="s">
        <v>493</v>
      </c>
      <c r="U48" s="157"/>
      <c r="V48" s="157"/>
      <c r="W48" s="157"/>
      <c r="X48" s="157"/>
      <c r="Y48" s="157"/>
      <c r="Z48" s="157"/>
      <c r="AA48" s="157"/>
      <c r="AB48" s="157"/>
      <c r="AC48" s="157"/>
      <c r="AD48" s="157"/>
      <c r="AE48" s="157"/>
      <c r="AF48" s="157"/>
      <c r="AG48" s="157"/>
      <c r="AH48" s="157"/>
      <c r="AI48" s="157"/>
      <c r="AJ48" s="157"/>
      <c r="AK48" s="338" t="s">
        <v>494</v>
      </c>
      <c r="AM48" s="85"/>
      <c r="AN48" s="85" t="str">
        <f aca="false">IF(T48="","",T48)</f>
        <v>Добавить значение признака дифференциации</v>
      </c>
      <c r="AO48" s="85"/>
      <c r="AP48" s="85"/>
      <c r="AQ48" s="31" t="n">
        <v>20</v>
      </c>
    </row>
    <row r="49" customFormat="false" ht="22.05" hidden="false" customHeight="true" outlineLevel="0" collapsed="false">
      <c r="A49" s="416" t="s">
        <v>243</v>
      </c>
      <c r="B49" s="416" t="s">
        <v>244</v>
      </c>
      <c r="C49" s="416" t="s">
        <v>245</v>
      </c>
      <c r="D49" s="416" t="s">
        <v>504</v>
      </c>
      <c r="E49" s="331"/>
      <c r="F49" s="331"/>
      <c r="G49" s="331"/>
      <c r="H49" s="331"/>
      <c r="I49" s="342"/>
      <c r="J49" s="416"/>
      <c r="K49" s="416"/>
      <c r="L49" s="433"/>
      <c r="P49" s="304"/>
      <c r="Q49" s="304"/>
      <c r="R49" s="343"/>
      <c r="S49" s="355"/>
      <c r="T49" s="362" t="s">
        <v>419</v>
      </c>
      <c r="U49" s="157"/>
      <c r="V49" s="157"/>
      <c r="W49" s="157"/>
      <c r="X49" s="157"/>
      <c r="Y49" s="157"/>
      <c r="Z49" s="157"/>
      <c r="AA49" s="157"/>
      <c r="AB49" s="359"/>
      <c r="AC49" s="157"/>
      <c r="AD49" s="157"/>
      <c r="AE49" s="157"/>
      <c r="AF49" s="157"/>
      <c r="AG49" s="157"/>
      <c r="AH49" s="157"/>
      <c r="AI49" s="359"/>
      <c r="AJ49" s="157"/>
      <c r="AK49" s="488"/>
      <c r="AM49" s="85"/>
      <c r="AN49" s="85" t="str">
        <f aca="false">IF(T49="","",T49)</f>
        <v>Добавить группу потребителей</v>
      </c>
      <c r="AO49" s="85"/>
      <c r="AP49" s="85"/>
      <c r="AQ49" s="31" t="n">
        <v>21</v>
      </c>
    </row>
    <row r="50" customFormat="false" ht="22.05" hidden="false" customHeight="true" outlineLevel="0" collapsed="false">
      <c r="A50" s="416" t="s">
        <v>243</v>
      </c>
      <c r="B50" s="416" t="s">
        <v>244</v>
      </c>
      <c r="C50" s="416" t="s">
        <v>245</v>
      </c>
      <c r="D50" s="416" t="s">
        <v>504</v>
      </c>
      <c r="E50" s="331"/>
      <c r="F50" s="331"/>
      <c r="G50" s="331"/>
      <c r="H50" s="482"/>
      <c r="I50" s="416"/>
      <c r="J50" s="416"/>
      <c r="K50" s="416"/>
      <c r="L50" s="433"/>
      <c r="M50" s="29"/>
      <c r="N50" s="29"/>
      <c r="O50" s="34"/>
      <c r="P50" s="95"/>
      <c r="Q50" s="361"/>
      <c r="R50" s="332"/>
      <c r="S50" s="355"/>
      <c r="T50" s="489" t="s">
        <v>495</v>
      </c>
      <c r="U50" s="157"/>
      <c r="V50" s="157"/>
      <c r="W50" s="157"/>
      <c r="X50" s="157"/>
      <c r="Y50" s="157"/>
      <c r="Z50" s="157"/>
      <c r="AA50" s="157"/>
      <c r="AB50" s="359"/>
      <c r="AC50" s="157"/>
      <c r="AD50" s="157"/>
      <c r="AE50" s="157"/>
      <c r="AF50" s="157"/>
      <c r="AG50" s="157"/>
      <c r="AH50" s="157"/>
      <c r="AI50" s="359"/>
      <c r="AJ50" s="157"/>
      <c r="AK50" s="360"/>
      <c r="AM50" s="85"/>
      <c r="AN50" s="85" t="str">
        <f aca="false">IF(T50="","",T50)</f>
        <v>Добавить наименование признака дифференциации</v>
      </c>
      <c r="AO50" s="85"/>
      <c r="AP50" s="85"/>
      <c r="AQ50" s="31" t="n">
        <v>21</v>
      </c>
    </row>
    <row r="51" s="36" customFormat="true" ht="12.8" hidden="false" customHeight="false" outlineLevel="0" collapsed="false">
      <c r="A51" s="422" t="s">
        <v>243</v>
      </c>
      <c r="B51" s="422" t="s">
        <v>244</v>
      </c>
      <c r="C51" s="422"/>
      <c r="D51" s="422"/>
      <c r="E51" s="331"/>
      <c r="F51" s="331"/>
      <c r="G51" s="422"/>
      <c r="H51" s="422"/>
      <c r="I51" s="422"/>
      <c r="J51" s="422"/>
      <c r="K51" s="422"/>
      <c r="L51" s="304"/>
      <c r="M51" s="367"/>
      <c r="N51" s="367"/>
      <c r="P51" s="118"/>
      <c r="Q51" s="363"/>
      <c r="R51" s="118"/>
      <c r="S51" s="368"/>
      <c r="T51" s="432" t="s">
        <v>422</v>
      </c>
      <c r="U51" s="407"/>
      <c r="V51" s="407"/>
      <c r="W51" s="407"/>
      <c r="X51" s="407"/>
      <c r="Y51" s="407"/>
      <c r="Z51" s="407"/>
      <c r="AA51" s="407"/>
      <c r="AB51" s="407"/>
      <c r="AC51" s="407"/>
      <c r="AD51" s="407"/>
      <c r="AE51" s="407"/>
      <c r="AF51" s="407"/>
      <c r="AG51" s="407"/>
      <c r="AH51" s="407"/>
      <c r="AI51" s="407"/>
      <c r="AJ51" s="407"/>
      <c r="AK51" s="407"/>
      <c r="AM51" s="85"/>
      <c r="AN51" s="85" t="str">
        <f aca="false">IF(T51="","",T51)</f>
        <v>Добавить централизованную систему для дифференциации</v>
      </c>
      <c r="AO51" s="85"/>
      <c r="AP51" s="85"/>
      <c r="AQ51" s="36" t="n">
        <v>0</v>
      </c>
    </row>
    <row r="52" s="36" customFormat="true" ht="12.8" hidden="false" customHeight="false" outlineLevel="0" collapsed="false">
      <c r="A52" s="422" t="s">
        <v>243</v>
      </c>
      <c r="B52" s="422"/>
      <c r="C52" s="422"/>
      <c r="D52" s="422"/>
      <c r="E52" s="331"/>
      <c r="F52" s="422"/>
      <c r="G52" s="422"/>
      <c r="H52" s="422"/>
      <c r="I52" s="422"/>
      <c r="J52" s="422"/>
      <c r="K52" s="422"/>
      <c r="L52" s="155"/>
      <c r="M52" s="367"/>
      <c r="N52" s="367"/>
      <c r="P52" s="118"/>
      <c r="Q52" s="363"/>
      <c r="R52" s="118"/>
      <c r="S52" s="368"/>
      <c r="T52" s="432" t="s">
        <v>423</v>
      </c>
      <c r="U52" s="407"/>
      <c r="V52" s="407"/>
      <c r="W52" s="407"/>
      <c r="X52" s="407"/>
      <c r="Y52" s="407"/>
      <c r="Z52" s="407"/>
      <c r="AA52" s="407"/>
      <c r="AB52" s="407"/>
      <c r="AC52" s="407"/>
      <c r="AD52" s="407"/>
      <c r="AE52" s="407"/>
      <c r="AF52" s="407"/>
      <c r="AG52" s="407"/>
      <c r="AH52" s="407"/>
      <c r="AI52" s="407"/>
      <c r="AJ52" s="407"/>
      <c r="AK52" s="407"/>
      <c r="AM52" s="85"/>
      <c r="AN52" s="85" t="str">
        <f aca="false">IF(T52="","",T52)</f>
        <v>Добавить территорию для дифференциации</v>
      </c>
      <c r="AO52" s="85"/>
      <c r="AP52" s="85"/>
      <c r="AQ52" s="36" t="n">
        <v>0</v>
      </c>
    </row>
    <row r="53" s="36" customFormat="true" ht="12.8" hidden="false" customHeight="false" outlineLevel="0" collapsed="false">
      <c r="A53" s="422"/>
      <c r="B53" s="422"/>
      <c r="C53" s="422"/>
      <c r="D53" s="422"/>
      <c r="E53" s="422"/>
      <c r="F53" s="422"/>
      <c r="G53" s="422"/>
      <c r="H53" s="422"/>
      <c r="I53" s="422"/>
      <c r="J53" s="422"/>
      <c r="K53" s="422"/>
      <c r="L53" s="304"/>
      <c r="M53" s="367"/>
      <c r="N53" s="367"/>
      <c r="P53" s="118"/>
      <c r="Q53" s="363"/>
      <c r="R53" s="118"/>
      <c r="S53" s="368"/>
      <c r="T53" s="432" t="s">
        <v>455</v>
      </c>
      <c r="U53" s="407"/>
      <c r="V53" s="407"/>
      <c r="W53" s="407"/>
      <c r="X53" s="407"/>
      <c r="Y53" s="407"/>
      <c r="Z53" s="407"/>
      <c r="AA53" s="407"/>
      <c r="AB53" s="407"/>
      <c r="AC53" s="407"/>
      <c r="AD53" s="407"/>
      <c r="AE53" s="407"/>
      <c r="AF53" s="407"/>
      <c r="AG53" s="407"/>
      <c r="AH53" s="407"/>
      <c r="AI53" s="407"/>
      <c r="AJ53" s="407"/>
      <c r="AK53" s="407"/>
      <c r="AM53" s="85"/>
      <c r="AN53" s="85" t="str">
        <f aca="false">IF(T53="","",T53)</f>
        <v>Добавить наименование тарифа</v>
      </c>
      <c r="AO53" s="85"/>
      <c r="AP53" s="85"/>
      <c r="AQ53" s="36" t="n">
        <v>0</v>
      </c>
    </row>
    <row r="54" customFormat="false" ht="11.55" hidden="false" customHeight="true" outlineLevel="0" collapsed="false">
      <c r="M54" s="34"/>
      <c r="N54" s="34"/>
      <c r="O54" s="34"/>
      <c r="P54" s="31"/>
      <c r="Q54" s="31"/>
      <c r="R54" s="31"/>
      <c r="S54" s="31"/>
      <c r="AL54" s="31"/>
      <c r="AM54" s="31"/>
      <c r="AN54" s="31"/>
      <c r="AO54" s="31"/>
      <c r="AP54" s="31"/>
      <c r="AQ54" s="31" t="n">
        <v>11</v>
      </c>
    </row>
    <row r="55" customFormat="false" ht="14.7" hidden="false" customHeight="true" outlineLevel="0" collapsed="false">
      <c r="O55" s="34"/>
      <c r="S55" s="307"/>
      <c r="T55" s="481"/>
      <c r="U55" s="481"/>
      <c r="V55" s="481"/>
      <c r="W55" s="481"/>
      <c r="X55" s="481"/>
      <c r="Y55" s="481"/>
      <c r="Z55" s="481"/>
      <c r="AA55" s="481"/>
      <c r="AB55" s="481"/>
      <c r="AC55" s="481"/>
      <c r="AD55" s="481"/>
      <c r="AE55" s="481"/>
      <c r="AF55" s="481"/>
      <c r="AG55" s="481"/>
      <c r="AH55" s="481"/>
      <c r="AI55" s="481"/>
      <c r="AJ55" s="481"/>
      <c r="AK55" s="481"/>
      <c r="AQ55" s="31" t="n">
        <v>14</v>
      </c>
    </row>
    <row r="56" customFormat="false" ht="14.7" hidden="false" customHeight="true" outlineLevel="0" collapsed="false">
      <c r="O56" s="34"/>
      <c r="AQ56" s="31" t="n">
        <v>14</v>
      </c>
    </row>
    <row r="57" customFormat="false" ht="14.7" hidden="false" customHeight="true" outlineLevel="0" collapsed="false">
      <c r="O57" s="34"/>
      <c r="S57" s="307"/>
      <c r="T57" s="481"/>
      <c r="U57" s="481"/>
      <c r="V57" s="481"/>
      <c r="W57" s="481"/>
      <c r="X57" s="481"/>
      <c r="Y57" s="481"/>
      <c r="Z57" s="481"/>
      <c r="AA57" s="481"/>
      <c r="AB57" s="481"/>
      <c r="AC57" s="481"/>
      <c r="AD57" s="481"/>
      <c r="AE57" s="481"/>
      <c r="AF57" s="481"/>
      <c r="AG57" s="481"/>
      <c r="AH57" s="481"/>
      <c r="AI57" s="481"/>
      <c r="AJ57" s="481"/>
      <c r="AK57" s="481"/>
      <c r="AQ57" s="31" t="n">
        <v>14</v>
      </c>
    </row>
    <row r="58" customFormat="false" ht="22.5" hidden="true" customHeight="true" outlineLevel="0" collapsed="false">
      <c r="A58" s="34" t="s">
        <v>81</v>
      </c>
      <c r="B58" s="34" t="n">
        <v>0</v>
      </c>
      <c r="C58" s="34" t="n">
        <v>0</v>
      </c>
      <c r="D58" s="34" t="n">
        <v>0</v>
      </c>
      <c r="E58" s="34" t="n">
        <v>0</v>
      </c>
      <c r="F58" s="34" t="n">
        <v>0</v>
      </c>
      <c r="G58" s="34" t="n">
        <v>0</v>
      </c>
      <c r="H58" s="34" t="n">
        <v>0</v>
      </c>
      <c r="I58" s="34" t="n">
        <v>0</v>
      </c>
      <c r="J58" s="34" t="n">
        <v>0</v>
      </c>
      <c r="K58" s="34" t="n">
        <v>0</v>
      </c>
      <c r="L58" s="88" t="n">
        <v>0</v>
      </c>
      <c r="M58" s="39" t="n">
        <v>0</v>
      </c>
      <c r="N58" s="39" t="n">
        <v>0</v>
      </c>
      <c r="O58" s="39" t="n">
        <v>0</v>
      </c>
      <c r="P58" s="175" t="n">
        <v>3</v>
      </c>
      <c r="Q58" s="329" t="n">
        <v>3</v>
      </c>
      <c r="R58" s="329" t="n">
        <v>3</v>
      </c>
      <c r="S58" s="330" t="n">
        <v>12</v>
      </c>
      <c r="T58" s="31" t="n">
        <v>35</v>
      </c>
      <c r="U58" s="31" t="n">
        <v>0</v>
      </c>
      <c r="V58" s="31" t="n">
        <v>0</v>
      </c>
      <c r="W58" s="31" t="n">
        <v>0</v>
      </c>
      <c r="X58" s="31" t="n">
        <v>0</v>
      </c>
      <c r="Y58" s="31" t="n">
        <v>0</v>
      </c>
      <c r="Z58" s="31" t="n">
        <v>0</v>
      </c>
      <c r="AA58" s="31" t="n">
        <v>0</v>
      </c>
      <c r="AB58" s="31" t="n">
        <v>0</v>
      </c>
      <c r="AC58" s="31" t="n">
        <v>24</v>
      </c>
      <c r="AD58" s="31" t="n">
        <v>24</v>
      </c>
      <c r="AE58" s="31" t="n">
        <v>24</v>
      </c>
      <c r="AF58" s="31" t="n">
        <v>11</v>
      </c>
      <c r="AG58" s="31" t="n">
        <v>3</v>
      </c>
      <c r="AH58" s="31" t="n">
        <v>11</v>
      </c>
      <c r="AI58" s="31" t="n">
        <v>0</v>
      </c>
      <c r="AJ58" s="31" t="n">
        <v>4</v>
      </c>
      <c r="AK58" s="31" t="n">
        <v>115</v>
      </c>
      <c r="AL58" s="36" t="n">
        <v>10</v>
      </c>
      <c r="AM58" s="36" t="n">
        <v>10</v>
      </c>
      <c r="AN58" s="36" t="n">
        <v>10</v>
      </c>
      <c r="AO58" s="36" t="n">
        <v>10</v>
      </c>
      <c r="AP58" s="36" t="n">
        <v>10</v>
      </c>
      <c r="AQ58" s="31"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4.14"/>
    <col collapsed="false" customWidth="true" hidden="true" outlineLevel="0" max="10" min="10" style="34" width="9.85"/>
    <col collapsed="false" customWidth="true" hidden="true" outlineLevel="0" max="11" min="11" style="34" width="14.71"/>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5.01"/>
    <col collapsed="false" customWidth="true" hidden="false" outlineLevel="0" max="21" min="21" style="31" width="0.14"/>
    <col collapsed="false" customWidth="true" hidden="true" outlineLevel="0" max="24" min="22" style="31" width="24.72"/>
    <col collapsed="false" customWidth="true" hidden="true" outlineLevel="0" max="25" min="25" style="31" width="11.7"/>
    <col collapsed="false" customWidth="true" hidden="true" outlineLevel="0" max="26" min="26" style="31" width="3.71"/>
    <col collapsed="false" customWidth="true" hidden="true" outlineLevel="0" max="27" min="27" style="31" width="11.7"/>
    <col collapsed="false" customWidth="true" hidden="true" outlineLevel="0" max="28" min="28" style="31" width="8.57"/>
    <col collapsed="false" customWidth="true" hidden="false" outlineLevel="0" max="29" min="29" style="31" width="24.72"/>
    <col collapsed="false" customWidth="true" hidden="false" outlineLevel="0" max="31" min="30" style="31" width="24.01"/>
    <col collapsed="false" customWidth="true" hidden="false" outlineLevel="0" max="32" min="32" style="31" width="11.01"/>
    <col collapsed="false" customWidth="true" hidden="false" outlineLevel="0" max="33" min="33" style="31" width="3.71"/>
    <col collapsed="false" customWidth="true" hidden="false" outlineLevel="0" max="34" min="34" style="31" width="11.01"/>
    <col collapsed="false" customWidth="true" hidden="true" outlineLevel="0" max="35" min="35" style="31" width="8.57"/>
    <col collapsed="false" customWidth="true" hidden="false" outlineLevel="0" max="36" min="36" style="31" width="4.01"/>
    <col collapsed="false" customWidth="true" hidden="false" outlineLevel="0" max="37" min="37" style="31" width="115.01"/>
    <col collapsed="false" customWidth="true" hidden="false" outlineLevel="0" max="42" min="38" style="36" width="10"/>
    <col collapsed="false" customWidth="false" hidden="true" outlineLevel="0" max="43" min="43" style="31" width="10.57"/>
  </cols>
  <sheetData>
    <row r="1" customFormat="false" ht="22.5" hidden="true" customHeight="true" outlineLevel="0" collapsed="false">
      <c r="AQ1" s="31" t="s">
        <v>14</v>
      </c>
    </row>
    <row r="2" customFormat="false" ht="23.25" hidden="true" customHeight="true" outlineLevel="0" collapsed="false">
      <c r="A2" s="416"/>
      <c r="B2" s="416"/>
      <c r="C2" s="416"/>
      <c r="D2" s="416"/>
      <c r="E2" s="331" t="n">
        <v>1</v>
      </c>
      <c r="F2" s="416"/>
      <c r="G2" s="416"/>
      <c r="H2" s="416"/>
      <c r="I2" s="416"/>
      <c r="J2" s="416"/>
      <c r="K2" s="416"/>
      <c r="L2" s="433"/>
      <c r="M2" s="29"/>
      <c r="N2" s="29"/>
      <c r="O2" s="29"/>
      <c r="Q2" s="95"/>
      <c r="R2" s="332"/>
      <c r="S2" s="404" t="e">
        <f aca="false">INDEX(PT_DIFFERENTIATION_NUM_NTAR,MATCH(A2,PT_DIFFERENTIATION_NTAR_ID,0))</f>
        <v>#N/A</v>
      </c>
      <c r="T2" s="334" t="s">
        <v>132</v>
      </c>
      <c r="U2" s="335"/>
      <c r="V2" s="336"/>
      <c r="W2" s="336"/>
      <c r="X2" s="336"/>
      <c r="Y2" s="336"/>
      <c r="Z2" s="336"/>
      <c r="AA2" s="336"/>
      <c r="AB2" s="336"/>
      <c r="AC2" s="336" t="e">
        <f aca="false">INDEX(PT_DIFFERENTIATION_NTAR,MATCH(A2,PT_DIFFERENTIATION_NTAR_ID,0))</f>
        <v>#N/A</v>
      </c>
      <c r="AD2" s="336"/>
      <c r="AE2" s="336"/>
      <c r="AF2" s="336"/>
      <c r="AG2" s="336"/>
      <c r="AH2" s="336"/>
      <c r="AI2" s="336"/>
      <c r="AJ2" s="336"/>
      <c r="AK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5"/>
      <c r="AN2" s="85" t="str">
        <f aca="false">IF(T2="","",T2)</f>
        <v>Наименование тарифа</v>
      </c>
      <c r="AO2" s="85"/>
      <c r="AP2" s="85"/>
      <c r="AQ2" s="31" t="n">
        <v>0</v>
      </c>
    </row>
    <row r="3" customFormat="false" ht="23.25" hidden="true" customHeight="true" outlineLevel="0" collapsed="false">
      <c r="A3" s="416"/>
      <c r="B3" s="416"/>
      <c r="C3" s="416"/>
      <c r="D3" s="416"/>
      <c r="E3" s="331"/>
      <c r="F3" s="331" t="n">
        <v>1</v>
      </c>
      <c r="G3" s="416"/>
      <c r="H3" s="416"/>
      <c r="I3" s="416"/>
      <c r="J3" s="416"/>
      <c r="K3" s="416"/>
      <c r="L3" s="433"/>
      <c r="M3" s="29"/>
      <c r="N3" s="29"/>
      <c r="O3" s="29"/>
      <c r="P3" s="32"/>
      <c r="Q3" s="339"/>
      <c r="R3" s="340"/>
      <c r="S3" s="404" t="e">
        <f aca="false">INDEX(PT_DIFFERENTIATION_NUM_TER,MATCH(B3,PT_DIFFERENTIATION_TER_ID,0))</f>
        <v>#N/A</v>
      </c>
      <c r="T3" s="333" t="s">
        <v>404</v>
      </c>
      <c r="U3" s="335"/>
      <c r="V3" s="336"/>
      <c r="W3" s="336"/>
      <c r="X3" s="336"/>
      <c r="Y3" s="336"/>
      <c r="Z3" s="336"/>
      <c r="AA3" s="336"/>
      <c r="AB3" s="336"/>
      <c r="AC3" s="336" t="e">
        <f aca="false">INDEX(PT_DIFFERENTIATION_TER,MATCH(B3,PT_DIFFERENTIATION_TER_ID,0))</f>
        <v>#N/A</v>
      </c>
      <c r="AD3" s="336"/>
      <c r="AE3" s="336"/>
      <c r="AF3" s="336"/>
      <c r="AG3" s="336"/>
      <c r="AH3" s="336"/>
      <c r="AI3" s="336"/>
      <c r="AJ3" s="336"/>
      <c r="AK3" s="338" t="s">
        <v>405</v>
      </c>
      <c r="AM3" s="85"/>
      <c r="AN3" s="85" t="str">
        <f aca="false">IF(T3="","",T3)</f>
        <v>Территория действия тарифа</v>
      </c>
      <c r="AO3" s="85"/>
      <c r="AP3" s="85"/>
      <c r="AQ3" s="31" t="n">
        <v>0</v>
      </c>
    </row>
    <row r="4" customFormat="false" ht="23.25" hidden="true" customHeight="true" outlineLevel="0" collapsed="false">
      <c r="A4" s="416"/>
      <c r="B4" s="416"/>
      <c r="C4" s="416"/>
      <c r="D4" s="416"/>
      <c r="E4" s="331"/>
      <c r="F4" s="331"/>
      <c r="G4" s="331" t="n">
        <v>1</v>
      </c>
      <c r="H4" s="416"/>
      <c r="I4" s="416"/>
      <c r="J4" s="416"/>
      <c r="K4" s="416"/>
      <c r="L4" s="433"/>
      <c r="M4" s="29"/>
      <c r="N4" s="29"/>
      <c r="O4" s="29"/>
      <c r="P4" s="341"/>
      <c r="Q4" s="339"/>
      <c r="R4" s="340"/>
      <c r="S4" s="404" t="e">
        <f aca="false">INDEX(PT_DIFFERENTIATION_NUM_CS,MATCH(C4,PT_DIFFERENTIATION_CS_ID,0))</f>
        <v>#N/A</v>
      </c>
      <c r="T4" s="401" t="s">
        <v>488</v>
      </c>
      <c r="U4" s="335"/>
      <c r="V4" s="336"/>
      <c r="W4" s="336"/>
      <c r="X4" s="336"/>
      <c r="Y4" s="336"/>
      <c r="Z4" s="336"/>
      <c r="AA4" s="336"/>
      <c r="AB4" s="336"/>
      <c r="AC4" s="336" t="e">
        <f aca="false">INDEX(PT_DIFFERENTIATION_CS,MATCH(C4,PT_DIFFERENTIATION_CS_ID,0))</f>
        <v>#N/A</v>
      </c>
      <c r="AD4" s="336"/>
      <c r="AE4" s="336"/>
      <c r="AF4" s="336"/>
      <c r="AG4" s="336"/>
      <c r="AH4" s="336"/>
      <c r="AI4" s="336"/>
      <c r="AJ4" s="336"/>
      <c r="AK4" s="338" t="s">
        <v>489</v>
      </c>
      <c r="AM4" s="85"/>
      <c r="AN4" s="85" t="str">
        <f aca="false">IF(T4="","",T4)</f>
        <v>Наименование централизованной системы холодного водоснабжения</v>
      </c>
      <c r="AO4" s="85"/>
      <c r="AP4" s="85"/>
      <c r="AQ4" s="31" t="n">
        <v>0</v>
      </c>
    </row>
    <row r="5" customFormat="false" ht="23.25" hidden="true" customHeight="true" outlineLevel="0" collapsed="false">
      <c r="A5" s="416"/>
      <c r="B5" s="416"/>
      <c r="C5" s="416"/>
      <c r="D5" s="416"/>
      <c r="E5" s="331"/>
      <c r="F5" s="331"/>
      <c r="G5" s="331"/>
      <c r="H5" s="482"/>
      <c r="I5" s="342" t="e">
        <f aca="false">S4&amp;".1"</f>
        <v>#N/A</v>
      </c>
      <c r="J5" s="416"/>
      <c r="K5" s="416"/>
      <c r="L5" s="433"/>
      <c r="P5" s="155" t="n">
        <v>1</v>
      </c>
      <c r="Q5" s="304"/>
      <c r="R5" s="343"/>
      <c r="S5" s="404" t="e">
        <f aca="false">$I5</f>
        <v>#N/A</v>
      </c>
      <c r="T5" s="344" t="s">
        <v>490</v>
      </c>
      <c r="U5" s="335"/>
      <c r="V5" s="483"/>
      <c r="W5" s="483"/>
      <c r="X5" s="483"/>
      <c r="Y5" s="483"/>
      <c r="Z5" s="483"/>
      <c r="AA5" s="483"/>
      <c r="AB5" s="483"/>
      <c r="AC5" s="257"/>
      <c r="AD5" s="257"/>
      <c r="AE5" s="257"/>
      <c r="AF5" s="257"/>
      <c r="AG5" s="257"/>
      <c r="AH5" s="257"/>
      <c r="AI5" s="257"/>
      <c r="AJ5" s="257"/>
      <c r="AK5" s="338" t="s">
        <v>491</v>
      </c>
      <c r="AM5" s="85"/>
      <c r="AN5" s="85" t="str">
        <f aca="false">IF(T5="","",T5)</f>
        <v>Наименование признака дифференциации</v>
      </c>
      <c r="AO5" s="85"/>
      <c r="AP5" s="85"/>
      <c r="AQ5" s="31" t="n">
        <v>0</v>
      </c>
    </row>
    <row r="6" customFormat="false" ht="23.25" hidden="true" customHeight="true" outlineLevel="0" collapsed="false">
      <c r="A6" s="416"/>
      <c r="B6" s="416"/>
      <c r="C6" s="416"/>
      <c r="D6" s="416"/>
      <c r="E6" s="331"/>
      <c r="F6" s="331"/>
      <c r="G6" s="331"/>
      <c r="H6" s="331"/>
      <c r="I6" s="342"/>
      <c r="J6" s="342" t="e">
        <f aca="false">I5&amp;".1"</f>
        <v>#N/A</v>
      </c>
      <c r="K6" s="416"/>
      <c r="L6" s="433" t="s">
        <v>413</v>
      </c>
      <c r="P6" s="155"/>
      <c r="Q6" s="155" t="n">
        <v>1</v>
      </c>
      <c r="R6" s="346"/>
      <c r="S6" s="404" t="e">
        <f aca="false">$J6</f>
        <v>#N/A</v>
      </c>
      <c r="T6" s="347" t="s">
        <v>414</v>
      </c>
      <c r="U6" s="335"/>
      <c r="V6" s="345"/>
      <c r="W6" s="345"/>
      <c r="X6" s="345"/>
      <c r="Y6" s="345"/>
      <c r="Z6" s="345"/>
      <c r="AA6" s="345"/>
      <c r="AB6" s="345"/>
      <c r="AC6" s="345"/>
      <c r="AD6" s="345"/>
      <c r="AE6" s="345"/>
      <c r="AF6" s="345"/>
      <c r="AG6" s="345"/>
      <c r="AH6" s="345"/>
      <c r="AI6" s="345"/>
      <c r="AJ6" s="345"/>
      <c r="AK6" s="439" t="s">
        <v>492</v>
      </c>
      <c r="AM6" s="85"/>
      <c r="AN6" s="85" t="str">
        <f aca="false">IF(T6="","",T6)</f>
        <v>Группа потребителей</v>
      </c>
      <c r="AO6" s="85"/>
      <c r="AP6" s="85"/>
      <c r="AQ6" s="31" t="n">
        <v>0</v>
      </c>
    </row>
    <row r="7" customFormat="false" ht="23.25" hidden="true" customHeight="true" outlineLevel="0" collapsed="false">
      <c r="A7" s="416"/>
      <c r="B7" s="416"/>
      <c r="C7" s="416"/>
      <c r="D7" s="416"/>
      <c r="E7" s="331"/>
      <c r="F7" s="331"/>
      <c r="G7" s="331"/>
      <c r="H7" s="331"/>
      <c r="I7" s="342"/>
      <c r="J7" s="342"/>
      <c r="K7" s="342" t="e">
        <f aca="false">J6&amp;".1"</f>
        <v>#N/A</v>
      </c>
      <c r="L7" s="433"/>
      <c r="P7" s="155"/>
      <c r="Q7" s="155"/>
      <c r="R7" s="346" t="n">
        <v>1</v>
      </c>
      <c r="S7" s="404" t="e">
        <f aca="false">$K7</f>
        <v>#N/A</v>
      </c>
      <c r="T7" s="484"/>
      <c r="U7" s="335"/>
      <c r="V7" s="349"/>
      <c r="W7" s="349"/>
      <c r="X7" s="351"/>
      <c r="Y7" s="352"/>
      <c r="Z7" s="166" t="s">
        <v>65</v>
      </c>
      <c r="AA7" s="352"/>
      <c r="AB7" s="166" t="s">
        <v>65</v>
      </c>
      <c r="AC7" s="349"/>
      <c r="AD7" s="349"/>
      <c r="AE7" s="351"/>
      <c r="AF7" s="352"/>
      <c r="AG7" s="166" t="s">
        <v>65</v>
      </c>
      <c r="AH7" s="352"/>
      <c r="AI7" s="166" t="s">
        <v>65</v>
      </c>
      <c r="AJ7" s="485"/>
      <c r="AK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 t="e">
        <f aca="false">strcheckdate(V8:AJ8)</f>
        <v>#NAME?</v>
      </c>
      <c r="AM7" s="85"/>
      <c r="AN7" s="85" t="str">
        <f aca="false">IF(T7="","",T7)</f>
        <v/>
      </c>
      <c r="AO7" s="85"/>
      <c r="AP7" s="85"/>
      <c r="AQ7" s="31" t="n">
        <v>0</v>
      </c>
    </row>
    <row r="8" customFormat="false" ht="14.25" hidden="true" customHeight="true" outlineLevel="0" collapsed="false">
      <c r="A8" s="416"/>
      <c r="B8" s="416"/>
      <c r="C8" s="416"/>
      <c r="D8" s="416"/>
      <c r="E8" s="331"/>
      <c r="F8" s="331"/>
      <c r="G8" s="331"/>
      <c r="H8" s="331"/>
      <c r="I8" s="342"/>
      <c r="J8" s="342"/>
      <c r="K8" s="342"/>
      <c r="L8" s="433"/>
      <c r="P8" s="155"/>
      <c r="Q8" s="155"/>
      <c r="R8" s="346"/>
      <c r="S8" s="312"/>
      <c r="T8" s="335"/>
      <c r="U8" s="335"/>
      <c r="V8" s="350"/>
      <c r="W8" s="350"/>
      <c r="X8" s="354" t="str">
        <f aca="false">Y7&amp;"-"&amp;AA7</f>
        <v>-</v>
      </c>
      <c r="Y8" s="352"/>
      <c r="Z8" s="166"/>
      <c r="AA8" s="352"/>
      <c r="AB8" s="166"/>
      <c r="AC8" s="350"/>
      <c r="AD8" s="350"/>
      <c r="AE8" s="354" t="str">
        <f aca="false">AF7&amp;"-"&amp;AH7</f>
        <v>-</v>
      </c>
      <c r="AF8" s="352"/>
      <c r="AG8" s="166"/>
      <c r="AH8" s="352"/>
      <c r="AI8" s="166"/>
      <c r="AJ8" s="487"/>
      <c r="AK8" s="486"/>
      <c r="AM8" s="85"/>
      <c r="AN8" s="85" t="str">
        <f aca="false">IF(T8="","",T8)</f>
        <v/>
      </c>
      <c r="AO8" s="85"/>
      <c r="AP8" s="85"/>
      <c r="AQ8" s="31" t="n">
        <v>0</v>
      </c>
    </row>
    <row r="9" customFormat="false" ht="21" hidden="true" customHeight="true" outlineLevel="0" collapsed="false">
      <c r="A9" s="416"/>
      <c r="B9" s="416"/>
      <c r="C9" s="416"/>
      <c r="D9" s="416"/>
      <c r="E9" s="331"/>
      <c r="F9" s="331"/>
      <c r="G9" s="331"/>
      <c r="H9" s="331"/>
      <c r="I9" s="342"/>
      <c r="J9" s="342"/>
      <c r="K9" s="416"/>
      <c r="L9" s="433"/>
      <c r="P9" s="155"/>
      <c r="Q9" s="155"/>
      <c r="R9" s="343"/>
      <c r="S9" s="355"/>
      <c r="T9" s="358" t="s">
        <v>493</v>
      </c>
      <c r="U9" s="157"/>
      <c r="V9" s="157"/>
      <c r="W9" s="157"/>
      <c r="X9" s="157"/>
      <c r="Y9" s="157"/>
      <c r="Z9" s="157"/>
      <c r="AA9" s="157"/>
      <c r="AB9" s="157"/>
      <c r="AC9" s="157"/>
      <c r="AD9" s="157"/>
      <c r="AE9" s="157"/>
      <c r="AF9" s="157"/>
      <c r="AG9" s="157"/>
      <c r="AH9" s="157"/>
      <c r="AI9" s="157"/>
      <c r="AJ9" s="157"/>
      <c r="AK9" s="338" t="s">
        <v>494</v>
      </c>
      <c r="AM9" s="85"/>
      <c r="AN9" s="85" t="str">
        <f aca="false">IF(T9="","",T9)</f>
        <v>Добавить значение признака дифференциации</v>
      </c>
      <c r="AO9" s="85"/>
      <c r="AP9" s="85"/>
      <c r="AQ9" s="31" t="n">
        <v>0</v>
      </c>
    </row>
    <row r="10" customFormat="false" ht="21" hidden="true" customHeight="true" outlineLevel="0" collapsed="false">
      <c r="A10" s="416"/>
      <c r="B10" s="416"/>
      <c r="C10" s="416"/>
      <c r="D10" s="416"/>
      <c r="E10" s="331"/>
      <c r="F10" s="331"/>
      <c r="G10" s="331"/>
      <c r="H10" s="331"/>
      <c r="I10" s="342"/>
      <c r="J10" s="416"/>
      <c r="K10" s="416"/>
      <c r="L10" s="433"/>
      <c r="P10" s="155"/>
      <c r="Q10" s="304"/>
      <c r="R10" s="343"/>
      <c r="S10" s="355"/>
      <c r="T10" s="362" t="s">
        <v>419</v>
      </c>
      <c r="U10" s="157"/>
      <c r="V10" s="157"/>
      <c r="W10" s="157"/>
      <c r="X10" s="157"/>
      <c r="Y10" s="157"/>
      <c r="Z10" s="157"/>
      <c r="AA10" s="157"/>
      <c r="AB10" s="359"/>
      <c r="AC10" s="157"/>
      <c r="AD10" s="157"/>
      <c r="AE10" s="157"/>
      <c r="AF10" s="157"/>
      <c r="AG10" s="157"/>
      <c r="AH10" s="157"/>
      <c r="AI10" s="359"/>
      <c r="AJ10" s="157"/>
      <c r="AK10" s="488"/>
      <c r="AM10" s="85"/>
      <c r="AN10" s="85" t="str">
        <f aca="false">IF(T10="","",T10)</f>
        <v>Добавить группу потребителей</v>
      </c>
      <c r="AO10" s="85"/>
      <c r="AP10" s="85"/>
      <c r="AQ10" s="31" t="n">
        <v>0</v>
      </c>
    </row>
    <row r="11" customFormat="false" ht="21" hidden="true" customHeight="true" outlineLevel="0" collapsed="false">
      <c r="A11" s="416"/>
      <c r="B11" s="416"/>
      <c r="C11" s="416"/>
      <c r="D11" s="416"/>
      <c r="E11" s="331"/>
      <c r="F11" s="331"/>
      <c r="G11" s="331"/>
      <c r="H11" s="482"/>
      <c r="I11" s="416"/>
      <c r="J11" s="416"/>
      <c r="K11" s="416"/>
      <c r="L11" s="433"/>
      <c r="M11" s="29"/>
      <c r="N11" s="29"/>
      <c r="O11" s="34"/>
      <c r="P11" s="95"/>
      <c r="Q11" s="361"/>
      <c r="R11" s="332"/>
      <c r="S11" s="355"/>
      <c r="T11" s="489" t="s">
        <v>495</v>
      </c>
      <c r="U11" s="157"/>
      <c r="V11" s="157"/>
      <c r="W11" s="157"/>
      <c r="X11" s="157"/>
      <c r="Y11" s="157"/>
      <c r="Z11" s="157"/>
      <c r="AA11" s="157"/>
      <c r="AB11" s="359"/>
      <c r="AC11" s="157"/>
      <c r="AD11" s="157"/>
      <c r="AE11" s="157"/>
      <c r="AF11" s="157"/>
      <c r="AG11" s="157"/>
      <c r="AH11" s="157"/>
      <c r="AI11" s="359"/>
      <c r="AJ11" s="157"/>
      <c r="AK11" s="360"/>
      <c r="AM11" s="85"/>
      <c r="AN11" s="85" t="str">
        <f aca="false">IF(T11="","",T11)</f>
        <v>Добавить наименование признака дифференциации</v>
      </c>
      <c r="AO11" s="85"/>
      <c r="AP11" s="85"/>
      <c r="AQ11" s="31" t="n">
        <v>0</v>
      </c>
    </row>
    <row r="12" s="36" customFormat="true" ht="14.25" hidden="true" customHeight="true" outlineLevel="0" collapsed="false">
      <c r="A12" s="422"/>
      <c r="B12" s="422"/>
      <c r="C12" s="422"/>
      <c r="D12" s="422"/>
      <c r="E12" s="331"/>
      <c r="F12" s="331"/>
      <c r="G12" s="422"/>
      <c r="H12" s="422"/>
      <c r="I12" s="422"/>
      <c r="J12" s="422"/>
      <c r="K12" s="422"/>
      <c r="L12" s="155"/>
      <c r="M12" s="367"/>
      <c r="N12" s="367"/>
      <c r="P12" s="118"/>
      <c r="Q12" s="363"/>
      <c r="R12" s="118"/>
      <c r="S12" s="368"/>
      <c r="T12" s="432" t="s">
        <v>422</v>
      </c>
      <c r="U12" s="407"/>
      <c r="V12" s="407"/>
      <c r="W12" s="407"/>
      <c r="X12" s="407"/>
      <c r="Y12" s="407"/>
      <c r="Z12" s="407"/>
      <c r="AA12" s="407"/>
      <c r="AB12" s="407"/>
      <c r="AC12" s="407"/>
      <c r="AD12" s="407"/>
      <c r="AE12" s="407"/>
      <c r="AF12" s="407"/>
      <c r="AG12" s="407"/>
      <c r="AH12" s="407"/>
      <c r="AI12" s="407"/>
      <c r="AJ12" s="407"/>
      <c r="AK12" s="407"/>
      <c r="AM12" s="85"/>
      <c r="AN12" s="85" t="str">
        <f aca="false">IF(T12="","",T12)</f>
        <v>Добавить централизованную систему для дифференциации</v>
      </c>
      <c r="AO12" s="85"/>
      <c r="AP12" s="85"/>
      <c r="AQ12" s="36" t="n">
        <v>0</v>
      </c>
    </row>
    <row r="13" s="36" customFormat="true" ht="14.25" hidden="true" customHeight="true" outlineLevel="0" collapsed="false">
      <c r="A13" s="422"/>
      <c r="B13" s="422"/>
      <c r="C13" s="422"/>
      <c r="D13" s="422"/>
      <c r="E13" s="331"/>
      <c r="F13" s="422"/>
      <c r="G13" s="422"/>
      <c r="H13" s="422"/>
      <c r="I13" s="422"/>
      <c r="J13" s="422"/>
      <c r="K13" s="422"/>
      <c r="L13" s="155"/>
      <c r="M13" s="367"/>
      <c r="N13" s="367"/>
      <c r="P13" s="118"/>
      <c r="Q13" s="363"/>
      <c r="R13" s="118"/>
      <c r="S13" s="368"/>
      <c r="T13" s="432" t="s">
        <v>423</v>
      </c>
      <c r="U13" s="407"/>
      <c r="V13" s="407"/>
      <c r="W13" s="407"/>
      <c r="X13" s="407"/>
      <c r="Y13" s="407"/>
      <c r="Z13" s="407"/>
      <c r="AA13" s="407"/>
      <c r="AB13" s="407"/>
      <c r="AC13" s="407"/>
      <c r="AD13" s="407"/>
      <c r="AE13" s="407"/>
      <c r="AF13" s="407"/>
      <c r="AG13" s="407"/>
      <c r="AH13" s="407"/>
      <c r="AI13" s="407"/>
      <c r="AJ13" s="407"/>
      <c r="AK13" s="407"/>
      <c r="AM13" s="85"/>
      <c r="AN13" s="85" t="str">
        <f aca="false">IF(T13="","",T13)</f>
        <v>Добавить территорию для дифференциации</v>
      </c>
      <c r="AO13" s="85"/>
      <c r="AP13" s="85"/>
      <c r="AQ13" s="36" t="n">
        <v>0</v>
      </c>
    </row>
    <row r="14" customFormat="false" ht="14.25" hidden="true" customHeight="true" outlineLevel="0" collapsed="false">
      <c r="AQ14" s="31" t="n">
        <v>0</v>
      </c>
    </row>
    <row r="15" customFormat="false" ht="14.25" hidden="true" customHeight="true" outlineLevel="0" collapsed="false">
      <c r="AC15" s="369"/>
      <c r="AD15" s="369"/>
      <c r="AE15" s="370"/>
      <c r="AF15" s="371"/>
      <c r="AG15" s="372" t="s">
        <v>65</v>
      </c>
      <c r="AH15" s="371"/>
      <c r="AI15" s="372" t="s">
        <v>65</v>
      </c>
      <c r="AQ15" s="31" t="n">
        <v>0</v>
      </c>
    </row>
    <row r="16" customFormat="false" ht="14.25" hidden="true" customHeight="true" outlineLevel="0" collapsed="false">
      <c r="AC16" s="369"/>
      <c r="AD16" s="369"/>
      <c r="AE16" s="354" t="str">
        <f aca="false">AF15&amp;"-"&amp;AH15</f>
        <v>-</v>
      </c>
      <c r="AF16" s="371"/>
      <c r="AG16" s="371"/>
      <c r="AH16" s="371"/>
      <c r="AI16" s="371"/>
      <c r="AQ16" s="31" t="n">
        <v>0</v>
      </c>
    </row>
    <row r="17" customFormat="false" ht="14.25" hidden="true" customHeight="true" outlineLevel="0" collapsed="false">
      <c r="AQ17" s="31" t="n">
        <v>0</v>
      </c>
    </row>
    <row r="18" s="34" customFormat="true" ht="22.5" hidden="true" customHeight="true" outlineLevel="0" collapsed="false">
      <c r="L18" s="33"/>
      <c r="M18" s="39"/>
      <c r="N18" s="39"/>
      <c r="O18" s="373" t="s">
        <v>424</v>
      </c>
      <c r="P18" s="39"/>
      <c r="Q18" s="374"/>
      <c r="R18" s="374"/>
      <c r="S18" s="29"/>
      <c r="Y18" s="373"/>
      <c r="AA18" s="373"/>
      <c r="AF18" s="373"/>
      <c r="AH18" s="373"/>
      <c r="AL18" s="36"/>
      <c r="AM18" s="36"/>
      <c r="AN18" s="36"/>
      <c r="AO18" s="36"/>
      <c r="AP18" s="36"/>
      <c r="AQ18" s="34" t="n">
        <v>0</v>
      </c>
    </row>
    <row r="19" s="34" customFormat="true" ht="14.25" hidden="true" customHeight="true" outlineLevel="0" collapsed="false">
      <c r="L19" s="33"/>
      <c r="M19" s="39"/>
      <c r="N19" s="39"/>
      <c r="O19" s="39"/>
      <c r="P19" s="39"/>
      <c r="Q19" s="374"/>
      <c r="R19" s="374"/>
      <c r="S19" s="29"/>
      <c r="AL19" s="36"/>
      <c r="AM19" s="36"/>
      <c r="AN19" s="36"/>
      <c r="AO19" s="36"/>
      <c r="AP19" s="36"/>
      <c r="AQ19" s="34" t="n">
        <v>0</v>
      </c>
    </row>
    <row r="20" s="34" customFormat="true" ht="12" hidden="true" customHeight="true" outlineLevel="0" collapsed="false">
      <c r="L20" s="33"/>
      <c r="M20" s="39"/>
      <c r="N20" s="39"/>
      <c r="O20" s="433" t="s">
        <v>425</v>
      </c>
      <c r="P20" s="39"/>
      <c r="Q20" s="490"/>
      <c r="R20" s="490"/>
      <c r="S20" s="29"/>
      <c r="T20" s="34" t="s">
        <v>426</v>
      </c>
      <c r="Z20" s="88" t="s">
        <v>427</v>
      </c>
      <c r="AB20" s="88" t="s">
        <v>428</v>
      </c>
      <c r="AC20" s="34" t="s">
        <v>426</v>
      </c>
      <c r="AG20" s="88" t="s">
        <v>429</v>
      </c>
      <c r="AI20" s="88" t="s">
        <v>428</v>
      </c>
      <c r="AQ20" s="34" t="n">
        <v>0</v>
      </c>
    </row>
    <row r="21" customFormat="false" ht="14.25" hidden="true" customHeight="true" outlineLevel="0" collapsed="false">
      <c r="O21" s="433"/>
      <c r="AQ21" s="31" t="n">
        <v>0</v>
      </c>
    </row>
    <row r="22" customFormat="false" ht="14.25" hidden="true" customHeight="true" outlineLevel="0" collapsed="false">
      <c r="O22" s="433"/>
      <c r="AQ22" s="31" t="n">
        <v>0</v>
      </c>
    </row>
    <row r="23" customFormat="false" ht="14.7" hidden="false" customHeight="true" outlineLevel="0" collapsed="false">
      <c r="Q23" s="375"/>
      <c r="R23" s="375"/>
      <c r="S23" s="376"/>
      <c r="T23" s="56"/>
      <c r="U23" s="56"/>
      <c r="AQ23" s="31" t="n">
        <v>14</v>
      </c>
    </row>
    <row r="24" customFormat="false" ht="14.7" hidden="false" customHeight="true" outlineLevel="0" collapsed="false">
      <c r="Q24" s="375"/>
      <c r="R24" s="375"/>
      <c r="S24" s="176"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76"/>
      <c r="U24" s="176"/>
      <c r="V24" s="176"/>
      <c r="W24" s="176"/>
      <c r="X24" s="176"/>
      <c r="Y24" s="176"/>
      <c r="Z24" s="176"/>
      <c r="AA24" s="176"/>
      <c r="AB24" s="176"/>
      <c r="AC24" s="176"/>
      <c r="AD24" s="176"/>
      <c r="AE24" s="176"/>
      <c r="AF24" s="176"/>
      <c r="AG24" s="176"/>
      <c r="AH24" s="176"/>
      <c r="AI24" s="178"/>
      <c r="AQ24" s="31" t="n">
        <v>14</v>
      </c>
    </row>
    <row r="25" customFormat="false" ht="14.7" hidden="false" customHeight="true" outlineLevel="0" collapsed="false">
      <c r="Q25" s="375"/>
      <c r="R25" s="375"/>
      <c r="S25" s="209" t="str">
        <f aca="false">IF(org=0,"Не определено",org)</f>
        <v>ООО "Газпром теплоэнерго Ярославль"</v>
      </c>
      <c r="T25" s="209"/>
      <c r="U25" s="209"/>
      <c r="V25" s="209"/>
      <c r="W25" s="209"/>
      <c r="X25" s="209"/>
      <c r="Y25" s="209"/>
      <c r="Z25" s="209"/>
      <c r="AA25" s="209"/>
      <c r="AB25" s="209"/>
      <c r="AC25" s="209"/>
      <c r="AD25" s="209"/>
      <c r="AE25" s="209"/>
      <c r="AF25" s="209"/>
      <c r="AG25" s="209"/>
      <c r="AH25" s="209"/>
      <c r="AI25" s="178"/>
      <c r="AQ25" s="31" t="n">
        <v>14</v>
      </c>
    </row>
    <row r="26" customFormat="false" ht="14.25" hidden="true" customHeight="true" outlineLevel="0" collapsed="false">
      <c r="Q26" s="375"/>
      <c r="R26" s="375"/>
      <c r="S26" s="376"/>
      <c r="T26" s="56"/>
      <c r="U26" s="56"/>
      <c r="V26" s="377"/>
      <c r="W26" s="377"/>
      <c r="X26" s="377"/>
      <c r="Y26" s="377"/>
      <c r="Z26" s="377"/>
      <c r="AA26" s="377"/>
      <c r="AB26" s="377"/>
      <c r="AC26" s="377"/>
      <c r="AD26" s="377"/>
      <c r="AE26" s="377"/>
      <c r="AF26" s="377"/>
      <c r="AG26" s="377"/>
      <c r="AH26" s="377"/>
      <c r="AI26" s="377"/>
      <c r="AQ26" s="31" t="n">
        <v>0</v>
      </c>
    </row>
    <row r="27" s="136" customFormat="true" ht="25.5" hidden="true" customHeight="true" outlineLevel="0" collapsed="false">
      <c r="A27" s="88"/>
      <c r="B27" s="88"/>
      <c r="C27" s="88"/>
      <c r="D27" s="88"/>
      <c r="E27" s="88"/>
      <c r="F27" s="88"/>
      <c r="G27" s="88"/>
      <c r="H27" s="88"/>
      <c r="I27" s="88"/>
      <c r="J27" s="88"/>
      <c r="K27" s="88"/>
      <c r="L27" s="433"/>
      <c r="M27" s="88"/>
      <c r="N27" s="88"/>
      <c r="O27" s="88"/>
      <c r="S27" s="378" t="s">
        <v>41</v>
      </c>
      <c r="T27" s="378"/>
      <c r="U27" s="379"/>
      <c r="V27" s="380" t="str">
        <f aca="false">IF(TITLE_NAME_OR_PR_CHANGE="",IF(TITLE_NAME_OR_PR="","",TITLE_NAME_OR_PR),TITLE_NAME_OR_PR_CHANGE)</f>
        <v/>
      </c>
      <c r="W27" s="380"/>
      <c r="X27" s="380"/>
      <c r="Y27" s="380"/>
      <c r="Z27" s="380"/>
      <c r="AA27" s="380"/>
      <c r="AB27" s="31"/>
      <c r="AC27" s="380" t="str">
        <f aca="false">IF(TITLE_NAME_OR_PR_CHANGE="",IF(TITLE_NAME_OR_PR="","",TITLE_NAME_OR_PR),TITLE_NAME_OR_PR_CHANGE)</f>
        <v/>
      </c>
      <c r="AD27" s="380"/>
      <c r="AE27" s="380"/>
      <c r="AF27" s="380"/>
      <c r="AG27" s="380"/>
      <c r="AH27" s="380"/>
      <c r="AI27" s="31"/>
      <c r="AJ27" s="31"/>
      <c r="AK27" s="381"/>
      <c r="AL27" s="85"/>
      <c r="AM27" s="85"/>
      <c r="AN27" s="85"/>
      <c r="AO27" s="85"/>
      <c r="AP27" s="85"/>
      <c r="AQ27" s="136" t="n">
        <v>0</v>
      </c>
    </row>
    <row r="28" s="136" customFormat="true" ht="18.75" hidden="true" customHeight="true" outlineLevel="0" collapsed="false">
      <c r="A28" s="88"/>
      <c r="B28" s="88"/>
      <c r="C28" s="88"/>
      <c r="D28" s="88"/>
      <c r="E28" s="88"/>
      <c r="F28" s="88"/>
      <c r="G28" s="88"/>
      <c r="H28" s="88"/>
      <c r="I28" s="88"/>
      <c r="J28" s="88"/>
      <c r="K28" s="88"/>
      <c r="L28" s="433"/>
      <c r="M28" s="88"/>
      <c r="N28" s="88"/>
      <c r="O28" s="88"/>
      <c r="S28" s="378" t="s">
        <v>430</v>
      </c>
      <c r="T28" s="378"/>
      <c r="U28" s="379"/>
      <c r="V28" s="382" t="str">
        <f aca="false">IF(TITLE_DATE_PR_CHANGE="",IF(TITLE_DATE_PR="","",TITLE_DATE_PR),TITLE_DATE_PR_CHANGE)</f>
        <v/>
      </c>
      <c r="W28" s="382"/>
      <c r="X28" s="382"/>
      <c r="Y28" s="382"/>
      <c r="Z28" s="382"/>
      <c r="AA28" s="382"/>
      <c r="AB28" s="31"/>
      <c r="AC28" s="382" t="str">
        <f aca="false">IF(TITLE_DATE_PR_CHANGE="",IF(TITLE_DATE_PR="","",TITLE_DATE_PR),TITLE_DATE_PR_CHANGE)</f>
        <v/>
      </c>
      <c r="AD28" s="382"/>
      <c r="AE28" s="382"/>
      <c r="AF28" s="382"/>
      <c r="AG28" s="382"/>
      <c r="AH28" s="382"/>
      <c r="AI28" s="31"/>
      <c r="AJ28" s="31"/>
      <c r="AK28" s="381"/>
      <c r="AL28" s="85"/>
      <c r="AM28" s="85"/>
      <c r="AN28" s="85"/>
      <c r="AO28" s="85"/>
      <c r="AP28" s="85"/>
      <c r="AQ28" s="136" t="n">
        <v>0</v>
      </c>
    </row>
    <row r="29" s="136" customFormat="true" ht="18.75" hidden="true" customHeight="true" outlineLevel="0" collapsed="false">
      <c r="A29" s="88"/>
      <c r="B29" s="88"/>
      <c r="C29" s="88"/>
      <c r="D29" s="88"/>
      <c r="E29" s="88"/>
      <c r="F29" s="88"/>
      <c r="G29" s="88"/>
      <c r="H29" s="88"/>
      <c r="I29" s="88"/>
      <c r="J29" s="88"/>
      <c r="K29" s="88"/>
      <c r="L29" s="433"/>
      <c r="M29" s="88"/>
      <c r="N29" s="88"/>
      <c r="O29" s="88"/>
      <c r="S29" s="378" t="s">
        <v>431</v>
      </c>
      <c r="T29" s="378"/>
      <c r="U29" s="379"/>
      <c r="V29" s="380" t="str">
        <f aca="false">IF(TITLE_NUMBER_PR_CHANGE="",IF(TITLE_NUMBER_PR="","",TITLE_NUMBER_PR),TITLE_NUMBER_PR_CHANGE)</f>
        <v/>
      </c>
      <c r="W29" s="380"/>
      <c r="X29" s="380"/>
      <c r="Y29" s="380"/>
      <c r="Z29" s="380"/>
      <c r="AA29" s="380"/>
      <c r="AB29" s="31"/>
      <c r="AC29" s="380" t="str">
        <f aca="false">IF(TITLE_NUMBER_PR_CHANGE="",IF(TITLE_NUMBER_PR="","",TITLE_NUMBER_PR),TITLE_NUMBER_PR_CHANGE)</f>
        <v/>
      </c>
      <c r="AD29" s="380"/>
      <c r="AE29" s="380"/>
      <c r="AF29" s="380"/>
      <c r="AG29" s="380"/>
      <c r="AH29" s="380"/>
      <c r="AI29" s="31"/>
      <c r="AJ29" s="31"/>
      <c r="AK29" s="381"/>
      <c r="AL29" s="85"/>
      <c r="AM29" s="85"/>
      <c r="AN29" s="85"/>
      <c r="AO29" s="85"/>
      <c r="AP29" s="85"/>
      <c r="AQ29" s="136" t="n">
        <v>0</v>
      </c>
    </row>
    <row r="30" s="136" customFormat="true" ht="18.75" hidden="true" customHeight="true" outlineLevel="0" collapsed="false">
      <c r="A30" s="88"/>
      <c r="B30" s="88"/>
      <c r="C30" s="88"/>
      <c r="D30" s="88"/>
      <c r="E30" s="88"/>
      <c r="F30" s="88"/>
      <c r="G30" s="88"/>
      <c r="H30" s="88"/>
      <c r="I30" s="88"/>
      <c r="J30" s="88"/>
      <c r="K30" s="88"/>
      <c r="L30" s="433"/>
      <c r="M30" s="88"/>
      <c r="N30" s="88"/>
      <c r="O30" s="88"/>
      <c r="S30" s="378" t="s">
        <v>42</v>
      </c>
      <c r="T30" s="378"/>
      <c r="U30" s="379"/>
      <c r="V30" s="380" t="str">
        <f aca="false">IF(TITLE_IST_PUB_CHANGE="",IF(TITLE_IST_PUB="","",TITLE_IST_PUB),TITLE_IST_PUB_CHANGE)</f>
        <v/>
      </c>
      <c r="W30" s="380"/>
      <c r="X30" s="380"/>
      <c r="Y30" s="380"/>
      <c r="Z30" s="380"/>
      <c r="AA30" s="380"/>
      <c r="AB30" s="31"/>
      <c r="AC30" s="380" t="str">
        <f aca="false">IF(TITLE_IST_PUB_CHANGE="",IF(TITLE_IST_PUB="","",TITLE_IST_PUB),TITLE_IST_PUB_CHANGE)</f>
        <v/>
      </c>
      <c r="AD30" s="380"/>
      <c r="AE30" s="380"/>
      <c r="AF30" s="380"/>
      <c r="AG30" s="380"/>
      <c r="AH30" s="380"/>
      <c r="AI30" s="31"/>
      <c r="AJ30" s="31"/>
      <c r="AK30" s="381"/>
      <c r="AL30" s="85"/>
      <c r="AM30" s="85"/>
      <c r="AN30" s="85"/>
      <c r="AO30" s="85"/>
      <c r="AP30" s="85"/>
      <c r="AQ30" s="136" t="n">
        <v>0</v>
      </c>
    </row>
    <row r="31" customFormat="false" ht="14.25" hidden="true" customHeight="true" outlineLevel="0" collapsed="false">
      <c r="Q31" s="375"/>
      <c r="R31" s="375"/>
      <c r="S31" s="376"/>
      <c r="T31" s="56"/>
      <c r="U31" s="56"/>
      <c r="V31" s="377"/>
      <c r="W31" s="377"/>
      <c r="X31" s="377"/>
      <c r="Y31" s="377"/>
      <c r="Z31" s="377"/>
      <c r="AA31" s="377"/>
      <c r="AB31" s="377"/>
      <c r="AC31" s="377"/>
      <c r="AD31" s="377"/>
      <c r="AE31" s="377"/>
      <c r="AF31" s="377"/>
      <c r="AG31" s="377"/>
      <c r="AH31" s="377"/>
      <c r="AI31" s="377"/>
      <c r="AQ31" s="31" t="n">
        <v>0</v>
      </c>
    </row>
    <row r="32" s="136" customFormat="true" ht="18.75" hidden="true" customHeight="true" outlineLevel="0" collapsed="false">
      <c r="A32" s="88"/>
      <c r="B32" s="88"/>
      <c r="C32" s="88"/>
      <c r="D32" s="88"/>
      <c r="E32" s="88"/>
      <c r="F32" s="88"/>
      <c r="G32" s="88"/>
      <c r="H32" s="88"/>
      <c r="I32" s="88"/>
      <c r="J32" s="88"/>
      <c r="K32" s="88"/>
      <c r="L32" s="433"/>
      <c r="M32" s="88"/>
      <c r="N32" s="88"/>
      <c r="O32" s="88"/>
      <c r="S32" s="378" t="s">
        <v>432</v>
      </c>
      <c r="T32" s="378"/>
      <c r="U32" s="379"/>
      <c r="V32" s="382" t="str">
        <f aca="false">IF(TITLE_DATE_PR_CHANGE="",IF(TITLE_DATE_PR="","",TITLE_DATE_PR),TITLE_DATE_PR_CHANGE)</f>
        <v/>
      </c>
      <c r="W32" s="382"/>
      <c r="X32" s="382"/>
      <c r="Y32" s="382"/>
      <c r="Z32" s="382"/>
      <c r="AA32" s="382"/>
      <c r="AB32" s="31"/>
      <c r="AC32" s="382" t="str">
        <f aca="false">IF(TITLE_DATE_PR_CHANGE="",IF(TITLE_DATE_PR="","",TITLE_DATE_PR),TITLE_DATE_PR_CHANGE)</f>
        <v/>
      </c>
      <c r="AD32" s="382"/>
      <c r="AE32" s="382"/>
      <c r="AF32" s="382"/>
      <c r="AG32" s="382"/>
      <c r="AH32" s="382"/>
      <c r="AI32" s="31"/>
      <c r="AJ32" s="31"/>
      <c r="AK32" s="381"/>
      <c r="AL32" s="85"/>
      <c r="AM32" s="85"/>
      <c r="AN32" s="85"/>
      <c r="AO32" s="85"/>
      <c r="AP32" s="85"/>
      <c r="AQ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S33" s="378" t="s">
        <v>433</v>
      </c>
      <c r="T33" s="378"/>
      <c r="U33" s="379"/>
      <c r="V33" s="380" t="str">
        <f aca="false">IF(TITLE_NUMBER_PR_CHANGE="",IF(TITLE_NUMBER_PR="","",TITLE_NUMBER_PR),TITLE_NUMBER_PR_CHANGE)</f>
        <v/>
      </c>
      <c r="W33" s="380"/>
      <c r="X33" s="380"/>
      <c r="Y33" s="380"/>
      <c r="Z33" s="380"/>
      <c r="AA33" s="380"/>
      <c r="AB33" s="31"/>
      <c r="AC33" s="380" t="str">
        <f aca="false">IF(TITLE_NUMBER_PR_CHANGE="",IF(TITLE_NUMBER_PR="","",TITLE_NUMBER_PR),TITLE_NUMBER_PR_CHANGE)</f>
        <v/>
      </c>
      <c r="AD33" s="380"/>
      <c r="AE33" s="380"/>
      <c r="AF33" s="380"/>
      <c r="AG33" s="380"/>
      <c r="AH33" s="380"/>
      <c r="AI33" s="31"/>
      <c r="AJ33" s="31"/>
      <c r="AK33" s="381"/>
      <c r="AL33" s="85"/>
      <c r="AM33" s="85"/>
      <c r="AN33" s="85"/>
      <c r="AO33" s="85"/>
      <c r="AP33" s="85"/>
      <c r="AQ33" s="136" t="n">
        <v>0</v>
      </c>
    </row>
    <row r="34" s="136" customFormat="true" ht="1.05" hidden="false" customHeight="true" outlineLevel="0" collapsed="false">
      <c r="A34" s="88"/>
      <c r="B34" s="88"/>
      <c r="C34" s="88"/>
      <c r="D34" s="88"/>
      <c r="E34" s="88"/>
      <c r="F34" s="88"/>
      <c r="G34" s="88"/>
      <c r="H34" s="88"/>
      <c r="I34" s="88"/>
      <c r="J34" s="88"/>
      <c r="K34" s="88"/>
      <c r="L34" s="433"/>
      <c r="M34" s="88"/>
      <c r="N34" s="88"/>
      <c r="O34" s="88"/>
      <c r="S34" s="31"/>
      <c r="T34" s="31"/>
      <c r="U34" s="481"/>
      <c r="V34" s="31"/>
      <c r="W34" s="31"/>
      <c r="X34" s="31"/>
      <c r="Y34" s="31"/>
      <c r="Z34" s="31"/>
      <c r="AA34" s="31"/>
      <c r="AB34" s="36" t="s">
        <v>434</v>
      </c>
      <c r="AC34" s="31"/>
      <c r="AD34" s="31"/>
      <c r="AE34" s="31"/>
      <c r="AF34" s="31"/>
      <c r="AG34" s="31"/>
      <c r="AH34" s="31"/>
      <c r="AI34" s="36" t="s">
        <v>434</v>
      </c>
      <c r="AL34" s="85"/>
      <c r="AM34" s="85"/>
      <c r="AN34" s="85"/>
      <c r="AO34" s="85"/>
      <c r="AP34" s="85"/>
      <c r="AQ34" s="136" t="n">
        <v>1</v>
      </c>
    </row>
    <row r="35" customFormat="false" ht="14.7" hidden="false" customHeight="true" outlineLevel="0" collapsed="false">
      <c r="Q35" s="375"/>
      <c r="R35" s="375"/>
      <c r="S35" s="376"/>
      <c r="T35" s="56"/>
      <c r="U35" s="383"/>
      <c r="V35" s="384"/>
      <c r="W35" s="384"/>
      <c r="X35" s="384"/>
      <c r="Y35" s="384"/>
      <c r="Z35" s="384"/>
      <c r="AA35" s="384"/>
      <c r="AB35" s="384"/>
      <c r="AC35" s="384"/>
      <c r="AD35" s="384"/>
      <c r="AE35" s="384"/>
      <c r="AF35" s="384"/>
      <c r="AG35" s="384"/>
      <c r="AH35" s="384"/>
      <c r="AI35" s="384"/>
      <c r="AQ35" s="31" t="n">
        <v>14</v>
      </c>
    </row>
    <row r="36" customFormat="false" ht="14.7" hidden="false" customHeight="true" outlineLevel="0" collapsed="false">
      <c r="Q36" s="375"/>
      <c r="R36" s="375"/>
      <c r="S36" s="97" t="s">
        <v>307</v>
      </c>
      <c r="T36" s="97"/>
      <c r="U36" s="97"/>
      <c r="V36" s="97"/>
      <c r="W36" s="97"/>
      <c r="X36" s="97"/>
      <c r="Y36" s="97"/>
      <c r="Z36" s="97"/>
      <c r="AA36" s="97"/>
      <c r="AB36" s="97"/>
      <c r="AC36" s="97"/>
      <c r="AD36" s="97"/>
      <c r="AE36" s="97"/>
      <c r="AF36" s="97"/>
      <c r="AG36" s="97"/>
      <c r="AH36" s="97"/>
      <c r="AI36" s="97"/>
      <c r="AJ36" s="97"/>
      <c r="AK36" s="97" t="s">
        <v>308</v>
      </c>
      <c r="AQ36" s="31" t="n">
        <v>14</v>
      </c>
    </row>
    <row r="37" customFormat="false" ht="14.7" hidden="false" customHeight="true" outlineLevel="0" collapsed="false">
      <c r="Q37" s="375"/>
      <c r="R37" s="375"/>
      <c r="S37" s="408" t="s">
        <v>87</v>
      </c>
      <c r="T37" s="310" t="s">
        <v>435</v>
      </c>
      <c r="U37" s="386"/>
      <c r="V37" s="309" t="s">
        <v>436</v>
      </c>
      <c r="W37" s="309"/>
      <c r="X37" s="309"/>
      <c r="Y37" s="309"/>
      <c r="Z37" s="309"/>
      <c r="AA37" s="309"/>
      <c r="AB37" s="310" t="s">
        <v>437</v>
      </c>
      <c r="AC37" s="309" t="s">
        <v>436</v>
      </c>
      <c r="AD37" s="309"/>
      <c r="AE37" s="309"/>
      <c r="AF37" s="309"/>
      <c r="AG37" s="309"/>
      <c r="AH37" s="309"/>
      <c r="AI37" s="310" t="s">
        <v>438</v>
      </c>
      <c r="AJ37" s="387" t="s">
        <v>439</v>
      </c>
      <c r="AK37" s="97"/>
      <c r="AQ37" s="31" t="n">
        <v>14</v>
      </c>
    </row>
    <row r="38" customFormat="false" ht="35.7" hidden="false" customHeight="true" outlineLevel="0" collapsed="false">
      <c r="Q38" s="375"/>
      <c r="R38" s="375"/>
      <c r="S38" s="408"/>
      <c r="T38" s="310"/>
      <c r="U38" s="388"/>
      <c r="V38" s="210" t="s">
        <v>496</v>
      </c>
      <c r="W38" s="97" t="s">
        <v>442</v>
      </c>
      <c r="X38" s="97"/>
      <c r="Y38" s="97" t="s">
        <v>443</v>
      </c>
      <c r="Z38" s="97"/>
      <c r="AA38" s="97"/>
      <c r="AB38" s="310"/>
      <c r="AC38" s="210" t="s">
        <v>496</v>
      </c>
      <c r="AD38" s="97" t="s">
        <v>442</v>
      </c>
      <c r="AE38" s="97"/>
      <c r="AF38" s="97" t="s">
        <v>443</v>
      </c>
      <c r="AG38" s="97"/>
      <c r="AH38" s="97"/>
      <c r="AI38" s="310"/>
      <c r="AJ38" s="387"/>
      <c r="AK38" s="97"/>
      <c r="AQ38" s="31" t="n">
        <v>34</v>
      </c>
    </row>
    <row r="39" customFormat="false" ht="35.7" hidden="false" customHeight="true" outlineLevel="0" collapsed="false">
      <c r="A39" s="88"/>
      <c r="B39" s="88" t="s">
        <v>144</v>
      </c>
      <c r="C39" s="88" t="s">
        <v>145</v>
      </c>
      <c r="D39" s="88" t="s">
        <v>146</v>
      </c>
      <c r="E39" s="433" t="s">
        <v>444</v>
      </c>
      <c r="F39" s="433" t="s">
        <v>445</v>
      </c>
      <c r="G39" s="433" t="s">
        <v>446</v>
      </c>
      <c r="H39" s="433"/>
      <c r="I39" s="433" t="s">
        <v>497</v>
      </c>
      <c r="J39" s="433" t="s">
        <v>449</v>
      </c>
      <c r="K39" s="433" t="s">
        <v>498</v>
      </c>
      <c r="L39" s="433" t="s">
        <v>425</v>
      </c>
      <c r="Q39" s="375"/>
      <c r="R39" s="375"/>
      <c r="S39" s="408"/>
      <c r="T39" s="310"/>
      <c r="U39" s="389"/>
      <c r="V39" s="210" t="s">
        <v>499</v>
      </c>
      <c r="W39" s="148" t="s">
        <v>500</v>
      </c>
      <c r="X39" s="148" t="s">
        <v>501</v>
      </c>
      <c r="Y39" s="148" t="s">
        <v>453</v>
      </c>
      <c r="Z39" s="148" t="s">
        <v>454</v>
      </c>
      <c r="AA39" s="148"/>
      <c r="AB39" s="310"/>
      <c r="AC39" s="210" t="s">
        <v>499</v>
      </c>
      <c r="AD39" s="148" t="s">
        <v>500</v>
      </c>
      <c r="AE39" s="148" t="s">
        <v>501</v>
      </c>
      <c r="AF39" s="148" t="s">
        <v>453</v>
      </c>
      <c r="AG39" s="148" t="s">
        <v>454</v>
      </c>
      <c r="AH39" s="148"/>
      <c r="AI39" s="310"/>
      <c r="AJ39" s="387"/>
      <c r="AK39" s="97"/>
      <c r="AQ39" s="31" t="n">
        <v>34</v>
      </c>
    </row>
    <row r="40" s="87" customFormat="true" ht="12.8" hidden="false" customHeight="false" outlineLevel="0" collapsed="false">
      <c r="A40" s="88"/>
      <c r="B40" s="88"/>
      <c r="C40" s="88"/>
      <c r="D40" s="88"/>
      <c r="E40" s="88"/>
      <c r="F40" s="88"/>
      <c r="G40" s="88"/>
      <c r="H40" s="88"/>
      <c r="I40" s="88"/>
      <c r="J40" s="88"/>
      <c r="K40" s="88"/>
      <c r="L40" s="433"/>
      <c r="M40" s="39"/>
      <c r="N40" s="39"/>
      <c r="O40" s="39"/>
      <c r="P40" s="390"/>
      <c r="Q40" s="391"/>
      <c r="R40" s="392" t="n">
        <v>1</v>
      </c>
      <c r="S40" s="393" t="s">
        <v>118</v>
      </c>
      <c r="T40" s="394" t="s">
        <v>101</v>
      </c>
      <c r="U40" s="395" t="str">
        <f aca="true">OFFSET(U40,0,-1)</f>
        <v>2</v>
      </c>
      <c r="V40" s="396" t="n">
        <f aca="true">OFFSET(V40,0,-1)+1</f>
        <v>3</v>
      </c>
      <c r="W40" s="396" t="n">
        <f aca="true">OFFSET(W40,0,-1)+1</f>
        <v>4</v>
      </c>
      <c r="X40" s="396" t="n">
        <f aca="true">OFFSET(X40,0,-1)+1</f>
        <v>5</v>
      </c>
      <c r="Y40" s="396" t="n">
        <f aca="true">OFFSET(Y40,0,-1)+1</f>
        <v>6</v>
      </c>
      <c r="Z40" s="396" t="n">
        <f aca="true">OFFSET(Z40,0,-1)+1</f>
        <v>7</v>
      </c>
      <c r="AA40" s="396"/>
      <c r="AB40" s="396" t="n">
        <f aca="true">OFFSET(AB40,0,-2)+1</f>
        <v>8</v>
      </c>
      <c r="AC40" s="396" t="n">
        <f aca="true">OFFSET(AC40,0,-1)+1</f>
        <v>9</v>
      </c>
      <c r="AD40" s="396" t="n">
        <f aca="true">OFFSET(AD40,0,-1)+1</f>
        <v>10</v>
      </c>
      <c r="AE40" s="396" t="n">
        <f aca="true">OFFSET(AE40,0,-1)+1</f>
        <v>11</v>
      </c>
      <c r="AF40" s="396" t="n">
        <f aca="true">OFFSET(AF40,0,-1)+1</f>
        <v>12</v>
      </c>
      <c r="AG40" s="396" t="n">
        <f aca="true">OFFSET(AG40,0,-1)+1</f>
        <v>13</v>
      </c>
      <c r="AH40" s="396"/>
      <c r="AI40" s="396" t="n">
        <f aca="true">OFFSET(AI40,0,-2)+1</f>
        <v>14</v>
      </c>
      <c r="AJ40" s="395" t="n">
        <f aca="true">OFFSET(AJ40,0,-1)</f>
        <v>14</v>
      </c>
      <c r="AK40" s="396" t="n">
        <f aca="true">OFFSET(AK40,0,-1)+1</f>
        <v>15</v>
      </c>
      <c r="AL40" s="36"/>
      <c r="AM40" s="36"/>
      <c r="AN40" s="36"/>
      <c r="AO40" s="36"/>
      <c r="AP40" s="36"/>
      <c r="AQ40" s="87" t="n">
        <v>0</v>
      </c>
    </row>
    <row r="41" customFormat="false" ht="24" hidden="false" customHeight="true" outlineLevel="0" collapsed="false">
      <c r="A41" s="416" t="s">
        <v>248</v>
      </c>
      <c r="B41" s="416"/>
      <c r="C41" s="416"/>
      <c r="D41" s="416"/>
      <c r="E41" s="331" t="n">
        <v>1</v>
      </c>
      <c r="F41" s="416"/>
      <c r="G41" s="416"/>
      <c r="H41" s="416"/>
      <c r="I41" s="416"/>
      <c r="J41" s="416"/>
      <c r="K41" s="416"/>
      <c r="L41" s="433"/>
      <c r="M41" s="29"/>
      <c r="N41" s="29"/>
      <c r="O41" s="29"/>
      <c r="Q41" s="95"/>
      <c r="R41" s="332"/>
      <c r="S41" s="404" t="n">
        <f aca="false">INDEX(PT_DIFFERENTIATION_NUM_NTAR,MATCH(A41,PT_DIFFERENTIATION_NTAR_ID,0))</f>
        <v>0</v>
      </c>
      <c r="T41" s="334" t="s">
        <v>132</v>
      </c>
      <c r="U41" s="335"/>
      <c r="V41" s="336"/>
      <c r="W41" s="336"/>
      <c r="X41" s="336"/>
      <c r="Y41" s="336"/>
      <c r="Z41" s="336"/>
      <c r="AA41" s="336"/>
      <c r="AB41" s="336"/>
      <c r="AC41" s="336" t="str">
        <f aca="false">INDEX(PT_DIFFERENTIATION_NTAR,MATCH(A41,PT_DIFFERENTIATION_NTAR_ID,0))</f>
        <v/>
      </c>
      <c r="AD41" s="336"/>
      <c r="AE41" s="336"/>
      <c r="AF41" s="336"/>
      <c r="AG41" s="336"/>
      <c r="AH41" s="336"/>
      <c r="AI41" s="336"/>
      <c r="AJ41" s="336"/>
      <c r="AK41"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5"/>
      <c r="AN41" s="85" t="str">
        <f aca="false">IF(T41="","",T41)</f>
        <v>Наименование тарифа</v>
      </c>
      <c r="AO41" s="85"/>
      <c r="AP41" s="85"/>
      <c r="AQ41" s="31" t="n">
        <v>23</v>
      </c>
    </row>
    <row r="42" customFormat="false" ht="24" hidden="false" customHeight="true" outlineLevel="0" collapsed="false">
      <c r="A42" s="416" t="s">
        <v>248</v>
      </c>
      <c r="B42" s="416" t="s">
        <v>249</v>
      </c>
      <c r="C42" s="416"/>
      <c r="D42" s="416"/>
      <c r="E42" s="331"/>
      <c r="F42" s="331" t="n">
        <v>1</v>
      </c>
      <c r="G42" s="416"/>
      <c r="H42" s="416"/>
      <c r="I42" s="416"/>
      <c r="J42" s="416"/>
      <c r="K42" s="416"/>
      <c r="L42" s="433"/>
      <c r="M42" s="29"/>
      <c r="N42" s="29"/>
      <c r="O42" s="29"/>
      <c r="P42" s="32"/>
      <c r="Q42" s="339"/>
      <c r="R42" s="340"/>
      <c r="S42" s="404" t="str">
        <f aca="false">INDEX(PT_DIFFERENTIATION_NUM_TER,MATCH(B42,PT_DIFFERENTIATION_TER_ID,0))</f>
        <v>.</v>
      </c>
      <c r="T42" s="333" t="s">
        <v>404</v>
      </c>
      <c r="U42" s="335"/>
      <c r="V42" s="336"/>
      <c r="W42" s="336"/>
      <c r="X42" s="336"/>
      <c r="Y42" s="336"/>
      <c r="Z42" s="336"/>
      <c r="AA42" s="336"/>
      <c r="AB42" s="336"/>
      <c r="AC42" s="336" t="str">
        <f aca="false">INDEX(PT_DIFFERENTIATION_TER,MATCH(B42,PT_DIFFERENTIATION_TER_ID,0))</f>
        <v/>
      </c>
      <c r="AD42" s="336"/>
      <c r="AE42" s="336"/>
      <c r="AF42" s="336"/>
      <c r="AG42" s="336"/>
      <c r="AH42" s="336"/>
      <c r="AI42" s="336"/>
      <c r="AJ42" s="336"/>
      <c r="AK42" s="338" t="s">
        <v>405</v>
      </c>
      <c r="AM42" s="85"/>
      <c r="AN42" s="85" t="str">
        <f aca="false">IF(T42="","",T42)</f>
        <v>Территория действия тарифа</v>
      </c>
      <c r="AO42" s="85"/>
      <c r="AP42" s="85"/>
      <c r="AQ42" s="31" t="n">
        <v>23</v>
      </c>
    </row>
    <row r="43" customFormat="false" ht="24" hidden="false" customHeight="true" outlineLevel="0" collapsed="false">
      <c r="A43" s="416" t="s">
        <v>248</v>
      </c>
      <c r="B43" s="416" t="s">
        <v>249</v>
      </c>
      <c r="C43" s="416" t="s">
        <v>250</v>
      </c>
      <c r="D43" s="416"/>
      <c r="E43" s="331"/>
      <c r="F43" s="331"/>
      <c r="G43" s="331" t="n">
        <v>1</v>
      </c>
      <c r="H43" s="416"/>
      <c r="I43" s="416"/>
      <c r="J43" s="416"/>
      <c r="K43" s="416"/>
      <c r="L43" s="433"/>
      <c r="M43" s="29"/>
      <c r="N43" s="29"/>
      <c r="O43" s="29"/>
      <c r="P43" s="341"/>
      <c r="Q43" s="339"/>
      <c r="R43" s="340"/>
      <c r="S43" s="404" t="str">
        <f aca="false">INDEX(PT_DIFFERENTIATION_NUM_CS,MATCH(C43,PT_DIFFERENTIATION_CS_ID,0))</f>
        <v>..</v>
      </c>
      <c r="T43" s="401" t="s">
        <v>488</v>
      </c>
      <c r="U43" s="335"/>
      <c r="V43" s="336"/>
      <c r="W43" s="336"/>
      <c r="X43" s="336"/>
      <c r="Y43" s="336"/>
      <c r="Z43" s="336"/>
      <c r="AA43" s="336"/>
      <c r="AB43" s="336"/>
      <c r="AC43" s="336" t="str">
        <f aca="false">INDEX(PT_DIFFERENTIATION_CS,MATCH(C43,PT_DIFFERENTIATION_CS_ID,0))</f>
        <v/>
      </c>
      <c r="AD43" s="336"/>
      <c r="AE43" s="336"/>
      <c r="AF43" s="336"/>
      <c r="AG43" s="336"/>
      <c r="AH43" s="336"/>
      <c r="AI43" s="336"/>
      <c r="AJ43" s="336"/>
      <c r="AK43" s="338" t="s">
        <v>489</v>
      </c>
      <c r="AM43" s="85"/>
      <c r="AN43" s="85" t="str">
        <f aca="false">IF(T43="","",T43)</f>
        <v>Наименование централизованной системы холодного водоснабжения</v>
      </c>
      <c r="AO43" s="85"/>
      <c r="AP43" s="85"/>
      <c r="AQ43" s="31" t="n">
        <v>23</v>
      </c>
    </row>
    <row r="44" customFormat="false" ht="24" hidden="false" customHeight="true" outlineLevel="0" collapsed="false">
      <c r="A44" s="416" t="s">
        <v>248</v>
      </c>
      <c r="B44" s="416" t="s">
        <v>249</v>
      </c>
      <c r="C44" s="416" t="s">
        <v>250</v>
      </c>
      <c r="D44" s="416" t="s">
        <v>505</v>
      </c>
      <c r="E44" s="331"/>
      <c r="F44" s="331"/>
      <c r="G44" s="331"/>
      <c r="H44" s="482"/>
      <c r="I44" s="342" t="str">
        <f aca="false">S43&amp;".1"</f>
        <v>...1</v>
      </c>
      <c r="J44" s="416"/>
      <c r="K44" s="416"/>
      <c r="L44" s="433"/>
      <c r="P44" s="155" t="n">
        <v>1</v>
      </c>
      <c r="Q44" s="304"/>
      <c r="R44" s="343"/>
      <c r="S44" s="404" t="str">
        <f aca="false">$I44</f>
        <v>...1</v>
      </c>
      <c r="T44" s="344" t="s">
        <v>490</v>
      </c>
      <c r="U44" s="335"/>
      <c r="V44" s="483"/>
      <c r="W44" s="483"/>
      <c r="X44" s="483"/>
      <c r="Y44" s="483"/>
      <c r="Z44" s="483"/>
      <c r="AA44" s="483"/>
      <c r="AB44" s="483"/>
      <c r="AC44" s="257"/>
      <c r="AD44" s="257"/>
      <c r="AE44" s="257"/>
      <c r="AF44" s="257"/>
      <c r="AG44" s="257"/>
      <c r="AH44" s="257"/>
      <c r="AI44" s="257"/>
      <c r="AJ44" s="257"/>
      <c r="AK44" s="338" t="s">
        <v>491</v>
      </c>
      <c r="AM44" s="85"/>
      <c r="AN44" s="85" t="str">
        <f aca="false">IF(T44="","",T44)</f>
        <v>Наименование признака дифференциации</v>
      </c>
      <c r="AO44" s="85"/>
      <c r="AP44" s="85"/>
      <c r="AQ44" s="31" t="n">
        <v>23</v>
      </c>
    </row>
    <row r="45" customFormat="false" ht="24" hidden="false" customHeight="true" outlineLevel="0" collapsed="false">
      <c r="A45" s="416" t="s">
        <v>248</v>
      </c>
      <c r="B45" s="416" t="s">
        <v>249</v>
      </c>
      <c r="C45" s="416" t="s">
        <v>250</v>
      </c>
      <c r="D45" s="416" t="s">
        <v>505</v>
      </c>
      <c r="E45" s="331"/>
      <c r="F45" s="331"/>
      <c r="G45" s="331"/>
      <c r="H45" s="331"/>
      <c r="I45" s="342"/>
      <c r="J45" s="342" t="str">
        <f aca="false">I44&amp;".1"</f>
        <v>...1.1</v>
      </c>
      <c r="K45" s="416"/>
      <c r="L45" s="433" t="s">
        <v>413</v>
      </c>
      <c r="P45" s="155"/>
      <c r="Q45" s="155" t="n">
        <v>1</v>
      </c>
      <c r="R45" s="346"/>
      <c r="S45" s="404" t="str">
        <f aca="false">$J45</f>
        <v>...1.1</v>
      </c>
      <c r="T45" s="347" t="s">
        <v>414</v>
      </c>
      <c r="U45" s="335"/>
      <c r="V45" s="345"/>
      <c r="W45" s="345"/>
      <c r="X45" s="345"/>
      <c r="Y45" s="345"/>
      <c r="Z45" s="345"/>
      <c r="AA45" s="345"/>
      <c r="AB45" s="345"/>
      <c r="AC45" s="345"/>
      <c r="AD45" s="345"/>
      <c r="AE45" s="345"/>
      <c r="AF45" s="345"/>
      <c r="AG45" s="345"/>
      <c r="AH45" s="345"/>
      <c r="AI45" s="345"/>
      <c r="AJ45" s="345"/>
      <c r="AK45" s="439" t="s">
        <v>492</v>
      </c>
      <c r="AM45" s="85"/>
      <c r="AN45" s="85" t="str">
        <f aca="false">IF(T45="","",T45)</f>
        <v>Группа потребителей</v>
      </c>
      <c r="AO45" s="85"/>
      <c r="AP45" s="85"/>
      <c r="AQ45" s="31" t="n">
        <v>23</v>
      </c>
    </row>
    <row r="46" customFormat="false" ht="24" hidden="false" customHeight="true" outlineLevel="0" collapsed="false">
      <c r="A46" s="416" t="s">
        <v>248</v>
      </c>
      <c r="B46" s="416" t="s">
        <v>249</v>
      </c>
      <c r="C46" s="416" t="s">
        <v>250</v>
      </c>
      <c r="D46" s="416" t="s">
        <v>505</v>
      </c>
      <c r="E46" s="331"/>
      <c r="F46" s="331"/>
      <c r="G46" s="331"/>
      <c r="H46" s="331"/>
      <c r="I46" s="342"/>
      <c r="J46" s="342"/>
      <c r="K46" s="342" t="str">
        <f aca="false">J45&amp;".1"</f>
        <v>...1.1.1</v>
      </c>
      <c r="L46" s="433"/>
      <c r="P46" s="155"/>
      <c r="Q46" s="155"/>
      <c r="R46" s="346" t="n">
        <v>1</v>
      </c>
      <c r="S46" s="404" t="str">
        <f aca="false">$K46</f>
        <v>...1.1.1</v>
      </c>
      <c r="T46" s="484"/>
      <c r="U46" s="335"/>
      <c r="V46" s="349"/>
      <c r="W46" s="349"/>
      <c r="X46" s="351"/>
      <c r="Y46" s="352"/>
      <c r="Z46" s="166" t="s">
        <v>65</v>
      </c>
      <c r="AA46" s="352"/>
      <c r="AB46" s="166" t="s">
        <v>65</v>
      </c>
      <c r="AC46" s="349"/>
      <c r="AD46" s="349"/>
      <c r="AE46" s="351"/>
      <c r="AF46" s="352"/>
      <c r="AG46" s="166" t="s">
        <v>65</v>
      </c>
      <c r="AH46" s="352"/>
      <c r="AI46" s="166" t="s">
        <v>65</v>
      </c>
      <c r="AJ46" s="485"/>
      <c r="AK46"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 t="e">
        <f aca="false">strcheckdate(V47:AJ47)</f>
        <v>#NAME?</v>
      </c>
      <c r="AM46" s="85"/>
      <c r="AN46" s="85" t="str">
        <f aca="false">IF(T46="","",T46)</f>
        <v/>
      </c>
      <c r="AO46" s="85"/>
      <c r="AP46" s="85"/>
      <c r="AQ46" s="31" t="n">
        <v>23</v>
      </c>
    </row>
    <row r="47" customFormat="false" ht="12.8" hidden="false" customHeight="false" outlineLevel="0" collapsed="false">
      <c r="A47" s="416" t="s">
        <v>248</v>
      </c>
      <c r="B47" s="416" t="s">
        <v>249</v>
      </c>
      <c r="C47" s="416" t="s">
        <v>250</v>
      </c>
      <c r="D47" s="416" t="s">
        <v>505</v>
      </c>
      <c r="E47" s="331"/>
      <c r="F47" s="331"/>
      <c r="G47" s="331"/>
      <c r="H47" s="331"/>
      <c r="I47" s="342"/>
      <c r="J47" s="342"/>
      <c r="K47" s="342"/>
      <c r="L47" s="433"/>
      <c r="P47" s="155"/>
      <c r="Q47" s="155"/>
      <c r="R47" s="346"/>
      <c r="S47" s="312"/>
      <c r="T47" s="335"/>
      <c r="U47" s="335"/>
      <c r="V47" s="350"/>
      <c r="W47" s="350"/>
      <c r="X47" s="354" t="str">
        <f aca="false">Y46&amp;"-"&amp;AA46</f>
        <v>-</v>
      </c>
      <c r="Y47" s="352"/>
      <c r="Z47" s="166"/>
      <c r="AA47" s="352"/>
      <c r="AB47" s="166"/>
      <c r="AC47" s="350"/>
      <c r="AD47" s="350"/>
      <c r="AE47" s="354" t="str">
        <f aca="false">AF46&amp;"-"&amp;AH46</f>
        <v>-</v>
      </c>
      <c r="AF47" s="352"/>
      <c r="AG47" s="166"/>
      <c r="AH47" s="352"/>
      <c r="AI47" s="166"/>
      <c r="AJ47" s="487"/>
      <c r="AK47" s="486"/>
      <c r="AM47" s="85"/>
      <c r="AN47" s="85" t="str">
        <f aca="false">IF(T47="","",T47)</f>
        <v/>
      </c>
      <c r="AO47" s="85"/>
      <c r="AP47" s="85"/>
      <c r="AQ47" s="31" t="n">
        <v>0</v>
      </c>
    </row>
    <row r="48" customFormat="false" ht="21" hidden="false" customHeight="true" outlineLevel="0" collapsed="false">
      <c r="A48" s="416" t="s">
        <v>248</v>
      </c>
      <c r="B48" s="416" t="s">
        <v>249</v>
      </c>
      <c r="C48" s="416" t="s">
        <v>250</v>
      </c>
      <c r="D48" s="416" t="s">
        <v>505</v>
      </c>
      <c r="E48" s="331"/>
      <c r="F48" s="331"/>
      <c r="G48" s="331"/>
      <c r="H48" s="331"/>
      <c r="I48" s="342"/>
      <c r="J48" s="342"/>
      <c r="K48" s="416"/>
      <c r="L48" s="433"/>
      <c r="P48" s="155"/>
      <c r="Q48" s="155"/>
      <c r="R48" s="343"/>
      <c r="S48" s="355"/>
      <c r="T48" s="358" t="s">
        <v>493</v>
      </c>
      <c r="U48" s="157"/>
      <c r="V48" s="157"/>
      <c r="W48" s="157"/>
      <c r="X48" s="157"/>
      <c r="Y48" s="157"/>
      <c r="Z48" s="157"/>
      <c r="AA48" s="157"/>
      <c r="AB48" s="157"/>
      <c r="AC48" s="157"/>
      <c r="AD48" s="157"/>
      <c r="AE48" s="157"/>
      <c r="AF48" s="157"/>
      <c r="AG48" s="157"/>
      <c r="AH48" s="157"/>
      <c r="AI48" s="157"/>
      <c r="AJ48" s="157"/>
      <c r="AK48" s="338" t="s">
        <v>494</v>
      </c>
      <c r="AM48" s="85"/>
      <c r="AN48" s="85" t="str">
        <f aca="false">IF(T48="","",T48)</f>
        <v>Добавить значение признака дифференциации</v>
      </c>
      <c r="AO48" s="85"/>
      <c r="AP48" s="85"/>
      <c r="AQ48" s="31" t="n">
        <v>20</v>
      </c>
    </row>
    <row r="49" customFormat="false" ht="22.05" hidden="false" customHeight="true" outlineLevel="0" collapsed="false">
      <c r="A49" s="416" t="s">
        <v>248</v>
      </c>
      <c r="B49" s="416" t="s">
        <v>249</v>
      </c>
      <c r="C49" s="416" t="s">
        <v>250</v>
      </c>
      <c r="D49" s="416" t="s">
        <v>505</v>
      </c>
      <c r="E49" s="331"/>
      <c r="F49" s="331"/>
      <c r="G49" s="331"/>
      <c r="H49" s="331"/>
      <c r="I49" s="342"/>
      <c r="J49" s="416"/>
      <c r="K49" s="416"/>
      <c r="L49" s="433"/>
      <c r="P49" s="155"/>
      <c r="Q49" s="304"/>
      <c r="R49" s="343"/>
      <c r="S49" s="355"/>
      <c r="T49" s="362" t="s">
        <v>419</v>
      </c>
      <c r="U49" s="157"/>
      <c r="V49" s="157"/>
      <c r="W49" s="157"/>
      <c r="X49" s="157"/>
      <c r="Y49" s="157"/>
      <c r="Z49" s="157"/>
      <c r="AA49" s="157"/>
      <c r="AB49" s="359"/>
      <c r="AC49" s="157"/>
      <c r="AD49" s="157"/>
      <c r="AE49" s="157"/>
      <c r="AF49" s="157"/>
      <c r="AG49" s="157"/>
      <c r="AH49" s="157"/>
      <c r="AI49" s="359"/>
      <c r="AJ49" s="157"/>
      <c r="AK49" s="488"/>
      <c r="AM49" s="85"/>
      <c r="AN49" s="85" t="str">
        <f aca="false">IF(T49="","",T49)</f>
        <v>Добавить группу потребителей</v>
      </c>
      <c r="AO49" s="85"/>
      <c r="AP49" s="85"/>
      <c r="AQ49" s="31" t="n">
        <v>21</v>
      </c>
    </row>
    <row r="50" customFormat="false" ht="22.05" hidden="false" customHeight="true" outlineLevel="0" collapsed="false">
      <c r="A50" s="416" t="s">
        <v>248</v>
      </c>
      <c r="B50" s="416" t="s">
        <v>249</v>
      </c>
      <c r="C50" s="416" t="s">
        <v>250</v>
      </c>
      <c r="D50" s="416" t="s">
        <v>505</v>
      </c>
      <c r="E50" s="331"/>
      <c r="F50" s="331"/>
      <c r="G50" s="331"/>
      <c r="H50" s="482"/>
      <c r="I50" s="416"/>
      <c r="J50" s="416"/>
      <c r="K50" s="416"/>
      <c r="L50" s="433"/>
      <c r="M50" s="29"/>
      <c r="N50" s="29"/>
      <c r="O50" s="34"/>
      <c r="P50" s="95"/>
      <c r="Q50" s="361"/>
      <c r="R50" s="332"/>
      <c r="S50" s="355"/>
      <c r="T50" s="489" t="s">
        <v>495</v>
      </c>
      <c r="U50" s="157"/>
      <c r="V50" s="157"/>
      <c r="W50" s="157"/>
      <c r="X50" s="157"/>
      <c r="Y50" s="157"/>
      <c r="Z50" s="157"/>
      <c r="AA50" s="157"/>
      <c r="AB50" s="359"/>
      <c r="AC50" s="157"/>
      <c r="AD50" s="157"/>
      <c r="AE50" s="157"/>
      <c r="AF50" s="157"/>
      <c r="AG50" s="157"/>
      <c r="AH50" s="157"/>
      <c r="AI50" s="359"/>
      <c r="AJ50" s="157"/>
      <c r="AK50" s="360"/>
      <c r="AM50" s="85"/>
      <c r="AN50" s="85" t="str">
        <f aca="false">IF(T50="","",T50)</f>
        <v>Добавить наименование признака дифференциации</v>
      </c>
      <c r="AO50" s="85"/>
      <c r="AP50" s="85"/>
      <c r="AQ50" s="31" t="n">
        <v>21</v>
      </c>
    </row>
    <row r="51" s="36" customFormat="true" ht="12.8" hidden="false" customHeight="false" outlineLevel="0" collapsed="false">
      <c r="A51" s="422" t="s">
        <v>248</v>
      </c>
      <c r="B51" s="422" t="s">
        <v>249</v>
      </c>
      <c r="C51" s="422"/>
      <c r="D51" s="422"/>
      <c r="E51" s="331"/>
      <c r="F51" s="331"/>
      <c r="G51" s="422"/>
      <c r="H51" s="422"/>
      <c r="I51" s="422"/>
      <c r="J51" s="422"/>
      <c r="K51" s="422"/>
      <c r="L51" s="155"/>
      <c r="M51" s="367"/>
      <c r="N51" s="367"/>
      <c r="P51" s="118"/>
      <c r="Q51" s="363"/>
      <c r="R51" s="118"/>
      <c r="S51" s="368"/>
      <c r="T51" s="432" t="s">
        <v>422</v>
      </c>
      <c r="U51" s="407"/>
      <c r="V51" s="407"/>
      <c r="W51" s="407"/>
      <c r="X51" s="407"/>
      <c r="Y51" s="407"/>
      <c r="Z51" s="407"/>
      <c r="AA51" s="407"/>
      <c r="AB51" s="407"/>
      <c r="AC51" s="407"/>
      <c r="AD51" s="407"/>
      <c r="AE51" s="407"/>
      <c r="AF51" s="407"/>
      <c r="AG51" s="407"/>
      <c r="AH51" s="407"/>
      <c r="AI51" s="407"/>
      <c r="AJ51" s="407"/>
      <c r="AK51" s="407"/>
      <c r="AM51" s="85"/>
      <c r="AN51" s="85" t="str">
        <f aca="false">IF(T51="","",T51)</f>
        <v>Добавить централизованную систему для дифференциации</v>
      </c>
      <c r="AO51" s="85"/>
      <c r="AP51" s="85"/>
      <c r="AQ51" s="36" t="n">
        <v>0</v>
      </c>
    </row>
    <row r="52" s="36" customFormat="true" ht="12.8" hidden="false" customHeight="false" outlineLevel="0" collapsed="false">
      <c r="A52" s="422" t="s">
        <v>248</v>
      </c>
      <c r="B52" s="422"/>
      <c r="C52" s="422"/>
      <c r="D52" s="422"/>
      <c r="E52" s="331"/>
      <c r="F52" s="422"/>
      <c r="G52" s="422"/>
      <c r="H52" s="422"/>
      <c r="I52" s="422"/>
      <c r="J52" s="422"/>
      <c r="K52" s="422"/>
      <c r="L52" s="155"/>
      <c r="M52" s="367"/>
      <c r="N52" s="367"/>
      <c r="P52" s="118"/>
      <c r="Q52" s="363"/>
      <c r="R52" s="118"/>
      <c r="S52" s="368"/>
      <c r="T52" s="432" t="s">
        <v>423</v>
      </c>
      <c r="U52" s="407"/>
      <c r="V52" s="407"/>
      <c r="W52" s="407"/>
      <c r="X52" s="407"/>
      <c r="Y52" s="407"/>
      <c r="Z52" s="407"/>
      <c r="AA52" s="407"/>
      <c r="AB52" s="407"/>
      <c r="AC52" s="407"/>
      <c r="AD52" s="407"/>
      <c r="AE52" s="407"/>
      <c r="AF52" s="407"/>
      <c r="AG52" s="407"/>
      <c r="AH52" s="407"/>
      <c r="AI52" s="407"/>
      <c r="AJ52" s="407"/>
      <c r="AK52" s="407"/>
      <c r="AM52" s="85"/>
      <c r="AN52" s="85" t="str">
        <f aca="false">IF(T52="","",T52)</f>
        <v>Добавить территорию для дифференциации</v>
      </c>
      <c r="AO52" s="85"/>
      <c r="AP52" s="85"/>
      <c r="AQ52" s="36" t="n">
        <v>0</v>
      </c>
    </row>
    <row r="53" s="36" customFormat="true" ht="12.8" hidden="false" customHeight="false" outlineLevel="0" collapsed="false">
      <c r="A53" s="422"/>
      <c r="B53" s="422"/>
      <c r="C53" s="422"/>
      <c r="D53" s="422"/>
      <c r="E53" s="422"/>
      <c r="F53" s="422"/>
      <c r="G53" s="422"/>
      <c r="H53" s="422"/>
      <c r="I53" s="422"/>
      <c r="J53" s="422"/>
      <c r="K53" s="422"/>
      <c r="L53" s="155"/>
      <c r="M53" s="367"/>
      <c r="N53" s="367"/>
      <c r="P53" s="118"/>
      <c r="Q53" s="363"/>
      <c r="R53" s="118"/>
      <c r="S53" s="368"/>
      <c r="T53" s="432" t="s">
        <v>455</v>
      </c>
      <c r="U53" s="407"/>
      <c r="V53" s="407"/>
      <c r="W53" s="407"/>
      <c r="X53" s="407"/>
      <c r="Y53" s="407"/>
      <c r="Z53" s="407"/>
      <c r="AA53" s="407"/>
      <c r="AB53" s="407"/>
      <c r="AC53" s="407"/>
      <c r="AD53" s="407"/>
      <c r="AE53" s="407"/>
      <c r="AF53" s="407"/>
      <c r="AG53" s="407"/>
      <c r="AH53" s="407"/>
      <c r="AI53" s="407"/>
      <c r="AJ53" s="407"/>
      <c r="AK53" s="407"/>
      <c r="AM53" s="85"/>
      <c r="AN53" s="85" t="str">
        <f aca="false">IF(T53="","",T53)</f>
        <v>Добавить наименование тарифа</v>
      </c>
      <c r="AO53" s="85"/>
      <c r="AP53" s="85"/>
      <c r="AQ53" s="36" t="n">
        <v>0</v>
      </c>
    </row>
    <row r="54" customFormat="false" ht="11.55" hidden="false" customHeight="true" outlineLevel="0" collapsed="false">
      <c r="M54" s="34"/>
      <c r="N54" s="34"/>
      <c r="O54" s="34"/>
      <c r="P54" s="31"/>
      <c r="Q54" s="31"/>
      <c r="R54" s="31"/>
      <c r="S54" s="31"/>
      <c r="AL54" s="31"/>
      <c r="AM54" s="31"/>
      <c r="AN54" s="31"/>
      <c r="AO54" s="31"/>
      <c r="AP54" s="31"/>
      <c r="AQ54" s="31" t="n">
        <v>11</v>
      </c>
    </row>
    <row r="55" customFormat="false" ht="14.7" hidden="false" customHeight="true" outlineLevel="0" collapsed="false">
      <c r="O55" s="34"/>
      <c r="S55" s="307"/>
      <c r="T55" s="472"/>
      <c r="U55" s="472"/>
      <c r="V55" s="472"/>
      <c r="W55" s="472"/>
      <c r="X55" s="472"/>
      <c r="Y55" s="472"/>
      <c r="Z55" s="472"/>
      <c r="AA55" s="472"/>
      <c r="AB55" s="472"/>
      <c r="AC55" s="472"/>
      <c r="AD55" s="472"/>
      <c r="AE55" s="472"/>
      <c r="AF55" s="472"/>
      <c r="AG55" s="472"/>
      <c r="AH55" s="472"/>
      <c r="AI55" s="472"/>
      <c r="AJ55" s="472"/>
      <c r="AK55" s="472"/>
      <c r="AQ55" s="31" t="n">
        <v>14</v>
      </c>
    </row>
    <row r="56" customFormat="false" ht="14.7" hidden="false" customHeight="true" outlineLevel="0" collapsed="false">
      <c r="O56" s="34"/>
      <c r="AQ56" s="31" t="n">
        <v>14</v>
      </c>
    </row>
    <row r="57" customFormat="false" ht="14.7" hidden="false" customHeight="true" outlineLevel="0" collapsed="false">
      <c r="O57" s="34"/>
      <c r="S57" s="307"/>
      <c r="T57" s="472"/>
      <c r="U57" s="472"/>
      <c r="V57" s="472"/>
      <c r="W57" s="472"/>
      <c r="X57" s="472"/>
      <c r="Y57" s="472"/>
      <c r="Z57" s="472"/>
      <c r="AA57" s="472"/>
      <c r="AB57" s="472"/>
      <c r="AC57" s="472"/>
      <c r="AD57" s="472"/>
      <c r="AE57" s="472"/>
      <c r="AF57" s="472"/>
      <c r="AG57" s="472"/>
      <c r="AH57" s="472"/>
      <c r="AI57" s="472"/>
      <c r="AJ57" s="472"/>
      <c r="AK57" s="472"/>
      <c r="AQ57" s="31" t="n">
        <v>14</v>
      </c>
    </row>
    <row r="58" customFormat="false" ht="22.5" hidden="true" customHeight="true" outlineLevel="0" collapsed="false">
      <c r="A58" s="34" t="s">
        <v>81</v>
      </c>
      <c r="B58" s="34" t="n">
        <v>0</v>
      </c>
      <c r="C58" s="34" t="n">
        <v>0</v>
      </c>
      <c r="D58" s="34" t="n">
        <v>0</v>
      </c>
      <c r="E58" s="34" t="n">
        <v>0</v>
      </c>
      <c r="F58" s="34" t="n">
        <v>0</v>
      </c>
      <c r="G58" s="34" t="n">
        <v>0</v>
      </c>
      <c r="H58" s="34" t="n">
        <v>0</v>
      </c>
      <c r="I58" s="34" t="n">
        <v>0</v>
      </c>
      <c r="J58" s="34" t="n">
        <v>0</v>
      </c>
      <c r="K58" s="34" t="n">
        <v>0</v>
      </c>
      <c r="L58" s="33" t="n">
        <v>0</v>
      </c>
      <c r="M58" s="39" t="n">
        <v>0</v>
      </c>
      <c r="N58" s="39" t="n">
        <v>0</v>
      </c>
      <c r="O58" s="39" t="n">
        <v>0</v>
      </c>
      <c r="P58" s="175" t="n">
        <v>3</v>
      </c>
      <c r="Q58" s="329" t="n">
        <v>3</v>
      </c>
      <c r="R58" s="329" t="n">
        <v>3</v>
      </c>
      <c r="S58" s="330" t="n">
        <v>12</v>
      </c>
      <c r="T58" s="31" t="n">
        <v>35</v>
      </c>
      <c r="U58" s="31" t="n">
        <v>0</v>
      </c>
      <c r="V58" s="31" t="n">
        <v>0</v>
      </c>
      <c r="W58" s="31" t="n">
        <v>0</v>
      </c>
      <c r="X58" s="31" t="n">
        <v>0</v>
      </c>
      <c r="Y58" s="31" t="n">
        <v>0</v>
      </c>
      <c r="Z58" s="31" t="n">
        <v>0</v>
      </c>
      <c r="AA58" s="31" t="n">
        <v>0</v>
      </c>
      <c r="AB58" s="31" t="n">
        <v>0</v>
      </c>
      <c r="AC58" s="31" t="n">
        <v>24</v>
      </c>
      <c r="AD58" s="31" t="n">
        <v>24</v>
      </c>
      <c r="AE58" s="31" t="n">
        <v>24</v>
      </c>
      <c r="AF58" s="31" t="n">
        <v>11</v>
      </c>
      <c r="AG58" s="31" t="n">
        <v>3</v>
      </c>
      <c r="AH58" s="31" t="n">
        <v>11</v>
      </c>
      <c r="AI58" s="31" t="n">
        <v>0</v>
      </c>
      <c r="AJ58" s="31" t="n">
        <v>4</v>
      </c>
      <c r="AK58" s="31" t="n">
        <v>115</v>
      </c>
      <c r="AL58" s="36" t="n">
        <v>10</v>
      </c>
      <c r="AM58" s="36" t="n">
        <v>10</v>
      </c>
      <c r="AN58" s="36" t="n">
        <v>10</v>
      </c>
      <c r="AO58" s="36" t="n">
        <v>10</v>
      </c>
      <c r="AP58" s="36" t="n">
        <v>10</v>
      </c>
      <c r="AQ58" s="31"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Q6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3" min="1" style="31" width="10.14"/>
    <col collapsed="false" customWidth="true" hidden="true" outlineLevel="0" max="4" min="4" style="31" width="11.86"/>
    <col collapsed="false" customWidth="true" hidden="true" outlineLevel="0" max="11" min="5" style="31" width="10.14"/>
    <col collapsed="false" customWidth="true" hidden="true" outlineLevel="0" max="12" min="12" style="32" width="10.14"/>
    <col collapsed="false" customWidth="true" hidden="true" outlineLevel="0" max="15" min="13" style="175" width="10.14"/>
    <col collapsed="false" customWidth="true" hidden="false" outlineLevel="0" max="16" min="16" style="39" width="3.01"/>
    <col collapsed="false" customWidth="true" hidden="false" outlineLevel="0" max="17" min="17" style="374" width="3.01"/>
    <col collapsed="false" customWidth="true" hidden="false" outlineLevel="0" max="18" min="18"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3" min="22" style="31" width="21.71"/>
    <col collapsed="false" customWidth="true" hidden="true" outlineLevel="0" max="24" min="24" style="31" width="11.7"/>
    <col collapsed="false" customWidth="true" hidden="true" outlineLevel="0" max="25" min="25" style="31" width="3.71"/>
    <col collapsed="false" customWidth="true" hidden="true" outlineLevel="0" max="26" min="26" style="31" width="11.7"/>
    <col collapsed="false" customWidth="true" hidden="true" outlineLevel="0" max="27" min="27" style="31" width="8.57"/>
    <col collapsed="false" customWidth="true" hidden="false" outlineLevel="0" max="28" min="28" style="31" width="27.01"/>
    <col collapsed="false" customWidth="true" hidden="false" outlineLevel="0" max="29" min="29" style="31" width="24.57"/>
    <col collapsed="false" customWidth="true" hidden="false" outlineLevel="0" max="31" min="30" style="31" width="21.01"/>
    <col collapsed="false" customWidth="true" hidden="false" outlineLevel="0" max="32" min="32" style="31" width="11.01"/>
    <col collapsed="false" customWidth="true" hidden="false" outlineLevel="0" max="33" min="33" style="31" width="3.71"/>
    <col collapsed="false" customWidth="true" hidden="false" outlineLevel="0" max="34" min="34" style="31" width="11.01"/>
    <col collapsed="false" customWidth="true" hidden="true" outlineLevel="0" max="35" min="35" style="31" width="8.57"/>
    <col collapsed="false" customWidth="true" hidden="false" outlineLevel="0" max="36" min="36" style="31" width="4.01"/>
    <col collapsed="false" customWidth="true" hidden="false" outlineLevel="0" max="37" min="37" style="31" width="115.01"/>
    <col collapsed="false" customWidth="true" hidden="false" outlineLevel="0" max="42" min="38" style="36" width="10"/>
    <col collapsed="false" customWidth="false" hidden="true" outlineLevel="0" max="43" min="43" style="31" width="10.57"/>
  </cols>
  <sheetData>
    <row r="1" customFormat="false" ht="0.75" hidden="true" customHeight="true" outlineLevel="0" collapsed="false">
      <c r="AQ1" s="137" t="s">
        <v>14</v>
      </c>
    </row>
    <row r="2" customFormat="false" ht="21" hidden="true" customHeight="true" outlineLevel="0" collapsed="false">
      <c r="A2" s="137"/>
      <c r="B2" s="137"/>
      <c r="C2" s="137"/>
      <c r="D2" s="137"/>
      <c r="E2" s="435" t="n">
        <v>1</v>
      </c>
      <c r="F2" s="137"/>
      <c r="G2" s="137"/>
      <c r="H2" s="137"/>
      <c r="I2" s="137"/>
      <c r="J2" s="137"/>
      <c r="K2" s="137"/>
      <c r="L2" s="137"/>
      <c r="M2" s="137"/>
      <c r="N2" s="137"/>
      <c r="O2" s="137"/>
      <c r="Q2" s="96"/>
      <c r="R2" s="332"/>
      <c r="S2" s="333" t="e">
        <f aca="false">INDEX(PT_DIFFERENTIATION_NUM_NTAR,MATCH(A2,PT_DIFFERENTIATION_NTAR_ID,0))</f>
        <v>#N/A</v>
      </c>
      <c r="T2" s="334" t="s">
        <v>132</v>
      </c>
      <c r="U2" s="335"/>
      <c r="V2" s="449"/>
      <c r="W2" s="449"/>
      <c r="X2" s="449"/>
      <c r="Y2" s="449"/>
      <c r="Z2" s="449"/>
      <c r="AA2" s="449"/>
      <c r="AB2" s="491"/>
      <c r="AC2" s="492" t="e">
        <f aca="false">INDEX(PT_DIFFERENTIATION_NTAR,MATCH(A2,PT_DIFFERENTIATION_NTAR_ID,0))</f>
        <v>#N/A</v>
      </c>
      <c r="AD2" s="492"/>
      <c r="AE2" s="492"/>
      <c r="AF2" s="492"/>
      <c r="AG2" s="492"/>
      <c r="AH2" s="492"/>
      <c r="AI2" s="492"/>
      <c r="AJ2" s="492"/>
      <c r="AK2" s="338" t="s">
        <v>403</v>
      </c>
      <c r="AM2" s="493"/>
      <c r="AN2" s="493" t="str">
        <f aca="false">IF(T2="","",T2)</f>
        <v>Наименование тарифа</v>
      </c>
      <c r="AO2" s="493"/>
      <c r="AP2" s="493"/>
      <c r="AQ2" s="137" t="n">
        <v>0</v>
      </c>
    </row>
    <row r="3" customFormat="false" ht="21" hidden="true" customHeight="true" outlineLevel="0" collapsed="false">
      <c r="A3" s="137"/>
      <c r="B3" s="137"/>
      <c r="C3" s="137"/>
      <c r="D3" s="137"/>
      <c r="E3" s="435"/>
      <c r="F3" s="435" t="n">
        <v>1</v>
      </c>
      <c r="G3" s="137"/>
      <c r="H3" s="137"/>
      <c r="I3" s="137"/>
      <c r="J3" s="137"/>
      <c r="K3" s="137"/>
      <c r="L3" s="137"/>
      <c r="M3" s="137"/>
      <c r="N3" s="137"/>
      <c r="O3" s="137"/>
      <c r="P3" s="469"/>
      <c r="Q3" s="450"/>
      <c r="R3" s="340"/>
      <c r="S3" s="333" t="e">
        <f aca="false">INDEX(PT_DIFFERENTIATION_NUM_TER,MATCH(B3,PT_DIFFERENTIATION_TER_ID,0))</f>
        <v>#N/A</v>
      </c>
      <c r="T3" s="333" t="s">
        <v>404</v>
      </c>
      <c r="U3" s="335"/>
      <c r="V3" s="449"/>
      <c r="W3" s="449"/>
      <c r="X3" s="449"/>
      <c r="Y3" s="449"/>
      <c r="Z3" s="449"/>
      <c r="AA3" s="449"/>
      <c r="AB3" s="491"/>
      <c r="AC3" s="492" t="e">
        <f aca="false">INDEX(PT_DIFFERENTIATION_TER,MATCH(B3,PT_DIFFERENTIATION_TER_ID,0))</f>
        <v>#N/A</v>
      </c>
      <c r="AD3" s="492"/>
      <c r="AE3" s="492"/>
      <c r="AF3" s="492"/>
      <c r="AG3" s="492"/>
      <c r="AH3" s="492"/>
      <c r="AI3" s="492"/>
      <c r="AJ3" s="492"/>
      <c r="AK3" s="338" t="s">
        <v>405</v>
      </c>
      <c r="AM3" s="493"/>
      <c r="AN3" s="493" t="str">
        <f aca="false">IF(T3="","",T3)</f>
        <v>Территория действия тарифа</v>
      </c>
      <c r="AO3" s="493"/>
      <c r="AP3" s="493"/>
      <c r="AQ3" s="137" t="n">
        <v>0</v>
      </c>
    </row>
    <row r="4" customFormat="false" ht="22.5" hidden="true" customHeight="true" outlineLevel="0" collapsed="false">
      <c r="A4" s="137"/>
      <c r="B4" s="137"/>
      <c r="C4" s="137"/>
      <c r="D4" s="137"/>
      <c r="E4" s="435"/>
      <c r="F4" s="435"/>
      <c r="G4" s="435" t="n">
        <v>1</v>
      </c>
      <c r="H4" s="137"/>
      <c r="I4" s="137"/>
      <c r="J4" s="137"/>
      <c r="K4" s="137"/>
      <c r="L4" s="137"/>
      <c r="M4" s="137"/>
      <c r="N4" s="137"/>
      <c r="O4" s="137"/>
      <c r="P4" s="91"/>
      <c r="Q4" s="450"/>
      <c r="R4" s="340"/>
      <c r="S4" s="333" t="e">
        <f aca="false">INDEX(PT_DIFFERENTIATION_NUM_CS,MATCH(C4,PT_DIFFERENTIATION_CS_ID,0))</f>
        <v>#N/A</v>
      </c>
      <c r="T4" s="401" t="s">
        <v>406</v>
      </c>
      <c r="U4" s="335"/>
      <c r="V4" s="449"/>
      <c r="W4" s="449"/>
      <c r="X4" s="449"/>
      <c r="Y4" s="449"/>
      <c r="Z4" s="449"/>
      <c r="AA4" s="449"/>
      <c r="AB4" s="491"/>
      <c r="AC4" s="492" t="e">
        <f aca="false">INDEX(PT_DIFFERENTIATION_CS,MATCH(C4,PT_DIFFERENTIATION_CS_ID,0))</f>
        <v>#N/A</v>
      </c>
      <c r="AD4" s="492"/>
      <c r="AE4" s="492"/>
      <c r="AF4" s="492"/>
      <c r="AG4" s="492"/>
      <c r="AH4" s="492"/>
      <c r="AI4" s="492"/>
      <c r="AJ4" s="492"/>
      <c r="AK4" s="338" t="s">
        <v>407</v>
      </c>
      <c r="AM4" s="493"/>
      <c r="AN4" s="493" t="str">
        <f aca="false">IF(T4="","",T4)</f>
        <v>Наименование системы теплоснабжения</v>
      </c>
      <c r="AO4" s="493"/>
      <c r="AP4" s="493"/>
      <c r="AQ4" s="137" t="n">
        <v>0</v>
      </c>
    </row>
    <row r="5" customFormat="false" ht="21" hidden="true" customHeight="true" outlineLevel="0" collapsed="false">
      <c r="A5" s="137"/>
      <c r="B5" s="137"/>
      <c r="C5" s="137"/>
      <c r="D5" s="137"/>
      <c r="E5" s="435"/>
      <c r="F5" s="435"/>
      <c r="G5" s="435"/>
      <c r="H5" s="435" t="n">
        <v>1</v>
      </c>
      <c r="I5" s="137"/>
      <c r="J5" s="137"/>
      <c r="K5" s="137"/>
      <c r="L5" s="137"/>
      <c r="M5" s="137"/>
      <c r="N5" s="137"/>
      <c r="O5" s="137"/>
      <c r="P5" s="91"/>
      <c r="Q5" s="450"/>
      <c r="R5" s="340"/>
      <c r="S5" s="333" t="e">
        <f aca="false">INDEX(PT_DIFFERENTIATION_NUM_IST_TE,MATCH(D5,PT_DIFFERENTIATION_IST_TE_ID,0))</f>
        <v>#N/A</v>
      </c>
      <c r="T5" s="405" t="s">
        <v>408</v>
      </c>
      <c r="U5" s="335"/>
      <c r="V5" s="449"/>
      <c r="W5" s="449"/>
      <c r="X5" s="449"/>
      <c r="Y5" s="449"/>
      <c r="Z5" s="449"/>
      <c r="AA5" s="449"/>
      <c r="AB5" s="491"/>
      <c r="AC5" s="492" t="e">
        <f aca="false">INDEX(PT_DIFFERENTIATION_IST_TE,MATCH(D5,PT_DIFFERENTIATION_IST_TE_ID,0))</f>
        <v>#N/A</v>
      </c>
      <c r="AD5" s="492"/>
      <c r="AE5" s="492"/>
      <c r="AF5" s="492"/>
      <c r="AG5" s="492"/>
      <c r="AH5" s="492"/>
      <c r="AI5" s="492"/>
      <c r="AJ5" s="492"/>
      <c r="AK5" s="338" t="s">
        <v>409</v>
      </c>
      <c r="AM5" s="493"/>
      <c r="AN5" s="493" t="str">
        <f aca="false">IF(T5="","",T5)</f>
        <v>Источник тепловой энергии</v>
      </c>
      <c r="AO5" s="493"/>
      <c r="AP5" s="493"/>
      <c r="AQ5" s="137" t="n">
        <v>0</v>
      </c>
    </row>
    <row r="6" s="36" customFormat="true" ht="0.75" hidden="true" customHeight="true" outlineLevel="0" collapsed="false">
      <c r="A6" s="448"/>
      <c r="B6" s="448"/>
      <c r="C6" s="448"/>
      <c r="D6" s="448"/>
      <c r="E6" s="435"/>
      <c r="F6" s="435"/>
      <c r="G6" s="435"/>
      <c r="H6" s="435"/>
      <c r="I6" s="97" t="e">
        <f aca="false">S5&amp;".1"</f>
        <v>#N/A</v>
      </c>
      <c r="J6" s="448"/>
      <c r="K6" s="448"/>
      <c r="L6" s="448" t="s">
        <v>410</v>
      </c>
      <c r="M6" s="390"/>
      <c r="N6" s="390"/>
      <c r="O6" s="390"/>
      <c r="P6" s="493" t="n">
        <v>1</v>
      </c>
      <c r="Q6" s="493"/>
      <c r="R6" s="343"/>
      <c r="S6" s="410"/>
      <c r="T6" s="423"/>
      <c r="U6" s="434"/>
      <c r="V6" s="451"/>
      <c r="W6" s="451"/>
      <c r="X6" s="451"/>
      <c r="Y6" s="451"/>
      <c r="Z6" s="451"/>
      <c r="AA6" s="451"/>
      <c r="AB6" s="494"/>
      <c r="AC6" s="451"/>
      <c r="AD6" s="451"/>
      <c r="AE6" s="451"/>
      <c r="AF6" s="451"/>
      <c r="AG6" s="451"/>
      <c r="AH6" s="451"/>
      <c r="AI6" s="451"/>
      <c r="AJ6" s="451"/>
      <c r="AK6" s="436"/>
      <c r="AM6" s="493"/>
      <c r="AN6" s="493" t="str">
        <f aca="false">IF(T6="","",T6)</f>
        <v/>
      </c>
      <c r="AO6" s="493"/>
      <c r="AP6" s="493"/>
      <c r="AQ6" s="493" t="n">
        <v>0</v>
      </c>
    </row>
    <row r="7" s="36" customFormat="true" ht="0.75" hidden="true" customHeight="true" outlineLevel="0" collapsed="false">
      <c r="A7" s="448"/>
      <c r="B7" s="448"/>
      <c r="C7" s="448"/>
      <c r="D7" s="448"/>
      <c r="E7" s="435"/>
      <c r="F7" s="435"/>
      <c r="G7" s="435"/>
      <c r="H7" s="435"/>
      <c r="I7" s="97"/>
      <c r="J7" s="108" t="e">
        <f aca="false">S5&amp;".1"</f>
        <v>#N/A</v>
      </c>
      <c r="K7" s="448"/>
      <c r="L7" s="448"/>
      <c r="M7" s="390"/>
      <c r="N7" s="390"/>
      <c r="O7" s="390"/>
      <c r="P7" s="493"/>
      <c r="Q7" s="493" t="n">
        <v>1</v>
      </c>
      <c r="R7" s="346"/>
      <c r="S7" s="410"/>
      <c r="T7" s="452"/>
      <c r="U7" s="434"/>
      <c r="V7" s="451"/>
      <c r="W7" s="451"/>
      <c r="X7" s="451"/>
      <c r="Y7" s="451"/>
      <c r="Z7" s="451"/>
      <c r="AA7" s="451"/>
      <c r="AB7" s="494"/>
      <c r="AC7" s="451"/>
      <c r="AD7" s="451"/>
      <c r="AE7" s="451"/>
      <c r="AF7" s="451"/>
      <c r="AG7" s="451"/>
      <c r="AH7" s="451"/>
      <c r="AI7" s="451"/>
      <c r="AJ7" s="451"/>
      <c r="AK7" s="436"/>
      <c r="AM7" s="493"/>
      <c r="AN7" s="493" t="str">
        <f aca="false">IF(T7="","",T7)</f>
        <v/>
      </c>
      <c r="AO7" s="493"/>
      <c r="AP7" s="493"/>
      <c r="AQ7" s="493" t="n">
        <v>0</v>
      </c>
    </row>
    <row r="8" customFormat="false" ht="21" hidden="true" customHeight="true" outlineLevel="0" collapsed="false">
      <c r="A8" s="137"/>
      <c r="B8" s="137"/>
      <c r="C8" s="137"/>
      <c r="D8" s="137"/>
      <c r="E8" s="435"/>
      <c r="F8" s="435"/>
      <c r="G8" s="435"/>
      <c r="H8" s="435"/>
      <c r="I8" s="97"/>
      <c r="J8" s="97"/>
      <c r="K8" s="108" t="e">
        <f aca="false">S5&amp;".1"</f>
        <v>#N/A</v>
      </c>
      <c r="L8" s="137"/>
      <c r="P8" s="493"/>
      <c r="Q8" s="493"/>
      <c r="R8" s="495" t="n">
        <v>1</v>
      </c>
      <c r="S8" s="417" t="e">
        <f aca="false">$K8</f>
        <v>#N/A</v>
      </c>
      <c r="T8" s="496"/>
      <c r="U8" s="335"/>
      <c r="V8" s="349"/>
      <c r="W8" s="351"/>
      <c r="X8" s="352"/>
      <c r="Y8" s="166" t="s">
        <v>65</v>
      </c>
      <c r="Z8" s="352"/>
      <c r="AA8" s="166" t="s">
        <v>65</v>
      </c>
      <c r="AB8" s="497"/>
      <c r="AC8" s="498"/>
      <c r="AD8" s="349"/>
      <c r="AE8" s="351"/>
      <c r="AF8" s="352"/>
      <c r="AG8" s="166" t="s">
        <v>65</v>
      </c>
      <c r="AH8" s="352"/>
      <c r="AI8" s="166" t="s">
        <v>65</v>
      </c>
      <c r="AJ8" s="397"/>
      <c r="AK8" s="486" t="s">
        <v>471</v>
      </c>
      <c r="AL8" s="493" t="e">
        <f aca="false">strcheckdate(#REF!)</f>
        <v>#REF!</v>
      </c>
      <c r="AM8" s="493"/>
      <c r="AN8" s="493" t="str">
        <f aca="false">IF(T8="","",T8)</f>
        <v/>
      </c>
      <c r="AO8" s="493"/>
      <c r="AP8" s="493"/>
      <c r="AQ8" s="137" t="n">
        <v>0</v>
      </c>
    </row>
    <row r="9" customFormat="false" ht="11.25" hidden="true" customHeight="true" outlineLevel="0" collapsed="false">
      <c r="A9" s="137"/>
      <c r="B9" s="137"/>
      <c r="C9" s="137"/>
      <c r="D9" s="137"/>
      <c r="E9" s="435"/>
      <c r="F9" s="435"/>
      <c r="G9" s="435"/>
      <c r="H9" s="435"/>
      <c r="I9" s="97"/>
      <c r="J9" s="108"/>
      <c r="K9" s="137"/>
      <c r="L9" s="137"/>
      <c r="P9" s="493"/>
      <c r="Q9" s="493"/>
      <c r="R9" s="343"/>
      <c r="S9" s="355"/>
      <c r="T9" s="358" t="s">
        <v>475</v>
      </c>
      <c r="U9" s="157"/>
      <c r="V9" s="157"/>
      <c r="W9" s="157"/>
      <c r="X9" s="157"/>
      <c r="Y9" s="157"/>
      <c r="Z9" s="157"/>
      <c r="AA9" s="157"/>
      <c r="AB9" s="157"/>
      <c r="AC9" s="157"/>
      <c r="AD9" s="157"/>
      <c r="AE9" s="157"/>
      <c r="AF9" s="157"/>
      <c r="AG9" s="157"/>
      <c r="AH9" s="157"/>
      <c r="AI9" s="157"/>
      <c r="AJ9" s="357"/>
      <c r="AK9" s="486"/>
      <c r="AM9" s="493"/>
      <c r="AN9" s="493" t="str">
        <f aca="false">IF(T9="","",T9)</f>
        <v>Добавить строку</v>
      </c>
      <c r="AO9" s="493"/>
      <c r="AP9" s="493"/>
      <c r="AQ9" s="137" t="n">
        <v>0</v>
      </c>
    </row>
    <row r="10" s="36" customFormat="true" ht="0.75" hidden="true" customHeight="true" outlineLevel="0" collapsed="false">
      <c r="A10" s="448"/>
      <c r="B10" s="448"/>
      <c r="C10" s="448"/>
      <c r="D10" s="448"/>
      <c r="E10" s="435"/>
      <c r="F10" s="435"/>
      <c r="G10" s="435"/>
      <c r="H10" s="435"/>
      <c r="I10" s="97"/>
      <c r="J10" s="448"/>
      <c r="K10" s="448"/>
      <c r="L10" s="448"/>
      <c r="M10" s="390"/>
      <c r="N10" s="390"/>
      <c r="O10" s="390"/>
      <c r="P10" s="493"/>
      <c r="Q10" s="493"/>
      <c r="R10" s="343"/>
      <c r="S10" s="411"/>
      <c r="T10" s="412"/>
      <c r="U10" s="431"/>
      <c r="V10" s="431"/>
      <c r="W10" s="431"/>
      <c r="X10" s="431"/>
      <c r="Y10" s="431"/>
      <c r="Z10" s="431"/>
      <c r="AA10" s="431"/>
      <c r="AB10" s="431"/>
      <c r="AC10" s="431"/>
      <c r="AD10" s="431"/>
      <c r="AE10" s="431"/>
      <c r="AF10" s="431"/>
      <c r="AG10" s="431"/>
      <c r="AH10" s="431"/>
      <c r="AI10" s="431"/>
      <c r="AJ10" s="431"/>
      <c r="AK10" s="413"/>
      <c r="AM10" s="493"/>
      <c r="AN10" s="493" t="str">
        <f aca="false">IF(T10="","",T10)</f>
        <v/>
      </c>
      <c r="AO10" s="493"/>
      <c r="AP10" s="493"/>
      <c r="AQ10" s="493" t="n">
        <v>0</v>
      </c>
    </row>
    <row r="11" s="36" customFormat="true" ht="0.75" hidden="true" customHeight="true" outlineLevel="0" collapsed="false">
      <c r="A11" s="448"/>
      <c r="B11" s="448"/>
      <c r="C11" s="448"/>
      <c r="D11" s="448"/>
      <c r="E11" s="435"/>
      <c r="F11" s="435"/>
      <c r="G11" s="435"/>
      <c r="H11" s="435"/>
      <c r="I11" s="448"/>
      <c r="J11" s="448"/>
      <c r="K11" s="448"/>
      <c r="L11" s="448"/>
      <c r="M11" s="448"/>
      <c r="N11" s="448"/>
      <c r="O11" s="87"/>
      <c r="P11" s="118"/>
      <c r="Q11" s="363"/>
      <c r="R11" s="463"/>
      <c r="S11" s="411"/>
      <c r="T11" s="412"/>
      <c r="U11" s="431"/>
      <c r="V11" s="431"/>
      <c r="W11" s="431"/>
      <c r="X11" s="431"/>
      <c r="Y11" s="431"/>
      <c r="Z11" s="431"/>
      <c r="AA11" s="431"/>
      <c r="AB11" s="431"/>
      <c r="AC11" s="431"/>
      <c r="AD11" s="431"/>
      <c r="AE11" s="431"/>
      <c r="AF11" s="431"/>
      <c r="AG11" s="431"/>
      <c r="AH11" s="431"/>
      <c r="AI11" s="431"/>
      <c r="AJ11" s="431"/>
      <c r="AK11" s="413"/>
      <c r="AM11" s="493"/>
      <c r="AN11" s="493" t="str">
        <f aca="false">IF(T11="","",T11)</f>
        <v/>
      </c>
      <c r="AO11" s="493"/>
      <c r="AP11" s="493"/>
      <c r="AQ11" s="493" t="n">
        <v>0</v>
      </c>
    </row>
    <row r="12" s="36" customFormat="true" ht="0.75" hidden="true" customHeight="true" outlineLevel="0" collapsed="false">
      <c r="A12" s="448"/>
      <c r="B12" s="448"/>
      <c r="C12" s="448"/>
      <c r="D12" s="448"/>
      <c r="E12" s="435"/>
      <c r="F12" s="435"/>
      <c r="G12" s="435"/>
      <c r="H12" s="448"/>
      <c r="I12" s="448"/>
      <c r="J12" s="448"/>
      <c r="K12" s="448"/>
      <c r="L12" s="448"/>
      <c r="M12" s="448"/>
      <c r="N12" s="448"/>
      <c r="O12" s="87"/>
      <c r="P12" s="118"/>
      <c r="Q12" s="363"/>
      <c r="R12" s="118"/>
      <c r="S12" s="368"/>
      <c r="T12" s="432" t="s">
        <v>421</v>
      </c>
      <c r="U12" s="407"/>
      <c r="V12" s="407"/>
      <c r="W12" s="407"/>
      <c r="X12" s="407"/>
      <c r="Y12" s="407"/>
      <c r="Z12" s="407"/>
      <c r="AA12" s="407"/>
      <c r="AB12" s="407"/>
      <c r="AC12" s="407"/>
      <c r="AD12" s="407"/>
      <c r="AE12" s="407"/>
      <c r="AF12" s="407"/>
      <c r="AG12" s="407"/>
      <c r="AH12" s="407"/>
      <c r="AI12" s="407"/>
      <c r="AJ12" s="407"/>
      <c r="AK12" s="407"/>
      <c r="AM12" s="85"/>
      <c r="AN12" s="85" t="str">
        <f aca="false">IF(T12="","",T12)</f>
        <v>Добавить источник для дифференциации</v>
      </c>
      <c r="AO12" s="85"/>
      <c r="AP12" s="85"/>
      <c r="AQ12" s="493" t="n">
        <v>0</v>
      </c>
    </row>
    <row r="13" s="36" customFormat="true" ht="0.75" hidden="true" customHeight="true" outlineLevel="0" collapsed="false">
      <c r="A13" s="448"/>
      <c r="B13" s="448"/>
      <c r="C13" s="448"/>
      <c r="D13" s="448"/>
      <c r="E13" s="435"/>
      <c r="F13" s="435"/>
      <c r="G13" s="448"/>
      <c r="H13" s="448"/>
      <c r="I13" s="448"/>
      <c r="J13" s="448"/>
      <c r="K13" s="448"/>
      <c r="L13" s="448"/>
      <c r="M13" s="400"/>
      <c r="N13" s="400"/>
      <c r="O13" s="87"/>
      <c r="P13" s="118"/>
      <c r="Q13" s="363"/>
      <c r="R13" s="118"/>
      <c r="S13" s="368"/>
      <c r="T13" s="432" t="s">
        <v>422</v>
      </c>
      <c r="U13" s="407"/>
      <c r="V13" s="407"/>
      <c r="W13" s="407"/>
      <c r="X13" s="407"/>
      <c r="Y13" s="407"/>
      <c r="Z13" s="407"/>
      <c r="AA13" s="407"/>
      <c r="AB13" s="407"/>
      <c r="AC13" s="407"/>
      <c r="AD13" s="407"/>
      <c r="AE13" s="407"/>
      <c r="AF13" s="407"/>
      <c r="AG13" s="407"/>
      <c r="AH13" s="407"/>
      <c r="AI13" s="407"/>
      <c r="AJ13" s="407"/>
      <c r="AK13" s="407"/>
      <c r="AM13" s="85"/>
      <c r="AN13" s="85" t="str">
        <f aca="false">IF(T13="","",T13)</f>
        <v>Добавить централизованную систему для дифференциации</v>
      </c>
      <c r="AO13" s="85"/>
      <c r="AP13" s="85"/>
      <c r="AQ13" s="493" t="n">
        <v>0</v>
      </c>
    </row>
    <row r="14" s="36" customFormat="true" ht="0.75" hidden="true" customHeight="true" outlineLevel="0" collapsed="false">
      <c r="A14" s="448"/>
      <c r="B14" s="448"/>
      <c r="C14" s="448"/>
      <c r="D14" s="448"/>
      <c r="E14" s="435"/>
      <c r="F14" s="448"/>
      <c r="G14" s="448"/>
      <c r="H14" s="448"/>
      <c r="I14" s="448"/>
      <c r="J14" s="448"/>
      <c r="K14" s="448"/>
      <c r="L14" s="448"/>
      <c r="M14" s="400"/>
      <c r="N14" s="400"/>
      <c r="O14" s="87"/>
      <c r="P14" s="118"/>
      <c r="Q14" s="363"/>
      <c r="R14" s="118"/>
      <c r="S14" s="368"/>
      <c r="T14" s="432" t="s">
        <v>423</v>
      </c>
      <c r="U14" s="407"/>
      <c r="V14" s="407"/>
      <c r="W14" s="407"/>
      <c r="X14" s="407"/>
      <c r="Y14" s="407"/>
      <c r="Z14" s="407"/>
      <c r="AA14" s="407"/>
      <c r="AB14" s="407"/>
      <c r="AC14" s="407"/>
      <c r="AD14" s="407"/>
      <c r="AE14" s="407"/>
      <c r="AF14" s="407"/>
      <c r="AG14" s="407"/>
      <c r="AH14" s="407"/>
      <c r="AI14" s="407"/>
      <c r="AJ14" s="407"/>
      <c r="AK14" s="407"/>
      <c r="AM14" s="493"/>
      <c r="AN14" s="493" t="str">
        <f aca="false">IF(T14="","",T14)</f>
        <v>Добавить территорию для дифференциации</v>
      </c>
      <c r="AO14" s="493"/>
      <c r="AP14" s="493"/>
      <c r="AQ14" s="493" t="n">
        <v>0</v>
      </c>
    </row>
    <row r="15" customFormat="false" ht="14.25" hidden="true" customHeight="true" outlineLevel="0" collapsed="false">
      <c r="AQ15" s="137" t="n">
        <v>0</v>
      </c>
    </row>
    <row r="16" customFormat="false" ht="14.25" hidden="true" customHeight="true" outlineLevel="0" collapsed="false">
      <c r="AC16" s="499"/>
      <c r="AD16" s="465"/>
      <c r="AE16" s="466"/>
      <c r="AF16" s="467"/>
      <c r="AG16" s="468" t="s">
        <v>65</v>
      </c>
      <c r="AH16" s="467"/>
      <c r="AI16" s="468" t="s">
        <v>65</v>
      </c>
      <c r="AQ16" s="137" t="n">
        <v>0</v>
      </c>
    </row>
    <row r="17" customFormat="false" ht="14.25" hidden="true" customHeight="true" outlineLevel="0" collapsed="false">
      <c r="AL17" s="87"/>
      <c r="AM17" s="87"/>
      <c r="AN17" s="87"/>
      <c r="AO17" s="87"/>
      <c r="AP17" s="87"/>
      <c r="AQ17" s="137" t="n">
        <v>0</v>
      </c>
    </row>
    <row r="18" customFormat="false" ht="14.25" hidden="true" customHeight="true" outlineLevel="0" collapsed="false">
      <c r="O18" s="399" t="s">
        <v>424</v>
      </c>
      <c r="X18" s="399"/>
      <c r="Z18" s="399"/>
      <c r="AF18" s="399"/>
      <c r="AH18" s="399"/>
      <c r="AL18" s="87"/>
      <c r="AM18" s="87"/>
      <c r="AN18" s="87"/>
      <c r="AO18" s="87"/>
      <c r="AP18" s="87"/>
      <c r="AQ18" s="137" t="n">
        <v>0</v>
      </c>
    </row>
    <row r="19" customFormat="false" ht="14.25" hidden="true" customHeight="true" outlineLevel="0" collapsed="false">
      <c r="AL19" s="87"/>
      <c r="AM19" s="87"/>
      <c r="AN19" s="87"/>
      <c r="AO19" s="87"/>
      <c r="AP19" s="87"/>
      <c r="AQ19" s="137" t="n">
        <v>0</v>
      </c>
    </row>
    <row r="20" s="469" customFormat="true" ht="14.25" hidden="true" customHeight="true" outlineLevel="0" collapsed="false">
      <c r="A20" s="137"/>
      <c r="B20" s="137"/>
      <c r="C20" s="137"/>
      <c r="D20" s="137"/>
      <c r="E20" s="137"/>
      <c r="F20" s="137"/>
      <c r="G20" s="137"/>
      <c r="H20" s="137"/>
      <c r="I20" s="137"/>
      <c r="J20" s="137"/>
      <c r="K20" s="137"/>
      <c r="L20" s="137"/>
      <c r="M20" s="500"/>
      <c r="N20" s="500"/>
      <c r="O20" s="137" t="s">
        <v>425</v>
      </c>
      <c r="P20" s="39"/>
      <c r="Q20" s="470"/>
      <c r="R20" s="470"/>
      <c r="Y20" s="469" t="s">
        <v>427</v>
      </c>
      <c r="AA20" s="469" t="s">
        <v>428</v>
      </c>
      <c r="AC20" s="469" t="s">
        <v>477</v>
      </c>
      <c r="AG20" s="469" t="s">
        <v>427</v>
      </c>
      <c r="AI20" s="469" t="s">
        <v>428</v>
      </c>
      <c r="AL20" s="493"/>
      <c r="AM20" s="493"/>
      <c r="AN20" s="493"/>
      <c r="AO20" s="493"/>
      <c r="AP20" s="493"/>
      <c r="AQ20" s="469" t="n">
        <v>0</v>
      </c>
    </row>
    <row r="21" customFormat="false" ht="14.25" hidden="true" customHeight="true" outlineLevel="0" collapsed="false">
      <c r="O21" s="137"/>
      <c r="AL21" s="87"/>
      <c r="AM21" s="87"/>
      <c r="AN21" s="87"/>
      <c r="AO21" s="87"/>
      <c r="AP21" s="87"/>
      <c r="AQ21" s="137" t="n">
        <v>0</v>
      </c>
    </row>
    <row r="22" customFormat="false" ht="14.25" hidden="true" customHeight="true" outlineLevel="0" collapsed="false">
      <c r="O22" s="137"/>
      <c r="AL22" s="87"/>
      <c r="AM22" s="87"/>
      <c r="AN22" s="87"/>
      <c r="AO22" s="87"/>
      <c r="AP22" s="87"/>
      <c r="AQ22" s="137" t="n">
        <v>0</v>
      </c>
    </row>
    <row r="23" customFormat="false" ht="14.7" hidden="false" customHeight="true" outlineLevel="0" collapsed="false">
      <c r="Q23" s="471"/>
      <c r="R23" s="375"/>
      <c r="S23" s="376"/>
      <c r="T23" s="56"/>
      <c r="U23" s="56"/>
      <c r="V23" s="137"/>
      <c r="W23" s="137"/>
      <c r="X23" s="137"/>
      <c r="Y23" s="137"/>
      <c r="Z23" s="137"/>
      <c r="AA23" s="137"/>
      <c r="AB23" s="137"/>
      <c r="AC23" s="137"/>
      <c r="AD23" s="137"/>
      <c r="AE23" s="137"/>
      <c r="AF23" s="137"/>
      <c r="AG23" s="137"/>
      <c r="AH23" s="137"/>
      <c r="AI23" s="137"/>
      <c r="AQ23" s="137" t="n">
        <v>14</v>
      </c>
    </row>
    <row r="24" customFormat="false" ht="39.75" hidden="false" customHeight="true" outlineLevel="0" collapsed="false">
      <c r="Q24" s="471"/>
      <c r="R24" s="375"/>
      <c r="S24" s="176" t="str">
        <f aca="false">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76"/>
      <c r="U24" s="176"/>
      <c r="V24" s="176"/>
      <c r="W24" s="176"/>
      <c r="X24" s="176"/>
      <c r="Y24" s="176"/>
      <c r="Z24" s="176"/>
      <c r="AA24" s="176"/>
      <c r="AB24" s="176"/>
      <c r="AC24" s="176"/>
      <c r="AD24" s="176"/>
      <c r="AE24" s="176"/>
      <c r="AF24" s="176"/>
      <c r="AG24" s="176"/>
      <c r="AH24" s="176"/>
      <c r="AI24" s="178"/>
      <c r="AQ24" s="137" t="n">
        <v>38</v>
      </c>
    </row>
    <row r="25" customFormat="false" ht="14.7" hidden="false" customHeight="true" outlineLevel="0" collapsed="false">
      <c r="Q25" s="471"/>
      <c r="R25" s="375"/>
      <c r="S25" s="209" t="str">
        <f aca="false">IF(org=0,"Не определено",org)</f>
        <v>ООО "Газпром теплоэнерго Ярославль"</v>
      </c>
      <c r="T25" s="209"/>
      <c r="U25" s="209"/>
      <c r="V25" s="209"/>
      <c r="W25" s="209"/>
      <c r="X25" s="209"/>
      <c r="Y25" s="209"/>
      <c r="Z25" s="209"/>
      <c r="AA25" s="209"/>
      <c r="AB25" s="209"/>
      <c r="AC25" s="209"/>
      <c r="AD25" s="209"/>
      <c r="AE25" s="209"/>
      <c r="AF25" s="209"/>
      <c r="AG25" s="209"/>
      <c r="AH25" s="209"/>
      <c r="AI25" s="178"/>
      <c r="AQ25" s="137" t="n">
        <v>14</v>
      </c>
    </row>
    <row r="26" customFormat="false" ht="14.25" hidden="true" customHeight="true" outlineLevel="0" collapsed="false">
      <c r="Q26" s="471"/>
      <c r="R26" s="375"/>
      <c r="S26" s="376"/>
      <c r="T26" s="56"/>
      <c r="U26" s="56"/>
      <c r="V26" s="377"/>
      <c r="W26" s="377"/>
      <c r="X26" s="377"/>
      <c r="Y26" s="377"/>
      <c r="Z26" s="377"/>
      <c r="AA26" s="377"/>
      <c r="AB26" s="377"/>
      <c r="AC26" s="377"/>
      <c r="AD26" s="377"/>
      <c r="AE26" s="377"/>
      <c r="AF26" s="377"/>
      <c r="AG26" s="377"/>
      <c r="AH26" s="377"/>
      <c r="AI26" s="377"/>
      <c r="AJ26" s="137"/>
      <c r="AQ26" s="137" t="n">
        <v>0</v>
      </c>
    </row>
    <row r="27" s="136" customFormat="true" ht="25.5" hidden="true" customHeight="true" outlineLevel="0" collapsed="false">
      <c r="A27" s="137"/>
      <c r="B27" s="137"/>
      <c r="C27" s="137"/>
      <c r="D27" s="137"/>
      <c r="E27" s="137"/>
      <c r="F27" s="137"/>
      <c r="G27" s="137"/>
      <c r="H27" s="137"/>
      <c r="I27" s="137"/>
      <c r="J27" s="137"/>
      <c r="K27" s="137"/>
      <c r="L27" s="137"/>
      <c r="M27" s="137"/>
      <c r="N27" s="137"/>
      <c r="O27" s="137"/>
      <c r="P27" s="88"/>
      <c r="Q27" s="88"/>
      <c r="S27" s="378" t="s">
        <v>41</v>
      </c>
      <c r="T27" s="378"/>
      <c r="U27" s="379"/>
      <c r="V27" s="380" t="str">
        <f aca="false">IF(TITLE_NAME_OR_PR_CHANGE="",IF(TITLE_NAME_OR_PR="","",TITLE_NAME_OR_PR),TITLE_NAME_OR_PR_CHANGE)</f>
        <v/>
      </c>
      <c r="W27" s="380"/>
      <c r="X27" s="380"/>
      <c r="Y27" s="380"/>
      <c r="Z27" s="380"/>
      <c r="AA27" s="137"/>
      <c r="AB27" s="137"/>
      <c r="AC27" s="380"/>
      <c r="AD27" s="380"/>
      <c r="AE27" s="380"/>
      <c r="AF27" s="380"/>
      <c r="AG27" s="380"/>
      <c r="AH27" s="380"/>
      <c r="AI27" s="137"/>
      <c r="AJ27" s="137"/>
      <c r="AK27" s="381"/>
      <c r="AL27" s="85"/>
      <c r="AM27" s="85"/>
      <c r="AN27" s="85"/>
      <c r="AO27" s="85"/>
      <c r="AP27" s="85"/>
      <c r="AQ27" s="136" t="n">
        <v>0</v>
      </c>
    </row>
    <row r="28" s="136" customFormat="true" ht="18.75" hidden="true" customHeight="true" outlineLevel="0" collapsed="false">
      <c r="A28" s="137"/>
      <c r="B28" s="137"/>
      <c r="C28" s="137"/>
      <c r="D28" s="137"/>
      <c r="E28" s="137"/>
      <c r="F28" s="137"/>
      <c r="G28" s="137"/>
      <c r="H28" s="137"/>
      <c r="I28" s="137"/>
      <c r="J28" s="137"/>
      <c r="K28" s="137"/>
      <c r="L28" s="137"/>
      <c r="M28" s="137"/>
      <c r="N28" s="137"/>
      <c r="O28" s="137"/>
      <c r="P28" s="88"/>
      <c r="Q28" s="88"/>
      <c r="S28" s="378" t="s">
        <v>430</v>
      </c>
      <c r="T28" s="378"/>
      <c r="U28" s="379"/>
      <c r="V28" s="382" t="str">
        <f aca="false">IF(TITLE_DATE_PR_CHANGE="",IF(TITLE_DATE_PR="","",TITLE_DATE_PR),TITLE_DATE_PR_CHANGE)</f>
        <v/>
      </c>
      <c r="W28" s="382"/>
      <c r="X28" s="382"/>
      <c r="Y28" s="382"/>
      <c r="Z28" s="382"/>
      <c r="AA28" s="137"/>
      <c r="AB28" s="137"/>
      <c r="AC28" s="382"/>
      <c r="AD28" s="382"/>
      <c r="AE28" s="382"/>
      <c r="AF28" s="382"/>
      <c r="AG28" s="382"/>
      <c r="AH28" s="382"/>
      <c r="AI28" s="137"/>
      <c r="AJ28" s="137"/>
      <c r="AK28" s="381"/>
      <c r="AL28" s="85"/>
      <c r="AM28" s="85"/>
      <c r="AN28" s="85"/>
      <c r="AO28" s="85"/>
      <c r="AP28" s="85"/>
      <c r="AQ28" s="136" t="n">
        <v>0</v>
      </c>
    </row>
    <row r="29" s="136" customFormat="true" ht="18.75" hidden="true" customHeight="true" outlineLevel="0" collapsed="false">
      <c r="A29" s="137"/>
      <c r="B29" s="137"/>
      <c r="C29" s="137"/>
      <c r="D29" s="137"/>
      <c r="E29" s="137"/>
      <c r="F29" s="137"/>
      <c r="G29" s="137"/>
      <c r="H29" s="137"/>
      <c r="I29" s="137"/>
      <c r="J29" s="137"/>
      <c r="K29" s="137"/>
      <c r="L29" s="137"/>
      <c r="M29" s="137"/>
      <c r="N29" s="137"/>
      <c r="O29" s="137"/>
      <c r="P29" s="88"/>
      <c r="Q29" s="88"/>
      <c r="S29" s="378" t="s">
        <v>431</v>
      </c>
      <c r="T29" s="378"/>
      <c r="U29" s="379"/>
      <c r="V29" s="380" t="str">
        <f aca="false">IF(TITLE_NUMBER_PR_CHANGE="",IF(TITLE_NUMBER_PR="","",TITLE_NUMBER_PR),TITLE_NUMBER_PR_CHANGE)</f>
        <v/>
      </c>
      <c r="W29" s="380"/>
      <c r="X29" s="380"/>
      <c r="Y29" s="380"/>
      <c r="Z29" s="380"/>
      <c r="AA29" s="137"/>
      <c r="AB29" s="137"/>
      <c r="AC29" s="380"/>
      <c r="AD29" s="380"/>
      <c r="AE29" s="380"/>
      <c r="AF29" s="380"/>
      <c r="AG29" s="380"/>
      <c r="AH29" s="380"/>
      <c r="AI29" s="137"/>
      <c r="AJ29" s="137"/>
      <c r="AK29" s="381"/>
      <c r="AL29" s="85"/>
      <c r="AM29" s="85"/>
      <c r="AN29" s="85"/>
      <c r="AO29" s="85"/>
      <c r="AP29" s="85"/>
      <c r="AQ29" s="136" t="n">
        <v>0</v>
      </c>
    </row>
    <row r="30" s="136" customFormat="true" ht="18.75" hidden="true" customHeight="true" outlineLevel="0" collapsed="false">
      <c r="A30" s="137"/>
      <c r="B30" s="137"/>
      <c r="C30" s="137"/>
      <c r="D30" s="137"/>
      <c r="E30" s="137"/>
      <c r="F30" s="137"/>
      <c r="G30" s="137"/>
      <c r="H30" s="137"/>
      <c r="I30" s="137"/>
      <c r="J30" s="137"/>
      <c r="K30" s="137"/>
      <c r="L30" s="137"/>
      <c r="M30" s="137"/>
      <c r="N30" s="137"/>
      <c r="O30" s="137"/>
      <c r="P30" s="88"/>
      <c r="Q30" s="88"/>
      <c r="S30" s="378" t="s">
        <v>42</v>
      </c>
      <c r="T30" s="378"/>
      <c r="U30" s="379"/>
      <c r="V30" s="380" t="str">
        <f aca="false">IF(TITLE_IST_PUB_CHANGE="",IF(TITLE_IST_PUB="","",TITLE_IST_PUB),TITLE_IST_PUB_CHANGE)</f>
        <v/>
      </c>
      <c r="W30" s="380"/>
      <c r="X30" s="380"/>
      <c r="Y30" s="380"/>
      <c r="Z30" s="380"/>
      <c r="AA30" s="137"/>
      <c r="AB30" s="137"/>
      <c r="AC30" s="380"/>
      <c r="AD30" s="380"/>
      <c r="AE30" s="380"/>
      <c r="AF30" s="380"/>
      <c r="AG30" s="380"/>
      <c r="AH30" s="380"/>
      <c r="AI30" s="137"/>
      <c r="AJ30" s="137"/>
      <c r="AK30" s="381"/>
      <c r="AL30" s="85"/>
      <c r="AM30" s="85"/>
      <c r="AN30" s="85"/>
      <c r="AO30" s="85"/>
      <c r="AP30" s="85"/>
      <c r="AQ30" s="136" t="n">
        <v>0</v>
      </c>
    </row>
    <row r="31" customFormat="false" ht="14.25" hidden="true" customHeight="true" outlineLevel="0" collapsed="false">
      <c r="Q31" s="471"/>
      <c r="R31" s="375"/>
      <c r="S31" s="376"/>
      <c r="T31" s="56"/>
      <c r="U31" s="56"/>
      <c r="V31" s="377"/>
      <c r="W31" s="377"/>
      <c r="X31" s="377"/>
      <c r="Y31" s="377"/>
      <c r="Z31" s="377"/>
      <c r="AA31" s="377"/>
      <c r="AB31" s="377"/>
      <c r="AC31" s="377"/>
      <c r="AD31" s="377"/>
      <c r="AE31" s="377"/>
      <c r="AF31" s="377"/>
      <c r="AG31" s="377"/>
      <c r="AH31" s="377"/>
      <c r="AI31" s="377"/>
      <c r="AJ31" s="137"/>
      <c r="AQ31" s="137" t="n">
        <v>0</v>
      </c>
    </row>
    <row r="32" s="136" customFormat="true" ht="18.75" hidden="true" customHeight="true" outlineLevel="0" collapsed="false">
      <c r="A32" s="137"/>
      <c r="B32" s="137"/>
      <c r="C32" s="137"/>
      <c r="D32" s="137"/>
      <c r="E32" s="137"/>
      <c r="F32" s="137"/>
      <c r="G32" s="137"/>
      <c r="H32" s="137"/>
      <c r="I32" s="137"/>
      <c r="J32" s="137"/>
      <c r="K32" s="137"/>
      <c r="L32" s="137"/>
      <c r="M32" s="137"/>
      <c r="N32" s="137"/>
      <c r="O32" s="137"/>
      <c r="P32" s="88"/>
      <c r="Q32" s="88"/>
      <c r="S32" s="378" t="s">
        <v>430</v>
      </c>
      <c r="T32" s="378"/>
      <c r="U32" s="379"/>
      <c r="V32" s="382" t="str">
        <f aca="false">IF(TITLE_DATE_PR_CHANGE="",IF(TITLE_DATE_PR="","",TITLE_DATE_PR),TITLE_DATE_PR_CHANGE)</f>
        <v/>
      </c>
      <c r="W32" s="382"/>
      <c r="X32" s="382"/>
      <c r="Y32" s="382"/>
      <c r="Z32" s="382"/>
      <c r="AA32" s="137"/>
      <c r="AB32" s="137"/>
      <c r="AC32" s="382"/>
      <c r="AD32" s="382"/>
      <c r="AE32" s="382"/>
      <c r="AF32" s="382"/>
      <c r="AG32" s="382"/>
      <c r="AH32" s="382"/>
      <c r="AI32" s="137"/>
      <c r="AJ32" s="137"/>
      <c r="AK32" s="381"/>
      <c r="AL32" s="85"/>
      <c r="AM32" s="85"/>
      <c r="AN32" s="85"/>
      <c r="AO32" s="85"/>
      <c r="AP32" s="85"/>
      <c r="AQ32" s="136" t="n">
        <v>0</v>
      </c>
    </row>
    <row r="33" s="136" customFormat="true" ht="18" hidden="true" customHeight="true" outlineLevel="0" collapsed="false">
      <c r="A33" s="137"/>
      <c r="B33" s="137"/>
      <c r="C33" s="137"/>
      <c r="D33" s="137"/>
      <c r="E33" s="137"/>
      <c r="F33" s="137"/>
      <c r="G33" s="137"/>
      <c r="H33" s="137"/>
      <c r="I33" s="137"/>
      <c r="J33" s="137"/>
      <c r="K33" s="137"/>
      <c r="L33" s="137"/>
      <c r="M33" s="137"/>
      <c r="N33" s="137"/>
      <c r="O33" s="137"/>
      <c r="P33" s="88"/>
      <c r="Q33" s="88"/>
      <c r="S33" s="378" t="s">
        <v>431</v>
      </c>
      <c r="T33" s="378"/>
      <c r="U33" s="379"/>
      <c r="V33" s="380" t="str">
        <f aca="false">IF(TITLE_NUMBER_PR_CHANGE="",IF(TITLE_NUMBER_PR="","",TITLE_NUMBER_PR),TITLE_NUMBER_PR_CHANGE)</f>
        <v/>
      </c>
      <c r="W33" s="380"/>
      <c r="X33" s="380"/>
      <c r="Y33" s="380"/>
      <c r="Z33" s="380"/>
      <c r="AA33" s="137"/>
      <c r="AB33" s="137"/>
      <c r="AC33" s="380"/>
      <c r="AD33" s="380"/>
      <c r="AE33" s="380"/>
      <c r="AF33" s="380"/>
      <c r="AG33" s="380"/>
      <c r="AH33" s="380"/>
      <c r="AI33" s="137"/>
      <c r="AJ33" s="137"/>
      <c r="AK33" s="381"/>
      <c r="AL33" s="85"/>
      <c r="AM33" s="85"/>
      <c r="AN33" s="85"/>
      <c r="AO33" s="85"/>
      <c r="AP33" s="85"/>
      <c r="AQ33" s="136" t="n">
        <v>0</v>
      </c>
    </row>
    <row r="34" s="136" customFormat="true" ht="1.05" hidden="false" customHeight="true" outlineLevel="0" collapsed="false">
      <c r="A34" s="137"/>
      <c r="B34" s="137"/>
      <c r="C34" s="137"/>
      <c r="D34" s="137"/>
      <c r="E34" s="137"/>
      <c r="F34" s="137"/>
      <c r="G34" s="137"/>
      <c r="H34" s="137"/>
      <c r="I34" s="137"/>
      <c r="J34" s="137"/>
      <c r="K34" s="137"/>
      <c r="L34" s="137"/>
      <c r="M34" s="137"/>
      <c r="N34" s="137"/>
      <c r="O34" s="137"/>
      <c r="P34" s="88"/>
      <c r="Q34" s="88"/>
      <c r="S34" s="137"/>
      <c r="T34" s="137"/>
      <c r="U34" s="137"/>
      <c r="V34" s="137"/>
      <c r="W34" s="137"/>
      <c r="X34" s="137"/>
      <c r="Y34" s="137"/>
      <c r="Z34" s="137"/>
      <c r="AA34" s="493" t="s">
        <v>434</v>
      </c>
      <c r="AB34" s="493"/>
      <c r="AC34" s="137"/>
      <c r="AD34" s="137"/>
      <c r="AE34" s="137"/>
      <c r="AF34" s="137"/>
      <c r="AG34" s="137"/>
      <c r="AH34" s="137"/>
      <c r="AI34" s="493" t="s">
        <v>434</v>
      </c>
      <c r="AL34" s="85"/>
      <c r="AM34" s="85"/>
      <c r="AN34" s="85"/>
      <c r="AO34" s="85"/>
      <c r="AP34" s="85"/>
      <c r="AQ34" s="136" t="n">
        <v>1</v>
      </c>
    </row>
    <row r="35" customFormat="false" ht="14.7" hidden="false" customHeight="true" outlineLevel="0" collapsed="false">
      <c r="Q35" s="471"/>
      <c r="R35" s="375"/>
      <c r="S35" s="376"/>
      <c r="T35" s="56"/>
      <c r="U35" s="383"/>
      <c r="V35" s="384"/>
      <c r="W35" s="384"/>
      <c r="X35" s="384"/>
      <c r="Y35" s="384"/>
      <c r="Z35" s="384"/>
      <c r="AA35" s="384"/>
      <c r="AB35" s="384"/>
      <c r="AC35" s="384"/>
      <c r="AD35" s="384"/>
      <c r="AE35" s="384"/>
      <c r="AF35" s="384"/>
      <c r="AG35" s="384"/>
      <c r="AH35" s="384"/>
      <c r="AI35" s="384"/>
      <c r="AQ35" s="137" t="n">
        <v>14</v>
      </c>
    </row>
    <row r="36" customFormat="false" ht="14.7" hidden="false" customHeight="true" outlineLevel="0" collapsed="false">
      <c r="Q36" s="471"/>
      <c r="R36" s="375"/>
      <c r="S36" s="97" t="s">
        <v>307</v>
      </c>
      <c r="T36" s="97"/>
      <c r="U36" s="97"/>
      <c r="V36" s="97"/>
      <c r="W36" s="97"/>
      <c r="X36" s="97"/>
      <c r="Y36" s="97"/>
      <c r="Z36" s="97"/>
      <c r="AA36" s="97"/>
      <c r="AB36" s="97"/>
      <c r="AC36" s="97"/>
      <c r="AD36" s="97"/>
      <c r="AE36" s="97"/>
      <c r="AF36" s="97"/>
      <c r="AG36" s="97"/>
      <c r="AH36" s="97"/>
      <c r="AI36" s="97"/>
      <c r="AJ36" s="97"/>
      <c r="AK36" s="97" t="s">
        <v>308</v>
      </c>
      <c r="AQ36" s="137" t="n">
        <v>14</v>
      </c>
    </row>
    <row r="37" customFormat="false" ht="14.7" hidden="false" customHeight="true" outlineLevel="0" collapsed="false">
      <c r="Q37" s="471"/>
      <c r="R37" s="375"/>
      <c r="S37" s="404" t="s">
        <v>87</v>
      </c>
      <c r="T37" s="310" t="s">
        <v>506</v>
      </c>
      <c r="U37" s="386"/>
      <c r="V37" s="501"/>
      <c r="W37" s="501"/>
      <c r="X37" s="501"/>
      <c r="Y37" s="501"/>
      <c r="Z37" s="501"/>
      <c r="AA37" s="310" t="s">
        <v>437</v>
      </c>
      <c r="AB37" s="309" t="s">
        <v>507</v>
      </c>
      <c r="AC37" s="309" t="s">
        <v>481</v>
      </c>
      <c r="AD37" s="502" t="s">
        <v>436</v>
      </c>
      <c r="AE37" s="502"/>
      <c r="AF37" s="502"/>
      <c r="AG37" s="502"/>
      <c r="AH37" s="502"/>
      <c r="AI37" s="310" t="s">
        <v>437</v>
      </c>
      <c r="AJ37" s="387" t="s">
        <v>439</v>
      </c>
      <c r="AK37" s="97"/>
      <c r="AQ37" s="137" t="n">
        <v>14</v>
      </c>
    </row>
    <row r="38" customFormat="false" ht="35.7" hidden="false" customHeight="true" outlineLevel="0" collapsed="false">
      <c r="Q38" s="471"/>
      <c r="R38" s="375"/>
      <c r="S38" s="404"/>
      <c r="T38" s="310"/>
      <c r="U38" s="388"/>
      <c r="V38" s="409" t="s">
        <v>484</v>
      </c>
      <c r="W38" s="409"/>
      <c r="X38" s="213" t="s">
        <v>443</v>
      </c>
      <c r="Y38" s="213"/>
      <c r="Z38" s="213"/>
      <c r="AA38" s="310"/>
      <c r="AB38" s="309"/>
      <c r="AC38" s="309"/>
      <c r="AD38" s="409" t="s">
        <v>484</v>
      </c>
      <c r="AE38" s="409"/>
      <c r="AF38" s="409" t="s">
        <v>443</v>
      </c>
      <c r="AG38" s="409"/>
      <c r="AH38" s="409"/>
      <c r="AI38" s="310"/>
      <c r="AJ38" s="387"/>
      <c r="AK38" s="97"/>
      <c r="AQ38" s="137" t="n">
        <v>34</v>
      </c>
    </row>
    <row r="39" customFormat="false" ht="14.7" hidden="false" customHeight="true" outlineLevel="0" collapsed="false">
      <c r="Q39" s="471"/>
      <c r="R39" s="375"/>
      <c r="S39" s="404"/>
      <c r="T39" s="310"/>
      <c r="U39" s="388"/>
      <c r="V39" s="476" t="str">
        <f aca="false">IF($AD$39&lt;&gt;"",$AD$39,"")</f>
        <v/>
      </c>
      <c r="W39" s="476"/>
      <c r="X39" s="213"/>
      <c r="Y39" s="213"/>
      <c r="Z39" s="213"/>
      <c r="AA39" s="310"/>
      <c r="AB39" s="309"/>
      <c r="AC39" s="309"/>
      <c r="AD39" s="503"/>
      <c r="AE39" s="503"/>
      <c r="AF39" s="409"/>
      <c r="AG39" s="409"/>
      <c r="AH39" s="409"/>
      <c r="AI39" s="310"/>
      <c r="AJ39" s="387"/>
      <c r="AK39" s="97"/>
      <c r="AQ39" s="137" t="n">
        <v>14</v>
      </c>
    </row>
    <row r="40" customFormat="false" ht="14.7" hidden="false" customHeight="true" outlineLevel="0" collapsed="false">
      <c r="A40" s="137"/>
      <c r="B40" s="137" t="s">
        <v>144</v>
      </c>
      <c r="C40" s="137" t="s">
        <v>145</v>
      </c>
      <c r="D40" s="137" t="s">
        <v>146</v>
      </c>
      <c r="E40" s="137" t="s">
        <v>444</v>
      </c>
      <c r="F40" s="137" t="s">
        <v>445</v>
      </c>
      <c r="G40" s="137" t="s">
        <v>446</v>
      </c>
      <c r="H40" s="137" t="s">
        <v>447</v>
      </c>
      <c r="I40" s="137" t="s">
        <v>448</v>
      </c>
      <c r="J40" s="137" t="s">
        <v>449</v>
      </c>
      <c r="K40" s="137" t="s">
        <v>450</v>
      </c>
      <c r="L40" s="137" t="s">
        <v>425</v>
      </c>
      <c r="Q40" s="471"/>
      <c r="R40" s="375"/>
      <c r="S40" s="404"/>
      <c r="T40" s="310"/>
      <c r="U40" s="389"/>
      <c r="V40" s="333" t="s">
        <v>485</v>
      </c>
      <c r="W40" s="333" t="s">
        <v>486</v>
      </c>
      <c r="X40" s="148" t="s">
        <v>453</v>
      </c>
      <c r="Y40" s="271" t="s">
        <v>454</v>
      </c>
      <c r="Z40" s="271"/>
      <c r="AA40" s="310"/>
      <c r="AB40" s="309"/>
      <c r="AC40" s="309"/>
      <c r="AD40" s="504" t="s">
        <v>485</v>
      </c>
      <c r="AE40" s="478" t="s">
        <v>486</v>
      </c>
      <c r="AF40" s="148" t="s">
        <v>453</v>
      </c>
      <c r="AG40" s="148" t="s">
        <v>454</v>
      </c>
      <c r="AH40" s="148"/>
      <c r="AI40" s="310"/>
      <c r="AJ40" s="387"/>
      <c r="AK40" s="97"/>
      <c r="AQ40" s="137" t="n">
        <v>14</v>
      </c>
    </row>
    <row r="41" s="87" customFormat="true" ht="11.25" hidden="true" customHeight="true" outlineLevel="0" collapsed="false">
      <c r="A41" s="137"/>
      <c r="B41" s="137"/>
      <c r="C41" s="137"/>
      <c r="D41" s="137"/>
      <c r="E41" s="137"/>
      <c r="F41" s="137"/>
      <c r="G41" s="137"/>
      <c r="H41" s="137"/>
      <c r="I41" s="137"/>
      <c r="J41" s="137"/>
      <c r="K41" s="137"/>
      <c r="L41" s="137"/>
      <c r="M41" s="175"/>
      <c r="N41" s="175"/>
      <c r="O41" s="175"/>
      <c r="P41" s="414"/>
      <c r="Q41" s="392"/>
      <c r="R41" s="392" t="n">
        <v>1</v>
      </c>
      <c r="S41" s="393" t="s">
        <v>118</v>
      </c>
      <c r="T41" s="394" t="s">
        <v>101</v>
      </c>
      <c r="U41" s="395" t="str">
        <f aca="true">OFFSET(U41,0,-1)</f>
        <v>2</v>
      </c>
      <c r="V41" s="396" t="n">
        <f aca="true">OFFSET(V41,0,-1)+1</f>
        <v>3</v>
      </c>
      <c r="W41" s="396" t="n">
        <f aca="true">OFFSET(W41,0,-1)+1</f>
        <v>4</v>
      </c>
      <c r="X41" s="396" t="n">
        <f aca="true">OFFSET(X41,0,-1)+1</f>
        <v>5</v>
      </c>
      <c r="Y41" s="396" t="n">
        <f aca="true">OFFSET(Y41,0,-1)+1</f>
        <v>6</v>
      </c>
      <c r="Z41" s="396"/>
      <c r="AA41" s="278" t="n">
        <f aca="true">OFFSET(AA41,0,-2)+1</f>
        <v>7</v>
      </c>
      <c r="AB41" s="278"/>
      <c r="AC41" s="278"/>
      <c r="AD41" s="396" t="n">
        <f aca="true">OFFSET(AD41,0,-1)+1</f>
        <v>1</v>
      </c>
      <c r="AE41" s="396" t="n">
        <f aca="true">OFFSET(AE41,0,-1)+1</f>
        <v>2</v>
      </c>
      <c r="AF41" s="396" t="n">
        <f aca="true">OFFSET(AF41,0,-1)+1</f>
        <v>3</v>
      </c>
      <c r="AG41" s="396" t="n">
        <f aca="true">OFFSET(AG41,0,-1)+1</f>
        <v>4</v>
      </c>
      <c r="AH41" s="396"/>
      <c r="AI41" s="396" t="n">
        <f aca="true">OFFSET(AI41,0,-2)+1</f>
        <v>5</v>
      </c>
      <c r="AJ41" s="395" t="n">
        <f aca="true">OFFSET(AJ41,0,-1)</f>
        <v>5</v>
      </c>
      <c r="AK41" s="396" t="n">
        <f aca="true">OFFSET(AK41,0,-1)+1</f>
        <v>6</v>
      </c>
      <c r="AL41" s="493"/>
      <c r="AM41" s="493"/>
      <c r="AN41" s="493"/>
      <c r="AO41" s="493"/>
      <c r="AP41" s="493"/>
      <c r="AQ41" s="87" t="n">
        <v>0</v>
      </c>
    </row>
    <row r="42" customFormat="false" ht="107.25" hidden="false" customHeight="true" outlineLevel="0" collapsed="false">
      <c r="A42" s="137" t="s">
        <v>213</v>
      </c>
      <c r="B42" s="137"/>
      <c r="C42" s="137"/>
      <c r="D42" s="137"/>
      <c r="E42" s="435" t="n">
        <v>1</v>
      </c>
      <c r="F42" s="137"/>
      <c r="G42" s="137"/>
      <c r="H42" s="137"/>
      <c r="I42" s="137"/>
      <c r="J42" s="137"/>
      <c r="K42" s="137"/>
      <c r="L42" s="137"/>
      <c r="M42" s="137"/>
      <c r="N42" s="137"/>
      <c r="O42" s="137"/>
      <c r="Q42" s="96"/>
      <c r="R42" s="332"/>
      <c r="S42" s="333" t="n">
        <f aca="false">INDEX(PT_DIFFERENTIATION_NUM_NTAR,MATCH(A42,PT_DIFFERENTIATION_NTAR_ID,0))</f>
        <v>0</v>
      </c>
      <c r="T42" s="334" t="s">
        <v>132</v>
      </c>
      <c r="U42" s="335"/>
      <c r="V42" s="449"/>
      <c r="W42" s="449"/>
      <c r="X42" s="449"/>
      <c r="Y42" s="449"/>
      <c r="Z42" s="449"/>
      <c r="AA42" s="449"/>
      <c r="AB42" s="491"/>
      <c r="AC42" s="492" t="str">
        <f aca="false">INDEX(PT_DIFFERENTIATION_NTAR,MATCH(A42,PT_DIFFERENTIATION_NTAR_ID,0))</f>
        <v/>
      </c>
      <c r="AD42" s="492"/>
      <c r="AE42" s="492"/>
      <c r="AF42" s="492"/>
      <c r="AG42" s="492"/>
      <c r="AH42" s="492"/>
      <c r="AI42" s="492"/>
      <c r="AJ42" s="492"/>
      <c r="AK42" s="338"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493"/>
      <c r="AN42" s="493" t="str">
        <f aca="false">IF(T42="","",T42)</f>
        <v>Наименование тарифа</v>
      </c>
      <c r="AO42" s="493"/>
      <c r="AP42" s="493"/>
      <c r="AQ42" s="137" t="n">
        <v>102</v>
      </c>
    </row>
    <row r="43" customFormat="false" ht="22.05" hidden="false" customHeight="true" outlineLevel="0" collapsed="false">
      <c r="A43" s="137" t="s">
        <v>213</v>
      </c>
      <c r="B43" s="137" t="s">
        <v>214</v>
      </c>
      <c r="C43" s="137"/>
      <c r="D43" s="137"/>
      <c r="E43" s="435"/>
      <c r="F43" s="435" t="n">
        <v>1</v>
      </c>
      <c r="G43" s="137"/>
      <c r="H43" s="137"/>
      <c r="I43" s="137"/>
      <c r="J43" s="137"/>
      <c r="K43" s="137"/>
      <c r="L43" s="137"/>
      <c r="M43" s="137"/>
      <c r="N43" s="137"/>
      <c r="O43" s="137"/>
      <c r="P43" s="469"/>
      <c r="Q43" s="450"/>
      <c r="R43" s="340"/>
      <c r="S43" s="333" t="str">
        <f aca="false">INDEX(PT_DIFFERENTIATION_NUM_TER,MATCH(B43,PT_DIFFERENTIATION_TER_ID,0))</f>
        <v>.</v>
      </c>
      <c r="T43" s="333" t="s">
        <v>404</v>
      </c>
      <c r="U43" s="335"/>
      <c r="V43" s="449"/>
      <c r="W43" s="449"/>
      <c r="X43" s="449"/>
      <c r="Y43" s="449"/>
      <c r="Z43" s="449"/>
      <c r="AA43" s="449"/>
      <c r="AB43" s="491"/>
      <c r="AC43" s="492" t="str">
        <f aca="false">INDEX(PT_DIFFERENTIATION_TER,MATCH(B43,PT_DIFFERENTIATION_TER_ID,0))</f>
        <v/>
      </c>
      <c r="AD43" s="492"/>
      <c r="AE43" s="492"/>
      <c r="AF43" s="492"/>
      <c r="AG43" s="492"/>
      <c r="AH43" s="492"/>
      <c r="AI43" s="492"/>
      <c r="AJ43" s="492"/>
      <c r="AK43" s="338" t="s">
        <v>405</v>
      </c>
      <c r="AM43" s="493"/>
      <c r="AN43" s="493" t="str">
        <f aca="false">IF(T43="","",T43)</f>
        <v>Территория действия тарифа</v>
      </c>
      <c r="AO43" s="493"/>
      <c r="AP43" s="493"/>
      <c r="AQ43" s="137" t="n">
        <v>21</v>
      </c>
    </row>
    <row r="44" customFormat="false" ht="24" hidden="false" customHeight="true" outlineLevel="0" collapsed="false">
      <c r="A44" s="137" t="s">
        <v>213</v>
      </c>
      <c r="B44" s="137" t="s">
        <v>214</v>
      </c>
      <c r="C44" s="137" t="s">
        <v>215</v>
      </c>
      <c r="D44" s="137"/>
      <c r="E44" s="435"/>
      <c r="F44" s="435"/>
      <c r="G44" s="435" t="n">
        <v>1</v>
      </c>
      <c r="H44" s="137"/>
      <c r="I44" s="137"/>
      <c r="J44" s="137"/>
      <c r="K44" s="137"/>
      <c r="L44" s="137"/>
      <c r="M44" s="137"/>
      <c r="N44" s="137"/>
      <c r="O44" s="137"/>
      <c r="P44" s="91"/>
      <c r="Q44" s="450"/>
      <c r="R44" s="340"/>
      <c r="S44" s="333" t="str">
        <f aca="false">INDEX(PT_DIFFERENTIATION_NUM_CS,MATCH(C44,PT_DIFFERENTIATION_CS_ID,0))</f>
        <v>..</v>
      </c>
      <c r="T44" s="401" t="s">
        <v>406</v>
      </c>
      <c r="U44" s="335"/>
      <c r="V44" s="449"/>
      <c r="W44" s="449"/>
      <c r="X44" s="449"/>
      <c r="Y44" s="449"/>
      <c r="Z44" s="449"/>
      <c r="AA44" s="449"/>
      <c r="AB44" s="491"/>
      <c r="AC44" s="492" t="str">
        <f aca="false">INDEX(PT_DIFFERENTIATION_CS,MATCH(C44,PT_DIFFERENTIATION_CS_ID,0))</f>
        <v/>
      </c>
      <c r="AD44" s="492"/>
      <c r="AE44" s="492"/>
      <c r="AF44" s="492"/>
      <c r="AG44" s="492"/>
      <c r="AH44" s="492"/>
      <c r="AI44" s="492"/>
      <c r="AJ44" s="492"/>
      <c r="AK44" s="338" t="s">
        <v>407</v>
      </c>
      <c r="AM44" s="493"/>
      <c r="AN44" s="493" t="str">
        <f aca="false">IF(T44="","",T44)</f>
        <v>Наименование системы теплоснабжения</v>
      </c>
      <c r="AO44" s="493"/>
      <c r="AP44" s="493"/>
      <c r="AQ44" s="137" t="n">
        <v>23</v>
      </c>
    </row>
    <row r="45" customFormat="false" ht="22.05" hidden="false" customHeight="true" outlineLevel="0" collapsed="false">
      <c r="A45" s="137" t="s">
        <v>213</v>
      </c>
      <c r="B45" s="137" t="s">
        <v>214</v>
      </c>
      <c r="C45" s="137" t="s">
        <v>215</v>
      </c>
      <c r="D45" s="137" t="s">
        <v>216</v>
      </c>
      <c r="E45" s="435"/>
      <c r="F45" s="435"/>
      <c r="G45" s="435"/>
      <c r="H45" s="435" t="n">
        <v>1</v>
      </c>
      <c r="I45" s="137"/>
      <c r="J45" s="137"/>
      <c r="K45" s="137"/>
      <c r="L45" s="137"/>
      <c r="M45" s="137"/>
      <c r="N45" s="137"/>
      <c r="O45" s="137"/>
      <c r="P45" s="91"/>
      <c r="Q45" s="450"/>
      <c r="R45" s="340"/>
      <c r="S45" s="333" t="str">
        <f aca="false">INDEX(PT_DIFFERENTIATION_NUM_IST_TE,MATCH(D45,PT_DIFFERENTIATION_IST_TE_ID,0))</f>
        <v>...</v>
      </c>
      <c r="T45" s="405" t="s">
        <v>408</v>
      </c>
      <c r="U45" s="335"/>
      <c r="V45" s="449"/>
      <c r="W45" s="449"/>
      <c r="X45" s="449"/>
      <c r="Y45" s="449"/>
      <c r="Z45" s="449"/>
      <c r="AA45" s="449"/>
      <c r="AB45" s="491"/>
      <c r="AC45" s="492" t="str">
        <f aca="false">INDEX(PT_DIFFERENTIATION_IST_TE,MATCH(D45,PT_DIFFERENTIATION_IST_TE_ID,0))</f>
        <v/>
      </c>
      <c r="AD45" s="492"/>
      <c r="AE45" s="492"/>
      <c r="AF45" s="492"/>
      <c r="AG45" s="492"/>
      <c r="AH45" s="492"/>
      <c r="AI45" s="492"/>
      <c r="AJ45" s="492"/>
      <c r="AK45" s="338" t="s">
        <v>409</v>
      </c>
      <c r="AM45" s="493"/>
      <c r="AN45" s="493" t="str">
        <f aca="false">IF(T45="","",T45)</f>
        <v>Источник тепловой энергии</v>
      </c>
      <c r="AO45" s="493"/>
      <c r="AP45" s="493"/>
      <c r="AQ45" s="137" t="n">
        <v>21</v>
      </c>
    </row>
    <row r="46" s="36" customFormat="true" ht="12.8" hidden="false" customHeight="false" outlineLevel="0" collapsed="false">
      <c r="A46" s="448" t="s">
        <v>213</v>
      </c>
      <c r="B46" s="448" t="s">
        <v>214</v>
      </c>
      <c r="C46" s="448" t="s">
        <v>215</v>
      </c>
      <c r="D46" s="448" t="s">
        <v>216</v>
      </c>
      <c r="E46" s="435"/>
      <c r="F46" s="435"/>
      <c r="G46" s="435"/>
      <c r="H46" s="435"/>
      <c r="I46" s="97" t="str">
        <f aca="false">S45&amp;".1"</f>
        <v>....1</v>
      </c>
      <c r="J46" s="448"/>
      <c r="K46" s="448"/>
      <c r="L46" s="448" t="s">
        <v>410</v>
      </c>
      <c r="M46" s="390"/>
      <c r="N46" s="390"/>
      <c r="O46" s="390"/>
      <c r="P46" s="493" t="n">
        <v>1</v>
      </c>
      <c r="Q46" s="493"/>
      <c r="R46" s="343"/>
      <c r="S46" s="410"/>
      <c r="T46" s="423"/>
      <c r="U46" s="434"/>
      <c r="V46" s="451"/>
      <c r="W46" s="451"/>
      <c r="X46" s="451"/>
      <c r="Y46" s="451"/>
      <c r="Z46" s="451"/>
      <c r="AA46" s="451"/>
      <c r="AB46" s="494"/>
      <c r="AC46" s="451"/>
      <c r="AD46" s="451"/>
      <c r="AE46" s="451"/>
      <c r="AF46" s="451"/>
      <c r="AG46" s="451"/>
      <c r="AH46" s="451"/>
      <c r="AI46" s="451"/>
      <c r="AJ46" s="451"/>
      <c r="AK46" s="436"/>
      <c r="AM46" s="493"/>
      <c r="AN46" s="493" t="str">
        <f aca="false">IF(T46="","",T46)</f>
        <v/>
      </c>
      <c r="AO46" s="493"/>
      <c r="AP46" s="493"/>
      <c r="AQ46" s="493" t="n">
        <v>0</v>
      </c>
    </row>
    <row r="47" s="36" customFormat="true" ht="12.8" hidden="false" customHeight="false" outlineLevel="0" collapsed="false">
      <c r="A47" s="448" t="s">
        <v>213</v>
      </c>
      <c r="B47" s="448" t="s">
        <v>214</v>
      </c>
      <c r="C47" s="448" t="s">
        <v>215</v>
      </c>
      <c r="D47" s="448" t="s">
        <v>216</v>
      </c>
      <c r="E47" s="435"/>
      <c r="F47" s="435"/>
      <c r="G47" s="435"/>
      <c r="H47" s="435"/>
      <c r="I47" s="97"/>
      <c r="J47" s="108" t="str">
        <f aca="false">S45&amp;".1"</f>
        <v>....1</v>
      </c>
      <c r="K47" s="448"/>
      <c r="L47" s="448"/>
      <c r="M47" s="390"/>
      <c r="N47" s="390"/>
      <c r="O47" s="390"/>
      <c r="P47" s="493"/>
      <c r="Q47" s="493" t="n">
        <v>1</v>
      </c>
      <c r="R47" s="346"/>
      <c r="S47" s="410"/>
      <c r="T47" s="452"/>
      <c r="U47" s="434"/>
      <c r="V47" s="451"/>
      <c r="W47" s="451"/>
      <c r="X47" s="451"/>
      <c r="Y47" s="451"/>
      <c r="Z47" s="451"/>
      <c r="AA47" s="451"/>
      <c r="AB47" s="494"/>
      <c r="AC47" s="451"/>
      <c r="AD47" s="451"/>
      <c r="AE47" s="451"/>
      <c r="AF47" s="451"/>
      <c r="AG47" s="451"/>
      <c r="AH47" s="451"/>
      <c r="AI47" s="451"/>
      <c r="AJ47" s="451"/>
      <c r="AK47" s="436"/>
      <c r="AM47" s="493"/>
      <c r="AN47" s="493" t="str">
        <f aca="false">IF(T47="","",T47)</f>
        <v/>
      </c>
      <c r="AO47" s="493"/>
      <c r="AP47" s="493"/>
      <c r="AQ47" s="493" t="n">
        <v>0</v>
      </c>
    </row>
    <row r="48" customFormat="false" ht="22.05" hidden="false" customHeight="true" outlineLevel="0" collapsed="false">
      <c r="A48" s="137" t="s">
        <v>213</v>
      </c>
      <c r="B48" s="137" t="s">
        <v>214</v>
      </c>
      <c r="C48" s="137" t="s">
        <v>215</v>
      </c>
      <c r="D48" s="137" t="s">
        <v>216</v>
      </c>
      <c r="E48" s="435"/>
      <c r="F48" s="435"/>
      <c r="G48" s="435"/>
      <c r="H48" s="435"/>
      <c r="I48" s="97"/>
      <c r="J48" s="97"/>
      <c r="K48" s="108" t="str">
        <f aca="false">S45&amp;".1"</f>
        <v>....1</v>
      </c>
      <c r="L48" s="137"/>
      <c r="P48" s="493"/>
      <c r="Q48" s="493"/>
      <c r="R48" s="346" t="n">
        <v>1</v>
      </c>
      <c r="S48" s="417" t="str">
        <f aca="false">$K48</f>
        <v>....1</v>
      </c>
      <c r="T48" s="496"/>
      <c r="U48" s="335"/>
      <c r="V48" s="349"/>
      <c r="W48" s="351"/>
      <c r="X48" s="352"/>
      <c r="Y48" s="166" t="s">
        <v>65</v>
      </c>
      <c r="Z48" s="352"/>
      <c r="AA48" s="166" t="s">
        <v>65</v>
      </c>
      <c r="AB48" s="497"/>
      <c r="AC48" s="498"/>
      <c r="AD48" s="349"/>
      <c r="AE48" s="351"/>
      <c r="AF48" s="352"/>
      <c r="AG48" s="166" t="s">
        <v>65</v>
      </c>
      <c r="AH48" s="352"/>
      <c r="AI48" s="166" t="s">
        <v>65</v>
      </c>
      <c r="AJ48" s="397"/>
      <c r="AK48" s="486" t="s">
        <v>487</v>
      </c>
      <c r="AL48" s="493" t="e">
        <f aca="false">strcheckdate(#REF!)</f>
        <v>#REF!</v>
      </c>
      <c r="AM48" s="493"/>
      <c r="AN48" s="493" t="str">
        <f aca="false">IF(T48="","",T48)</f>
        <v/>
      </c>
      <c r="AO48" s="493"/>
      <c r="AP48" s="493"/>
      <c r="AQ48" s="137" t="n">
        <v>21</v>
      </c>
    </row>
    <row r="49" customFormat="false" ht="11.55" hidden="false" customHeight="true" outlineLevel="0" collapsed="false">
      <c r="A49" s="137" t="s">
        <v>213</v>
      </c>
      <c r="B49" s="137" t="s">
        <v>214</v>
      </c>
      <c r="C49" s="137" t="s">
        <v>215</v>
      </c>
      <c r="D49" s="137" t="s">
        <v>216</v>
      </c>
      <c r="E49" s="435"/>
      <c r="F49" s="435"/>
      <c r="G49" s="435"/>
      <c r="H49" s="435"/>
      <c r="I49" s="97"/>
      <c r="J49" s="108"/>
      <c r="K49" s="137"/>
      <c r="L49" s="137"/>
      <c r="P49" s="493"/>
      <c r="Q49" s="493"/>
      <c r="R49" s="343"/>
      <c r="S49" s="355"/>
      <c r="T49" s="358" t="s">
        <v>475</v>
      </c>
      <c r="U49" s="157"/>
      <c r="V49" s="157"/>
      <c r="W49" s="157"/>
      <c r="X49" s="157"/>
      <c r="Y49" s="157"/>
      <c r="Z49" s="157"/>
      <c r="AA49" s="357"/>
      <c r="AB49" s="157"/>
      <c r="AC49" s="157"/>
      <c r="AD49" s="157"/>
      <c r="AE49" s="157"/>
      <c r="AF49" s="157"/>
      <c r="AG49" s="157"/>
      <c r="AH49" s="157"/>
      <c r="AI49" s="157"/>
      <c r="AJ49" s="357"/>
      <c r="AK49" s="486"/>
      <c r="AM49" s="493"/>
      <c r="AN49" s="493" t="str">
        <f aca="false">IF(T49="","",T49)</f>
        <v>Добавить строку</v>
      </c>
      <c r="AO49" s="493"/>
      <c r="AP49" s="493"/>
      <c r="AQ49" s="137" t="n">
        <v>11</v>
      </c>
    </row>
    <row r="50" s="36" customFormat="true" ht="1.05" hidden="false" customHeight="true" outlineLevel="0" collapsed="false">
      <c r="A50" s="448" t="s">
        <v>213</v>
      </c>
      <c r="B50" s="448" t="s">
        <v>214</v>
      </c>
      <c r="C50" s="448" t="s">
        <v>215</v>
      </c>
      <c r="D50" s="448" t="s">
        <v>216</v>
      </c>
      <c r="E50" s="435"/>
      <c r="F50" s="435"/>
      <c r="G50" s="435"/>
      <c r="H50" s="435"/>
      <c r="I50" s="97"/>
      <c r="J50" s="448"/>
      <c r="K50" s="448"/>
      <c r="L50" s="448"/>
      <c r="M50" s="390"/>
      <c r="N50" s="390"/>
      <c r="O50" s="390"/>
      <c r="P50" s="493"/>
      <c r="Q50" s="493"/>
      <c r="R50" s="343"/>
      <c r="S50" s="411"/>
      <c r="T50" s="412" t="s">
        <v>419</v>
      </c>
      <c r="U50" s="431"/>
      <c r="V50" s="431"/>
      <c r="W50" s="431"/>
      <c r="X50" s="431"/>
      <c r="Y50" s="431"/>
      <c r="Z50" s="431"/>
      <c r="AA50" s="431"/>
      <c r="AB50" s="431"/>
      <c r="AC50" s="431"/>
      <c r="AD50" s="431"/>
      <c r="AE50" s="431"/>
      <c r="AF50" s="431"/>
      <c r="AG50" s="431"/>
      <c r="AH50" s="431"/>
      <c r="AI50" s="431"/>
      <c r="AJ50" s="431"/>
      <c r="AK50" s="413"/>
      <c r="AM50" s="493"/>
      <c r="AN50" s="493" t="str">
        <f aca="false">IF(T50="","",T50)</f>
        <v>Добавить группу потребителей</v>
      </c>
      <c r="AO50" s="493"/>
      <c r="AP50" s="493"/>
      <c r="AQ50" s="493" t="n">
        <v>1</v>
      </c>
    </row>
    <row r="51" s="87" customFormat="true" ht="1.05" hidden="false" customHeight="true" outlineLevel="0" collapsed="false">
      <c r="A51" s="448" t="s">
        <v>213</v>
      </c>
      <c r="B51" s="448" t="s">
        <v>214</v>
      </c>
      <c r="C51" s="448" t="s">
        <v>215</v>
      </c>
      <c r="D51" s="448" t="s">
        <v>216</v>
      </c>
      <c r="E51" s="435"/>
      <c r="F51" s="435"/>
      <c r="G51" s="435"/>
      <c r="H51" s="435"/>
      <c r="I51" s="448"/>
      <c r="J51" s="448"/>
      <c r="K51" s="448"/>
      <c r="L51" s="448"/>
      <c r="M51" s="448"/>
      <c r="N51" s="448"/>
      <c r="P51" s="118"/>
      <c r="Q51" s="363"/>
      <c r="R51" s="480"/>
      <c r="S51" s="411"/>
      <c r="T51" s="412"/>
      <c r="U51" s="431"/>
      <c r="V51" s="431"/>
      <c r="W51" s="431"/>
      <c r="X51" s="431"/>
      <c r="Y51" s="431"/>
      <c r="Z51" s="431"/>
      <c r="AA51" s="431"/>
      <c r="AB51" s="431"/>
      <c r="AC51" s="431"/>
      <c r="AD51" s="431"/>
      <c r="AE51" s="431"/>
      <c r="AF51" s="431"/>
      <c r="AG51" s="431"/>
      <c r="AH51" s="431"/>
      <c r="AI51" s="431"/>
      <c r="AJ51" s="431"/>
      <c r="AK51" s="413"/>
      <c r="AL51" s="493"/>
      <c r="AM51" s="493"/>
      <c r="AN51" s="493" t="str">
        <f aca="false">IF(T51="","",T51)</f>
        <v/>
      </c>
      <c r="AO51" s="493"/>
      <c r="AP51" s="493"/>
      <c r="AQ51" s="87" t="n">
        <v>1</v>
      </c>
    </row>
    <row r="52" s="36" customFormat="true" ht="1.05" hidden="false" customHeight="true" outlineLevel="0" collapsed="false">
      <c r="A52" s="448" t="s">
        <v>213</v>
      </c>
      <c r="B52" s="448" t="s">
        <v>214</v>
      </c>
      <c r="C52" s="448" t="s">
        <v>215</v>
      </c>
      <c r="D52" s="448"/>
      <c r="E52" s="435"/>
      <c r="F52" s="435"/>
      <c r="G52" s="435"/>
      <c r="H52" s="448"/>
      <c r="I52" s="448"/>
      <c r="J52" s="448"/>
      <c r="K52" s="448"/>
      <c r="L52" s="448"/>
      <c r="M52" s="448"/>
      <c r="N52" s="448"/>
      <c r="O52" s="87"/>
      <c r="P52" s="118"/>
      <c r="Q52" s="363"/>
      <c r="R52" s="118"/>
      <c r="S52" s="368"/>
      <c r="T52" s="432" t="s">
        <v>421</v>
      </c>
      <c r="U52" s="407"/>
      <c r="V52" s="407"/>
      <c r="W52" s="407"/>
      <c r="X52" s="407"/>
      <c r="Y52" s="407"/>
      <c r="Z52" s="407"/>
      <c r="AA52" s="407"/>
      <c r="AB52" s="407"/>
      <c r="AC52" s="407"/>
      <c r="AD52" s="407"/>
      <c r="AE52" s="407"/>
      <c r="AF52" s="407"/>
      <c r="AG52" s="407"/>
      <c r="AH52" s="407"/>
      <c r="AI52" s="407"/>
      <c r="AJ52" s="407"/>
      <c r="AK52" s="407"/>
      <c r="AM52" s="85"/>
      <c r="AN52" s="85" t="str">
        <f aca="false">IF(T52="","",T52)</f>
        <v>Добавить источник для дифференциации</v>
      </c>
      <c r="AO52" s="85"/>
      <c r="AP52" s="85"/>
      <c r="AQ52" s="493" t="n">
        <v>1</v>
      </c>
    </row>
    <row r="53" s="36" customFormat="true" ht="1.05" hidden="false" customHeight="true" outlineLevel="0" collapsed="false">
      <c r="A53" s="448" t="s">
        <v>213</v>
      </c>
      <c r="B53" s="448" t="s">
        <v>214</v>
      </c>
      <c r="C53" s="448"/>
      <c r="D53" s="448"/>
      <c r="E53" s="435"/>
      <c r="F53" s="435"/>
      <c r="G53" s="448"/>
      <c r="H53" s="448"/>
      <c r="I53" s="448"/>
      <c r="J53" s="448"/>
      <c r="K53" s="448"/>
      <c r="L53" s="448"/>
      <c r="M53" s="400"/>
      <c r="N53" s="400"/>
      <c r="O53" s="87"/>
      <c r="P53" s="118"/>
      <c r="Q53" s="363"/>
      <c r="R53" s="118"/>
      <c r="S53" s="368"/>
      <c r="T53" s="432" t="s">
        <v>422</v>
      </c>
      <c r="U53" s="407"/>
      <c r="V53" s="407"/>
      <c r="W53" s="407"/>
      <c r="X53" s="407"/>
      <c r="Y53" s="407"/>
      <c r="Z53" s="407"/>
      <c r="AA53" s="407"/>
      <c r="AB53" s="407"/>
      <c r="AC53" s="407"/>
      <c r="AD53" s="407"/>
      <c r="AE53" s="407"/>
      <c r="AF53" s="407"/>
      <c r="AG53" s="407"/>
      <c r="AH53" s="407"/>
      <c r="AI53" s="407"/>
      <c r="AJ53" s="407"/>
      <c r="AK53" s="407"/>
      <c r="AM53" s="85"/>
      <c r="AN53" s="85" t="str">
        <f aca="false">IF(T53="","",T53)</f>
        <v>Добавить централизованную систему для дифференциации</v>
      </c>
      <c r="AO53" s="85"/>
      <c r="AP53" s="85"/>
      <c r="AQ53" s="493" t="n">
        <v>1</v>
      </c>
    </row>
    <row r="54" s="36" customFormat="true" ht="1.05" hidden="false" customHeight="true" outlineLevel="0" collapsed="false">
      <c r="A54" s="448" t="s">
        <v>213</v>
      </c>
      <c r="B54" s="448"/>
      <c r="C54" s="448"/>
      <c r="D54" s="448"/>
      <c r="E54" s="435"/>
      <c r="F54" s="448"/>
      <c r="G54" s="448"/>
      <c r="H54" s="448"/>
      <c r="I54" s="448"/>
      <c r="J54" s="448"/>
      <c r="K54" s="448"/>
      <c r="L54" s="448"/>
      <c r="M54" s="400"/>
      <c r="N54" s="400"/>
      <c r="O54" s="87"/>
      <c r="P54" s="118"/>
      <c r="Q54" s="363"/>
      <c r="R54" s="118"/>
      <c r="S54" s="368"/>
      <c r="T54" s="432" t="s">
        <v>423</v>
      </c>
      <c r="U54" s="407"/>
      <c r="V54" s="407"/>
      <c r="W54" s="407"/>
      <c r="X54" s="407"/>
      <c r="Y54" s="407"/>
      <c r="Z54" s="407"/>
      <c r="AA54" s="407"/>
      <c r="AB54" s="407"/>
      <c r="AC54" s="407"/>
      <c r="AD54" s="407"/>
      <c r="AE54" s="407"/>
      <c r="AF54" s="407"/>
      <c r="AG54" s="407"/>
      <c r="AH54" s="407"/>
      <c r="AI54" s="407"/>
      <c r="AJ54" s="407"/>
      <c r="AK54" s="407"/>
      <c r="AM54" s="493"/>
      <c r="AN54" s="493" t="str">
        <f aca="false">IF(T54="","",T54)</f>
        <v>Добавить территорию для дифференциации</v>
      </c>
      <c r="AO54" s="493"/>
      <c r="AP54" s="493"/>
      <c r="AQ54" s="493" t="n">
        <v>1</v>
      </c>
    </row>
    <row r="55" s="36" customFormat="true" ht="1.05" hidden="false" customHeight="true" outlineLevel="0" collapsed="false">
      <c r="A55" s="448" t="s">
        <v>213</v>
      </c>
      <c r="B55" s="448"/>
      <c r="C55" s="448"/>
      <c r="D55" s="448"/>
      <c r="E55" s="435"/>
      <c r="F55" s="448"/>
      <c r="G55" s="448"/>
      <c r="H55" s="448"/>
      <c r="I55" s="448"/>
      <c r="J55" s="448"/>
      <c r="K55" s="448"/>
      <c r="L55" s="448"/>
      <c r="M55" s="400"/>
      <c r="N55" s="400"/>
      <c r="O55" s="87"/>
      <c r="P55" s="118"/>
      <c r="Q55" s="363"/>
      <c r="R55" s="118"/>
      <c r="S55" s="368"/>
      <c r="T55" s="432" t="s">
        <v>423</v>
      </c>
      <c r="U55" s="407"/>
      <c r="V55" s="407"/>
      <c r="W55" s="407"/>
      <c r="X55" s="407"/>
      <c r="Y55" s="407"/>
      <c r="Z55" s="407"/>
      <c r="AA55" s="407"/>
      <c r="AB55" s="407"/>
      <c r="AC55" s="407"/>
      <c r="AD55" s="407"/>
      <c r="AE55" s="407"/>
      <c r="AF55" s="407"/>
      <c r="AG55" s="407"/>
      <c r="AH55" s="407"/>
      <c r="AI55" s="407"/>
      <c r="AJ55" s="407"/>
      <c r="AK55" s="407"/>
      <c r="AM55" s="493"/>
      <c r="AN55" s="493" t="str">
        <f aca="false">IF(T55="","",T55)</f>
        <v>Добавить территорию для дифференциации</v>
      </c>
      <c r="AO55" s="493"/>
      <c r="AP55" s="493"/>
      <c r="AQ55" s="493" t="n">
        <v>1</v>
      </c>
    </row>
    <row r="56" s="36" customFormat="true" ht="1.05" hidden="false" customHeight="true" outlineLevel="0" collapsed="false">
      <c r="A56" s="448"/>
      <c r="B56" s="448"/>
      <c r="C56" s="448"/>
      <c r="D56" s="448"/>
      <c r="E56" s="448"/>
      <c r="F56" s="448"/>
      <c r="G56" s="448"/>
      <c r="H56" s="448"/>
      <c r="I56" s="448"/>
      <c r="J56" s="448"/>
      <c r="K56" s="448"/>
      <c r="L56" s="448"/>
      <c r="M56" s="400"/>
      <c r="N56" s="400"/>
      <c r="O56" s="87"/>
      <c r="P56" s="118"/>
      <c r="Q56" s="363"/>
      <c r="R56" s="118"/>
      <c r="S56" s="368"/>
      <c r="T56" s="432" t="s">
        <v>455</v>
      </c>
      <c r="U56" s="407"/>
      <c r="V56" s="407"/>
      <c r="W56" s="407"/>
      <c r="X56" s="407"/>
      <c r="Y56" s="407"/>
      <c r="Z56" s="407"/>
      <c r="AA56" s="407"/>
      <c r="AB56" s="407"/>
      <c r="AC56" s="407"/>
      <c r="AD56" s="407"/>
      <c r="AE56" s="407"/>
      <c r="AF56" s="407"/>
      <c r="AG56" s="407"/>
      <c r="AH56" s="407"/>
      <c r="AI56" s="407"/>
      <c r="AJ56" s="407"/>
      <c r="AK56" s="407"/>
      <c r="AM56" s="85"/>
      <c r="AN56" s="85" t="str">
        <f aca="false">IF(T56="","",T56)</f>
        <v>Добавить наименование тарифа</v>
      </c>
      <c r="AO56" s="85"/>
      <c r="AP56" s="85"/>
      <c r="AQ56" s="493" t="n">
        <v>1</v>
      </c>
    </row>
    <row r="57" customFormat="false" ht="11.55" hidden="false" customHeight="true" outlineLevel="0" collapsed="false">
      <c r="M57" s="137"/>
      <c r="N57" s="137"/>
      <c r="O57" s="137"/>
      <c r="P57" s="34"/>
      <c r="Q57" s="34"/>
      <c r="R57" s="137"/>
      <c r="S57" s="137"/>
      <c r="AL57" s="137"/>
      <c r="AM57" s="137"/>
      <c r="AN57" s="137"/>
      <c r="AO57" s="137"/>
      <c r="AP57" s="137"/>
      <c r="AQ57" s="137" t="n">
        <v>11</v>
      </c>
    </row>
    <row r="58" customFormat="false" ht="19.95" hidden="false" customHeight="true" outlineLevel="0" collapsed="false">
      <c r="O58" s="137"/>
      <c r="S58" s="307"/>
      <c r="T58" s="472"/>
      <c r="U58" s="472"/>
      <c r="V58" s="472"/>
      <c r="W58" s="472"/>
      <c r="X58" s="472"/>
      <c r="Y58" s="472"/>
      <c r="Z58" s="472"/>
      <c r="AA58" s="472"/>
      <c r="AB58" s="472"/>
      <c r="AC58" s="472"/>
      <c r="AD58" s="472"/>
      <c r="AE58" s="472"/>
      <c r="AF58" s="472"/>
      <c r="AG58" s="472"/>
      <c r="AH58" s="472"/>
      <c r="AI58" s="472"/>
      <c r="AJ58" s="472"/>
      <c r="AK58" s="472"/>
      <c r="AQ58" s="137" t="n">
        <v>19</v>
      </c>
    </row>
    <row r="59" customFormat="false" ht="21" hidden="false" customHeight="true" outlineLevel="0" collapsed="false">
      <c r="O59" s="137"/>
      <c r="T59" s="472"/>
      <c r="U59" s="472"/>
      <c r="V59" s="472"/>
      <c r="W59" s="472"/>
      <c r="X59" s="472"/>
      <c r="Y59" s="472"/>
      <c r="Z59" s="472"/>
      <c r="AA59" s="472"/>
      <c r="AB59" s="472"/>
      <c r="AC59" s="472"/>
      <c r="AD59" s="472"/>
      <c r="AE59" s="472"/>
      <c r="AF59" s="472"/>
      <c r="AG59" s="472"/>
      <c r="AH59" s="472"/>
      <c r="AI59" s="472"/>
      <c r="AJ59" s="472"/>
      <c r="AK59" s="472"/>
      <c r="AQ59" s="137" t="n">
        <v>20</v>
      </c>
    </row>
    <row r="60" customFormat="false" ht="14.7" hidden="false" customHeight="true" outlineLevel="0" collapsed="false">
      <c r="O60" s="137"/>
      <c r="T60" s="137"/>
      <c r="U60" s="137"/>
      <c r="V60" s="137"/>
      <c r="W60" s="137"/>
      <c r="X60" s="137"/>
      <c r="Y60" s="137"/>
      <c r="Z60" s="137"/>
      <c r="AA60" s="137"/>
      <c r="AB60" s="137"/>
      <c r="AC60" s="137"/>
      <c r="AD60" s="137"/>
      <c r="AE60" s="137"/>
      <c r="AF60" s="137"/>
      <c r="AG60" s="137"/>
      <c r="AH60" s="137"/>
      <c r="AI60" s="137"/>
      <c r="AJ60" s="137"/>
      <c r="AK60" s="137"/>
      <c r="AQ60" s="137" t="n">
        <v>14</v>
      </c>
    </row>
    <row r="61" customFormat="false" ht="19.95" hidden="false" customHeight="true" outlineLevel="0" collapsed="false">
      <c r="O61" s="137"/>
      <c r="T61" s="472"/>
      <c r="U61" s="472"/>
      <c r="V61" s="472"/>
      <c r="W61" s="472"/>
      <c r="X61" s="472"/>
      <c r="Y61" s="472"/>
      <c r="Z61" s="472"/>
      <c r="AA61" s="472"/>
      <c r="AB61" s="472"/>
      <c r="AC61" s="472"/>
      <c r="AD61" s="472"/>
      <c r="AE61" s="472"/>
      <c r="AF61" s="472"/>
      <c r="AG61" s="472"/>
      <c r="AH61" s="472"/>
      <c r="AI61" s="472"/>
      <c r="AJ61" s="472"/>
      <c r="AK61" s="472"/>
      <c r="AQ61" s="137" t="n">
        <v>19</v>
      </c>
    </row>
    <row r="62" customFormat="false" ht="16.8" hidden="false" customHeight="true" outlineLevel="0" collapsed="false">
      <c r="O62" s="137"/>
      <c r="T62" s="472"/>
      <c r="U62" s="472"/>
      <c r="V62" s="472"/>
      <c r="W62" s="472"/>
      <c r="X62" s="472"/>
      <c r="Y62" s="472"/>
      <c r="Z62" s="472"/>
      <c r="AA62" s="472"/>
      <c r="AB62" s="472"/>
      <c r="AC62" s="472"/>
      <c r="AD62" s="472"/>
      <c r="AE62" s="472"/>
      <c r="AF62" s="472"/>
      <c r="AG62" s="472"/>
      <c r="AH62" s="472"/>
      <c r="AI62" s="472"/>
      <c r="AJ62" s="472"/>
      <c r="AK62" s="472"/>
      <c r="AQ62" s="137" t="n">
        <v>16</v>
      </c>
    </row>
    <row r="63" customFormat="false" ht="14.7" hidden="false" customHeight="true" outlineLevel="0" collapsed="false">
      <c r="O63" s="137"/>
      <c r="AQ63" s="137" t="n">
        <v>14</v>
      </c>
    </row>
    <row r="64" customFormat="false" ht="22.5" hidden="true" customHeight="true" outlineLevel="0" collapsed="false">
      <c r="A64" s="137" t="s">
        <v>81</v>
      </c>
      <c r="B64" s="137" t="n">
        <v>0</v>
      </c>
      <c r="C64" s="137" t="n">
        <v>0</v>
      </c>
      <c r="D64" s="137" t="n">
        <v>0</v>
      </c>
      <c r="E64" s="137" t="n">
        <v>0</v>
      </c>
      <c r="F64" s="137" t="n">
        <v>0</v>
      </c>
      <c r="G64" s="137" t="n">
        <v>0</v>
      </c>
      <c r="H64" s="137" t="n">
        <v>0</v>
      </c>
      <c r="I64" s="137" t="n">
        <v>0</v>
      </c>
      <c r="J64" s="137" t="n">
        <v>0</v>
      </c>
      <c r="K64" s="137" t="n">
        <v>0</v>
      </c>
      <c r="L64" s="137" t="n">
        <v>0</v>
      </c>
      <c r="M64" s="175" t="n">
        <v>0</v>
      </c>
      <c r="N64" s="175" t="n">
        <v>0</v>
      </c>
      <c r="O64" s="175" t="n">
        <v>0</v>
      </c>
      <c r="P64" s="39" t="n">
        <v>3</v>
      </c>
      <c r="Q64" s="374" t="n">
        <v>3</v>
      </c>
      <c r="R64" s="329" t="n">
        <v>3</v>
      </c>
      <c r="S64" s="330" t="n">
        <v>12</v>
      </c>
      <c r="T64" s="137" t="n">
        <v>31</v>
      </c>
      <c r="U64" s="137" t="n">
        <v>0</v>
      </c>
      <c r="V64" s="137" t="n">
        <v>0</v>
      </c>
      <c r="W64" s="137" t="n">
        <v>0</v>
      </c>
      <c r="X64" s="137" t="n">
        <v>0</v>
      </c>
      <c r="Y64" s="137" t="n">
        <v>0</v>
      </c>
      <c r="Z64" s="137" t="n">
        <v>0</v>
      </c>
      <c r="AA64" s="137" t="n">
        <v>0</v>
      </c>
      <c r="AB64" s="137" t="n">
        <v>27</v>
      </c>
      <c r="AC64" s="137" t="n">
        <v>24</v>
      </c>
      <c r="AD64" s="137" t="n">
        <v>21</v>
      </c>
      <c r="AE64" s="137" t="n">
        <v>21</v>
      </c>
      <c r="AF64" s="137" t="n">
        <v>11</v>
      </c>
      <c r="AG64" s="137" t="n">
        <v>3</v>
      </c>
      <c r="AH64" s="137" t="n">
        <v>11</v>
      </c>
      <c r="AI64" s="137" t="n">
        <v>8</v>
      </c>
      <c r="AJ64" s="137" t="n">
        <v>4</v>
      </c>
      <c r="AK64" s="137" t="n">
        <v>115</v>
      </c>
      <c r="AL64" s="493" t="n">
        <v>10</v>
      </c>
      <c r="AM64" s="493" t="n">
        <v>10</v>
      </c>
      <c r="AN64" s="493" t="n">
        <v>10</v>
      </c>
      <c r="AO64" s="493" t="n">
        <v>10</v>
      </c>
      <c r="AP64" s="493" t="n">
        <v>10</v>
      </c>
      <c r="AQ64" s="137" t="n">
        <v>23</v>
      </c>
    </row>
  </sheetData>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6">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X8 Z8 AF8 AH8 AF16 AH16 X48 Z48 AF48 AH48"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Y8 AA8 AG8 AI8 AC16 AG16 AI16 Y48 AA48 AG48 AI48" type="none">
      <formula1>0</formula1>
      <formula2>0</formula2>
    </dataValidation>
    <dataValidation allowBlank="true" error="Выберите значение из списка" errorStyle="stop" errorTitle="Ошибка" operator="between" showDropDown="false" showErrorMessage="false" showInputMessage="false" sqref="V39:W39"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C8 AC48" type="decimal">
      <formula1>-1E+024</formula1>
      <formula2>1E+024</formula2>
    </dataValidation>
    <dataValidation allowBlank="true" error="Допускается ввод не более 900 символов!" errorStyle="stop" errorTitle="Ошибка" operator="lessThanOrEqual" showDropDown="false" showErrorMessage="true" showInputMessage="true" sqref="T8 AB8 T48 AB48"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AD39:AE39" type="list">
      <formula1>UNIT_CONNECT_LIST</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BI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1" min="1" style="34" width="11.57"/>
    <col collapsed="false" customWidth="true" hidden="true" outlineLevel="0" max="2" min="2" style="34" width="11.01"/>
    <col collapsed="false" customWidth="false" hidden="true" outlineLevel="0" max="3" min="3" style="34" width="10.57"/>
    <col collapsed="false" customWidth="true" hidden="true" outlineLevel="0" max="4" min="4" style="34" width="12.85"/>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true" outlineLevel="0" max="16" min="16" style="39" width="3.71"/>
    <col collapsed="false" customWidth="true" hidden="true" outlineLevel="0" max="17" min="17" style="374" width="3.71"/>
    <col collapsed="false" customWidth="true" hidden="false" outlineLevel="0" max="18" min="18"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5" min="22" style="31" width="21.71"/>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3.71"/>
    <col collapsed="false" customWidth="true" hidden="false" outlineLevel="0" max="32" min="31" style="31" width="3.01"/>
    <col collapsed="false" customWidth="true" hidden="false" outlineLevel="0" max="33" min="33" style="31" width="24.01"/>
    <col collapsed="false" customWidth="true" hidden="false" outlineLevel="0" max="34" min="34" style="31" width="3.71"/>
    <col collapsed="false" customWidth="true" hidden="false" outlineLevel="0" max="36" min="35" style="31" width="3.01"/>
    <col collapsed="false" customWidth="true" hidden="false" outlineLevel="0" max="37" min="37" style="31" width="24.01"/>
    <col collapsed="false" customWidth="true" hidden="false" outlineLevel="0" max="38" min="38" style="31" width="3.71"/>
    <col collapsed="false" customWidth="true" hidden="false" outlineLevel="0" max="40" min="39" style="31" width="3.01"/>
    <col collapsed="false" customWidth="true" hidden="false" outlineLevel="0" max="41" min="41" style="31" width="18.01"/>
    <col collapsed="false" customWidth="true" hidden="false" outlineLevel="0" max="42" min="42" style="31" width="3.71"/>
    <col collapsed="false" customWidth="true" hidden="false" outlineLevel="0" max="44" min="43" style="31" width="3.01"/>
    <col collapsed="false" customWidth="true" hidden="false" outlineLevel="0" max="45" min="45" style="31" width="18.01"/>
    <col collapsed="false" customWidth="true" hidden="false" outlineLevel="0" max="49" min="46" style="31" width="21.01"/>
    <col collapsed="false" customWidth="true" hidden="false" outlineLevel="0" max="50" min="50" style="31" width="11.01"/>
    <col collapsed="false" customWidth="true" hidden="false" outlineLevel="0" max="51" min="51" style="31" width="3.71"/>
    <col collapsed="false" customWidth="true" hidden="false" outlineLevel="0" max="52" min="52" style="31" width="11.01"/>
    <col collapsed="false" customWidth="true" hidden="true" outlineLevel="0" max="53" min="53" style="31" width="8.57"/>
    <col collapsed="false" customWidth="true" hidden="false" outlineLevel="0" max="54" min="54" style="31" width="4.01"/>
    <col collapsed="false" customWidth="true" hidden="false" outlineLevel="0" max="55" min="55" style="31" width="115.01"/>
    <col collapsed="false" customWidth="true" hidden="false" outlineLevel="0" max="60" min="56" style="36" width="10"/>
    <col collapsed="false" customWidth="false" hidden="true" outlineLevel="0" max="61" min="61" style="31" width="10.57"/>
  </cols>
  <sheetData>
    <row r="1" customFormat="false" ht="22.5" hidden="true" customHeight="true" outlineLevel="0" collapsed="false">
      <c r="BI1" s="31" t="s">
        <v>14</v>
      </c>
    </row>
    <row r="2" customFormat="false" ht="21" hidden="true" customHeight="true" outlineLevel="0" collapsed="false">
      <c r="A2" s="416"/>
      <c r="B2" s="416"/>
      <c r="C2" s="416"/>
      <c r="D2" s="416"/>
      <c r="E2" s="331" t="n">
        <v>1</v>
      </c>
      <c r="F2" s="416"/>
      <c r="G2" s="416"/>
      <c r="H2" s="416"/>
      <c r="I2" s="416"/>
      <c r="J2" s="416"/>
      <c r="K2" s="416"/>
      <c r="L2" s="433"/>
      <c r="M2" s="29"/>
      <c r="N2" s="29"/>
      <c r="O2" s="29"/>
      <c r="Q2" s="96"/>
      <c r="R2" s="332"/>
      <c r="S2" s="310" t="e">
        <f aca="false">INDEX(PT_DIFFERENTIATION_NUM_NTAR,MATCH(A2,PT_DIFFERENTIATION_NTAR_ID,0))</f>
        <v>#N/A</v>
      </c>
      <c r="T2" s="334" t="s">
        <v>132</v>
      </c>
      <c r="U2" s="335"/>
      <c r="V2" s="492"/>
      <c r="W2" s="492"/>
      <c r="X2" s="492"/>
      <c r="Y2" s="492"/>
      <c r="Z2" s="492"/>
      <c r="AA2" s="492"/>
      <c r="AB2" s="492"/>
      <c r="AC2" s="492"/>
      <c r="AD2" s="337" t="e">
        <f aca="false">INDEX(PT_DIFFERENTIATION_NTAR,MATCH(A2,PT_DIFFERENTIATION_NTAR_ID,0))</f>
        <v>#N/A</v>
      </c>
      <c r="AE2" s="337"/>
      <c r="AF2" s="337"/>
      <c r="AG2" s="337"/>
      <c r="AH2" s="337"/>
      <c r="AI2" s="337"/>
      <c r="AJ2" s="337"/>
      <c r="AK2" s="337"/>
      <c r="AL2" s="337"/>
      <c r="AM2" s="337"/>
      <c r="AN2" s="337"/>
      <c r="AO2" s="337"/>
      <c r="AP2" s="337"/>
      <c r="AQ2" s="337"/>
      <c r="AR2" s="337"/>
      <c r="AS2" s="337"/>
      <c r="AT2" s="337"/>
      <c r="AU2" s="337"/>
      <c r="AV2" s="337"/>
      <c r="AW2" s="337"/>
      <c r="AX2" s="337"/>
      <c r="AY2" s="337"/>
      <c r="AZ2" s="337"/>
      <c r="BA2" s="337"/>
      <c r="BB2" s="337"/>
      <c r="BC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5"/>
      <c r="BF2" s="85" t="str">
        <f aca="false">IF(T2="","",T2)</f>
        <v>Наименование тарифа</v>
      </c>
      <c r="BG2" s="85"/>
      <c r="BH2" s="85"/>
      <c r="BI2" s="31" t="n">
        <v>0</v>
      </c>
    </row>
    <row r="3" customFormat="false" ht="21" hidden="true" customHeight="true" outlineLevel="0" collapsed="false">
      <c r="A3" s="416"/>
      <c r="B3" s="416"/>
      <c r="C3" s="416"/>
      <c r="D3" s="416"/>
      <c r="E3" s="331"/>
      <c r="F3" s="331" t="n">
        <v>1</v>
      </c>
      <c r="G3" s="416"/>
      <c r="H3" s="416"/>
      <c r="I3" s="416"/>
      <c r="J3" s="416"/>
      <c r="K3" s="416"/>
      <c r="L3" s="433"/>
      <c r="M3" s="29"/>
      <c r="N3" s="29"/>
      <c r="O3" s="29"/>
      <c r="P3" s="33"/>
      <c r="Q3" s="450"/>
      <c r="R3" s="340"/>
      <c r="S3" s="310" t="e">
        <f aca="false">INDEX(PT_DIFFERENTIATION_NUM_TER,MATCH(B3,PT_DIFFERENTIATION_TER_ID,0))</f>
        <v>#N/A</v>
      </c>
      <c r="T3" s="333" t="s">
        <v>404</v>
      </c>
      <c r="U3" s="335"/>
      <c r="V3" s="492"/>
      <c r="W3" s="492"/>
      <c r="X3" s="492"/>
      <c r="Y3" s="492"/>
      <c r="Z3" s="492"/>
      <c r="AA3" s="492"/>
      <c r="AB3" s="492"/>
      <c r="AC3" s="492"/>
      <c r="AD3" s="337" t="e">
        <f aca="false">INDEX(PT_DIFFERENTIATION_TER,MATCH(B3,PT_DIFFERENTIATION_TER_ID,0))</f>
        <v>#N/A</v>
      </c>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8" t="s">
        <v>405</v>
      </c>
      <c r="BE3" s="85"/>
      <c r="BF3" s="85" t="str">
        <f aca="false">IF(T3="","",T3)</f>
        <v>Территория действия тарифа</v>
      </c>
      <c r="BG3" s="85"/>
      <c r="BH3" s="85"/>
      <c r="BI3" s="31" t="n">
        <v>0</v>
      </c>
    </row>
    <row r="4" customFormat="false" ht="42" hidden="true" customHeight="true" outlineLevel="0" collapsed="false">
      <c r="A4" s="416"/>
      <c r="B4" s="416"/>
      <c r="C4" s="416"/>
      <c r="D4" s="416"/>
      <c r="E4" s="331"/>
      <c r="F4" s="331"/>
      <c r="G4" s="331" t="n">
        <v>1</v>
      </c>
      <c r="H4" s="416"/>
      <c r="I4" s="416"/>
      <c r="J4" s="416"/>
      <c r="K4" s="416"/>
      <c r="L4" s="433"/>
      <c r="M4" s="29"/>
      <c r="N4" s="29"/>
      <c r="O4" s="29"/>
      <c r="P4" s="91"/>
      <c r="Q4" s="450"/>
      <c r="R4" s="340"/>
      <c r="S4" s="310" t="e">
        <f aca="false">INDEX(PT_DIFFERENTIATION_NUM_CS,MATCH(C4,PT_DIFFERENTIATION_CS_ID,0))</f>
        <v>#N/A</v>
      </c>
      <c r="T4" s="401" t="s">
        <v>488</v>
      </c>
      <c r="U4" s="335"/>
      <c r="V4" s="492"/>
      <c r="W4" s="492"/>
      <c r="X4" s="492"/>
      <c r="Y4" s="492"/>
      <c r="Z4" s="492"/>
      <c r="AA4" s="492"/>
      <c r="AB4" s="492"/>
      <c r="AC4" s="492"/>
      <c r="AD4" s="337" t="e">
        <f aca="false">INDEX(PT_DIFFERENTIATION_CS,MATCH(C4,PT_DIFFERENTIATION_CS_ID,0))</f>
        <v>#N/A</v>
      </c>
      <c r="AE4" s="337"/>
      <c r="AF4" s="337"/>
      <c r="AG4" s="337"/>
      <c r="AH4" s="337"/>
      <c r="AI4" s="337"/>
      <c r="AJ4" s="337"/>
      <c r="AK4" s="337"/>
      <c r="AL4" s="337"/>
      <c r="AM4" s="337"/>
      <c r="AN4" s="337"/>
      <c r="AO4" s="337"/>
      <c r="AP4" s="337"/>
      <c r="AQ4" s="337"/>
      <c r="AR4" s="337"/>
      <c r="AS4" s="337"/>
      <c r="AT4" s="337"/>
      <c r="AU4" s="337"/>
      <c r="AV4" s="337"/>
      <c r="AW4" s="337"/>
      <c r="AX4" s="337"/>
      <c r="AY4" s="337"/>
      <c r="AZ4" s="337"/>
      <c r="BA4" s="337"/>
      <c r="BB4" s="337"/>
      <c r="BC4" s="338" t="s">
        <v>489</v>
      </c>
      <c r="BE4" s="85"/>
      <c r="BF4" s="85" t="str">
        <f aca="false">IF(T4="","",T4)</f>
        <v>Наименование централизованной системы холодного водоснабжения</v>
      </c>
      <c r="BG4" s="85"/>
      <c r="BH4" s="85"/>
      <c r="BI4" s="31" t="n">
        <v>0</v>
      </c>
    </row>
    <row r="5" s="36" customFormat="true" ht="14.25" hidden="true" customHeight="true" outlineLevel="0" collapsed="false">
      <c r="A5" s="422"/>
      <c r="B5" s="422"/>
      <c r="C5" s="422"/>
      <c r="D5" s="422"/>
      <c r="E5" s="331"/>
      <c r="F5" s="331"/>
      <c r="G5" s="331"/>
      <c r="H5" s="331" t="n">
        <v>1</v>
      </c>
      <c r="I5" s="422"/>
      <c r="J5" s="422"/>
      <c r="K5" s="422"/>
      <c r="L5" s="155"/>
      <c r="M5" s="35"/>
      <c r="N5" s="35"/>
      <c r="O5" s="35"/>
      <c r="P5" s="505"/>
      <c r="Q5" s="506"/>
      <c r="R5" s="346"/>
      <c r="S5" s="410"/>
      <c r="T5" s="507"/>
      <c r="U5" s="434"/>
      <c r="V5" s="451"/>
      <c r="W5" s="451"/>
      <c r="X5" s="451"/>
      <c r="Y5" s="451"/>
      <c r="Z5" s="451"/>
      <c r="AA5" s="451"/>
      <c r="AB5" s="451"/>
      <c r="AC5" s="451"/>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c r="BC5" s="436" t="s">
        <v>409</v>
      </c>
      <c r="BE5" s="85"/>
      <c r="BF5" s="85" t="str">
        <f aca="false">IF(T5="","",T5)</f>
        <v/>
      </c>
      <c r="BG5" s="85"/>
      <c r="BH5" s="85"/>
      <c r="BI5" s="36" t="n">
        <v>0</v>
      </c>
    </row>
    <row r="6" s="36" customFormat="true" ht="14.25" hidden="true" customHeight="true" outlineLevel="0" collapsed="false">
      <c r="A6" s="422"/>
      <c r="B6" s="422"/>
      <c r="C6" s="422"/>
      <c r="D6" s="422"/>
      <c r="E6" s="331"/>
      <c r="F6" s="331"/>
      <c r="G6" s="331"/>
      <c r="H6" s="331"/>
      <c r="I6" s="342" t="str">
        <f aca="false">S5&amp;".1"</f>
        <v>.1</v>
      </c>
      <c r="J6" s="422"/>
      <c r="K6" s="422"/>
      <c r="L6" s="155" t="s">
        <v>410</v>
      </c>
      <c r="M6" s="414"/>
      <c r="N6" s="414"/>
      <c r="O6" s="414"/>
      <c r="P6" s="304" t="n">
        <v>1</v>
      </c>
      <c r="Q6" s="304"/>
      <c r="R6" s="343"/>
      <c r="S6" s="410"/>
      <c r="T6" s="423"/>
      <c r="U6" s="434"/>
      <c r="V6" s="451"/>
      <c r="W6" s="451"/>
      <c r="X6" s="451"/>
      <c r="Y6" s="451"/>
      <c r="Z6" s="451"/>
      <c r="AA6" s="451"/>
      <c r="AB6" s="451"/>
      <c r="AC6" s="451"/>
      <c r="AD6" s="410"/>
      <c r="AE6" s="410"/>
      <c r="AF6" s="410"/>
      <c r="AG6" s="410"/>
      <c r="AH6" s="410"/>
      <c r="AI6" s="410"/>
      <c r="AJ6" s="410"/>
      <c r="AK6" s="410"/>
      <c r="AL6" s="410"/>
      <c r="AM6" s="410"/>
      <c r="AN6" s="410"/>
      <c r="AO6" s="410"/>
      <c r="AP6" s="410"/>
      <c r="AQ6" s="410"/>
      <c r="AR6" s="410"/>
      <c r="AS6" s="410"/>
      <c r="AT6" s="410"/>
      <c r="AU6" s="410"/>
      <c r="AV6" s="410"/>
      <c r="AW6" s="410"/>
      <c r="AX6" s="410"/>
      <c r="AY6" s="410"/>
      <c r="AZ6" s="410"/>
      <c r="BA6" s="410"/>
      <c r="BB6" s="410"/>
      <c r="BC6" s="436"/>
      <c r="BE6" s="85"/>
      <c r="BF6" s="85" t="str">
        <f aca="false">IF(T6="","",T6)</f>
        <v/>
      </c>
      <c r="BG6" s="85"/>
      <c r="BH6" s="85"/>
      <c r="BI6" s="36" t="n">
        <v>0</v>
      </c>
    </row>
    <row r="7" s="36" customFormat="true" ht="14.25" hidden="true" customHeight="true" outlineLevel="0" collapsed="false">
      <c r="A7" s="422"/>
      <c r="B7" s="422"/>
      <c r="C7" s="422"/>
      <c r="D7" s="422"/>
      <c r="E7" s="331"/>
      <c r="F7" s="331"/>
      <c r="G7" s="331"/>
      <c r="H7" s="331"/>
      <c r="I7" s="342"/>
      <c r="J7" s="342" t="str">
        <f aca="false">S5&amp;".1"</f>
        <v>.1</v>
      </c>
      <c r="K7" s="422"/>
      <c r="L7" s="155"/>
      <c r="M7" s="414"/>
      <c r="N7" s="414"/>
      <c r="O7" s="414"/>
      <c r="P7" s="304"/>
      <c r="Q7" s="304" t="n">
        <v>1</v>
      </c>
      <c r="R7" s="346"/>
      <c r="S7" s="410"/>
      <c r="T7" s="452"/>
      <c r="U7" s="434"/>
      <c r="V7" s="451"/>
      <c r="W7" s="451"/>
      <c r="X7" s="451"/>
      <c r="Y7" s="451"/>
      <c r="Z7" s="451"/>
      <c r="AA7" s="451"/>
      <c r="AB7" s="451"/>
      <c r="AC7" s="451"/>
      <c r="AD7" s="410"/>
      <c r="AE7" s="410"/>
      <c r="AF7" s="410"/>
      <c r="AG7" s="410"/>
      <c r="AH7" s="410"/>
      <c r="AI7" s="410"/>
      <c r="AJ7" s="410"/>
      <c r="AK7" s="410"/>
      <c r="AL7" s="410"/>
      <c r="AM7" s="410"/>
      <c r="AN7" s="410"/>
      <c r="AO7" s="410"/>
      <c r="AP7" s="410"/>
      <c r="AQ7" s="410"/>
      <c r="AR7" s="410"/>
      <c r="AS7" s="410"/>
      <c r="AT7" s="410"/>
      <c r="AU7" s="410"/>
      <c r="AV7" s="410"/>
      <c r="AW7" s="410"/>
      <c r="AX7" s="410"/>
      <c r="AY7" s="410"/>
      <c r="AZ7" s="410"/>
      <c r="BA7" s="410"/>
      <c r="BB7" s="410"/>
      <c r="BC7" s="436"/>
      <c r="BE7" s="85"/>
      <c r="BF7" s="85" t="str">
        <f aca="false">IF(T7="","",T7)</f>
        <v/>
      </c>
      <c r="BG7" s="85"/>
      <c r="BH7" s="85"/>
      <c r="BI7" s="36" t="n">
        <v>0</v>
      </c>
    </row>
    <row r="8" customFormat="false" ht="11.25" hidden="true" customHeight="true" outlineLevel="0" collapsed="false">
      <c r="A8" s="416"/>
      <c r="B8" s="416"/>
      <c r="C8" s="416"/>
      <c r="D8" s="416"/>
      <c r="E8" s="331"/>
      <c r="F8" s="331"/>
      <c r="G8" s="331"/>
      <c r="H8" s="331"/>
      <c r="I8" s="342"/>
      <c r="J8" s="342"/>
      <c r="K8" s="342" t="e">
        <f aca="false">S4&amp;".1"</f>
        <v>#N/A</v>
      </c>
      <c r="L8" s="433"/>
      <c r="P8" s="304"/>
      <c r="Q8" s="304"/>
      <c r="R8" s="495" t="n">
        <v>1</v>
      </c>
      <c r="S8" s="408" t="e">
        <f aca="false">$K8</f>
        <v>#N/A</v>
      </c>
      <c r="T8" s="484"/>
      <c r="U8" s="335"/>
      <c r="V8" s="349"/>
      <c r="W8" s="351"/>
      <c r="X8" s="349"/>
      <c r="Y8" s="351"/>
      <c r="Z8" s="352"/>
      <c r="AA8" s="166" t="s">
        <v>65</v>
      </c>
      <c r="AB8" s="352"/>
      <c r="AC8" s="166" t="s">
        <v>65</v>
      </c>
      <c r="AD8" s="166" t="s">
        <v>65</v>
      </c>
      <c r="AE8" s="455"/>
      <c r="AF8" s="235" t="n">
        <v>1</v>
      </c>
      <c r="AG8" s="508"/>
      <c r="AH8" s="166" t="s">
        <v>65</v>
      </c>
      <c r="AI8" s="455"/>
      <c r="AJ8" s="235" t="n">
        <v>1</v>
      </c>
      <c r="AK8" s="58"/>
      <c r="AL8" s="166" t="s">
        <v>65</v>
      </c>
      <c r="AM8" s="213"/>
      <c r="AN8" s="235" t="n">
        <v>1</v>
      </c>
      <c r="AO8" s="508"/>
      <c r="AP8" s="509" t="s">
        <v>65</v>
      </c>
      <c r="AQ8" s="456"/>
      <c r="AR8" s="235" t="n">
        <v>1</v>
      </c>
      <c r="AS8" s="64"/>
      <c r="AT8" s="349"/>
      <c r="AU8" s="351"/>
      <c r="AV8" s="349"/>
      <c r="AW8" s="351"/>
      <c r="AX8" s="352"/>
      <c r="AY8" s="166" t="s">
        <v>65</v>
      </c>
      <c r="AZ8" s="352"/>
      <c r="BA8" s="166" t="s">
        <v>65</v>
      </c>
      <c r="BB8" s="397"/>
      <c r="BC8" s="353" t="s">
        <v>508</v>
      </c>
      <c r="BE8" s="85"/>
      <c r="BF8" s="85" t="str">
        <f aca="false">IF(T8="","",T8)</f>
        <v/>
      </c>
      <c r="BG8" s="85"/>
      <c r="BH8" s="85"/>
      <c r="BI8" s="31" t="n">
        <v>0</v>
      </c>
    </row>
    <row r="9" customFormat="false" ht="11.25" hidden="true" customHeight="true" outlineLevel="0" collapsed="false">
      <c r="A9" s="416"/>
      <c r="B9" s="416"/>
      <c r="C9" s="416"/>
      <c r="D9" s="416"/>
      <c r="E9" s="331"/>
      <c r="F9" s="331"/>
      <c r="G9" s="331"/>
      <c r="H9" s="331"/>
      <c r="I9" s="342"/>
      <c r="J9" s="342"/>
      <c r="K9" s="342"/>
      <c r="L9" s="433"/>
      <c r="P9" s="304"/>
      <c r="Q9" s="304"/>
      <c r="R9" s="495"/>
      <c r="S9" s="408"/>
      <c r="T9" s="484"/>
      <c r="U9" s="335"/>
      <c r="V9" s="444"/>
      <c r="W9" s="459"/>
      <c r="X9" s="444"/>
      <c r="Y9" s="459"/>
      <c r="Z9" s="444"/>
      <c r="AA9" s="444"/>
      <c r="AB9" s="444"/>
      <c r="AC9" s="444"/>
      <c r="AD9" s="166"/>
      <c r="AE9" s="455"/>
      <c r="AF9" s="235"/>
      <c r="AG9" s="508"/>
      <c r="AH9" s="166"/>
      <c r="AI9" s="455"/>
      <c r="AJ9" s="235"/>
      <c r="AK9" s="58"/>
      <c r="AL9" s="166"/>
      <c r="AM9" s="213"/>
      <c r="AN9" s="235"/>
      <c r="AO9" s="508"/>
      <c r="AP9" s="509"/>
      <c r="AQ9" s="510"/>
      <c r="AR9" s="324"/>
      <c r="AS9" s="324" t="s">
        <v>509</v>
      </c>
      <c r="AT9" s="444"/>
      <c r="AU9" s="459"/>
      <c r="AV9" s="444"/>
      <c r="AW9" s="459"/>
      <c r="AX9" s="444"/>
      <c r="AY9" s="444"/>
      <c r="AZ9" s="444"/>
      <c r="BA9" s="444"/>
      <c r="BB9" s="457"/>
      <c r="BC9" s="353"/>
      <c r="BE9" s="85"/>
      <c r="BF9" s="85"/>
      <c r="BG9" s="85"/>
      <c r="BH9" s="85"/>
      <c r="BI9" s="31" t="n">
        <v>0</v>
      </c>
    </row>
    <row r="10" customFormat="false" ht="11.25" hidden="true" customHeight="true" outlineLevel="0" collapsed="false">
      <c r="A10" s="416"/>
      <c r="B10" s="416"/>
      <c r="C10" s="416"/>
      <c r="D10" s="416"/>
      <c r="E10" s="331"/>
      <c r="F10" s="331"/>
      <c r="G10" s="331"/>
      <c r="H10" s="331"/>
      <c r="I10" s="342"/>
      <c r="J10" s="342"/>
      <c r="K10" s="342"/>
      <c r="L10" s="433"/>
      <c r="P10" s="304"/>
      <c r="Q10" s="304"/>
      <c r="R10" s="495"/>
      <c r="S10" s="408"/>
      <c r="T10" s="484"/>
      <c r="U10" s="335"/>
      <c r="V10" s="444"/>
      <c r="W10" s="459"/>
      <c r="X10" s="444"/>
      <c r="Y10" s="459"/>
      <c r="Z10" s="444"/>
      <c r="AA10" s="444"/>
      <c r="AB10" s="444"/>
      <c r="AC10" s="444"/>
      <c r="AD10" s="166"/>
      <c r="AE10" s="455"/>
      <c r="AF10" s="235"/>
      <c r="AG10" s="508"/>
      <c r="AH10" s="166"/>
      <c r="AI10" s="455"/>
      <c r="AJ10" s="235"/>
      <c r="AK10" s="58"/>
      <c r="AL10" s="166"/>
      <c r="AM10" s="510"/>
      <c r="AN10" s="511"/>
      <c r="AO10" s="511" t="s">
        <v>510</v>
      </c>
      <c r="AP10" s="324"/>
      <c r="AQ10" s="324"/>
      <c r="AR10" s="324"/>
      <c r="AS10" s="444"/>
      <c r="AT10" s="444"/>
      <c r="AU10" s="459"/>
      <c r="AV10" s="444"/>
      <c r="AW10" s="459"/>
      <c r="AX10" s="444"/>
      <c r="AY10" s="444"/>
      <c r="AZ10" s="444"/>
      <c r="BA10" s="444"/>
      <c r="BB10" s="457"/>
      <c r="BC10" s="353"/>
      <c r="BE10" s="85"/>
      <c r="BF10" s="85"/>
      <c r="BG10" s="85"/>
      <c r="BH10" s="85"/>
      <c r="BI10" s="31" t="n">
        <v>0</v>
      </c>
    </row>
    <row r="11" customFormat="false" ht="11.25" hidden="true" customHeight="true" outlineLevel="0" collapsed="false">
      <c r="A11" s="416"/>
      <c r="B11" s="416"/>
      <c r="C11" s="416"/>
      <c r="D11" s="416"/>
      <c r="E11" s="331"/>
      <c r="F11" s="331"/>
      <c r="G11" s="331"/>
      <c r="H11" s="331"/>
      <c r="I11" s="342"/>
      <c r="J11" s="342"/>
      <c r="K11" s="342"/>
      <c r="L11" s="433"/>
      <c r="P11" s="304"/>
      <c r="Q11" s="304"/>
      <c r="R11" s="495"/>
      <c r="S11" s="408"/>
      <c r="T11" s="484"/>
      <c r="U11" s="335"/>
      <c r="V11" s="444"/>
      <c r="W11" s="459"/>
      <c r="X11" s="444"/>
      <c r="Y11" s="459"/>
      <c r="Z11" s="444"/>
      <c r="AA11" s="444"/>
      <c r="AB11" s="444"/>
      <c r="AC11" s="444"/>
      <c r="AD11" s="166"/>
      <c r="AE11" s="455"/>
      <c r="AF11" s="235"/>
      <c r="AG11" s="508"/>
      <c r="AH11" s="166"/>
      <c r="AI11" s="458"/>
      <c r="AJ11" s="125"/>
      <c r="AK11" s="291" t="s">
        <v>511</v>
      </c>
      <c r="AL11" s="444"/>
      <c r="AM11" s="444"/>
      <c r="AN11" s="444"/>
      <c r="AO11" s="444"/>
      <c r="AP11" s="444"/>
      <c r="AQ11" s="444"/>
      <c r="AR11" s="444"/>
      <c r="AS11" s="444"/>
      <c r="AT11" s="444"/>
      <c r="AU11" s="459"/>
      <c r="AV11" s="444"/>
      <c r="AW11" s="459"/>
      <c r="AX11" s="444"/>
      <c r="AY11" s="444"/>
      <c r="AZ11" s="444"/>
      <c r="BA11" s="444"/>
      <c r="BB11" s="457"/>
      <c r="BC11" s="353"/>
      <c r="BE11" s="85"/>
      <c r="BF11" s="85"/>
      <c r="BG11" s="85"/>
      <c r="BH11" s="85"/>
      <c r="BI11" s="31" t="n">
        <v>0</v>
      </c>
    </row>
    <row r="12" customFormat="false" ht="11.25" hidden="true" customHeight="true" outlineLevel="0" collapsed="false">
      <c r="A12" s="416"/>
      <c r="B12" s="416"/>
      <c r="C12" s="416"/>
      <c r="D12" s="416"/>
      <c r="E12" s="331"/>
      <c r="F12" s="331"/>
      <c r="G12" s="331"/>
      <c r="H12" s="331"/>
      <c r="I12" s="342"/>
      <c r="J12" s="342"/>
      <c r="K12" s="342"/>
      <c r="L12" s="433"/>
      <c r="P12" s="304"/>
      <c r="Q12" s="304"/>
      <c r="R12" s="495"/>
      <c r="S12" s="408"/>
      <c r="T12" s="484"/>
      <c r="U12" s="335"/>
      <c r="V12" s="444"/>
      <c r="W12" s="445" t="str">
        <f aca="false">Z8&amp;"-"&amp;AB8</f>
        <v>-</v>
      </c>
      <c r="X12" s="444"/>
      <c r="Y12" s="445" t="str">
        <f aca="false">AB8&amp;"-"&amp;AD8</f>
        <v>-да</v>
      </c>
      <c r="Z12" s="444"/>
      <c r="AA12" s="444"/>
      <c r="AB12" s="444"/>
      <c r="AC12" s="444"/>
      <c r="AD12" s="166"/>
      <c r="AE12" s="510"/>
      <c r="AF12" s="462"/>
      <c r="AG12" s="324" t="s">
        <v>512</v>
      </c>
      <c r="AH12" s="444"/>
      <c r="AI12" s="444"/>
      <c r="AJ12" s="444"/>
      <c r="AK12" s="444"/>
      <c r="AL12" s="444"/>
      <c r="AM12" s="444"/>
      <c r="AN12" s="444"/>
      <c r="AO12" s="444"/>
      <c r="AP12" s="444"/>
      <c r="AQ12" s="444"/>
      <c r="AR12" s="444"/>
      <c r="AS12" s="444"/>
      <c r="AT12" s="444"/>
      <c r="AU12" s="445" t="str">
        <f aca="false">AX8&amp;"-"&amp;AZ8</f>
        <v>-</v>
      </c>
      <c r="AV12" s="444"/>
      <c r="AW12" s="445" t="str">
        <f aca="false">AZ8&amp;"-"&amp;BB8</f>
        <v>-</v>
      </c>
      <c r="AX12" s="444"/>
      <c r="AY12" s="444"/>
      <c r="AZ12" s="444"/>
      <c r="BA12" s="444"/>
      <c r="BB12" s="461" t="str">
        <f aca="false">BE8&amp;"-"&amp;BG8</f>
        <v>-</v>
      </c>
      <c r="BC12" s="353"/>
      <c r="BE12" s="85"/>
      <c r="BF12" s="85" t="str">
        <f aca="false">IF(T12="","",T12)</f>
        <v/>
      </c>
      <c r="BG12" s="85"/>
      <c r="BH12" s="85"/>
      <c r="BI12" s="31" t="n">
        <v>0</v>
      </c>
    </row>
    <row r="13" customFormat="false" ht="11.25" hidden="true" customHeight="true" outlineLevel="0" collapsed="false">
      <c r="A13" s="416"/>
      <c r="B13" s="416"/>
      <c r="C13" s="416"/>
      <c r="D13" s="416"/>
      <c r="E13" s="331"/>
      <c r="F13" s="331"/>
      <c r="G13" s="331"/>
      <c r="H13" s="331"/>
      <c r="I13" s="342"/>
      <c r="J13" s="342"/>
      <c r="K13" s="416"/>
      <c r="L13" s="433"/>
      <c r="P13" s="304"/>
      <c r="Q13" s="304"/>
      <c r="R13" s="343"/>
      <c r="S13" s="355"/>
      <c r="T13" s="358" t="s">
        <v>475</v>
      </c>
      <c r="U13" s="157"/>
      <c r="V13" s="157"/>
      <c r="W13" s="157"/>
      <c r="X13" s="157"/>
      <c r="Y13" s="157"/>
      <c r="Z13" s="157"/>
      <c r="AA13" s="157"/>
      <c r="AB13" s="157"/>
      <c r="AC13" s="157"/>
      <c r="AD13" s="479"/>
      <c r="AE13" s="157"/>
      <c r="AF13" s="157"/>
      <c r="AG13" s="157"/>
      <c r="AH13" s="157"/>
      <c r="AI13" s="157"/>
      <c r="AJ13" s="157"/>
      <c r="AK13" s="157"/>
      <c r="AL13" s="157"/>
      <c r="AM13" s="157"/>
      <c r="AN13" s="157"/>
      <c r="AO13" s="157"/>
      <c r="AP13" s="157"/>
      <c r="AQ13" s="157"/>
      <c r="AR13" s="157"/>
      <c r="AS13" s="157"/>
      <c r="AT13" s="157"/>
      <c r="AU13" s="157"/>
      <c r="AV13" s="157"/>
      <c r="AW13" s="157"/>
      <c r="AX13" s="157"/>
      <c r="AY13" s="157"/>
      <c r="AZ13" s="157"/>
      <c r="BA13" s="157"/>
      <c r="BB13" s="357"/>
      <c r="BC13" s="353"/>
      <c r="BE13" s="85"/>
      <c r="BF13" s="85" t="str">
        <f aca="false">IF(T13="","",T13)</f>
        <v>Добавить строку</v>
      </c>
      <c r="BG13" s="85"/>
      <c r="BH13" s="85"/>
      <c r="BI13" s="31" t="n">
        <v>0</v>
      </c>
    </row>
    <row r="14" s="36" customFormat="true" ht="14.25" hidden="true" customHeight="true" outlineLevel="0" collapsed="false">
      <c r="A14" s="422"/>
      <c r="B14" s="422"/>
      <c r="C14" s="422"/>
      <c r="D14" s="422"/>
      <c r="E14" s="331"/>
      <c r="F14" s="331"/>
      <c r="G14" s="331"/>
      <c r="H14" s="331"/>
      <c r="I14" s="342"/>
      <c r="J14" s="422"/>
      <c r="K14" s="422"/>
      <c r="L14" s="155"/>
      <c r="M14" s="414"/>
      <c r="N14" s="414"/>
      <c r="O14" s="414"/>
      <c r="P14" s="304"/>
      <c r="Q14" s="304"/>
      <c r="R14" s="343"/>
      <c r="S14" s="411"/>
      <c r="T14" s="412"/>
      <c r="U14" s="431"/>
      <c r="V14" s="431"/>
      <c r="W14" s="431"/>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1"/>
      <c r="AY14" s="431"/>
      <c r="AZ14" s="431"/>
      <c r="BA14" s="431"/>
      <c r="BB14" s="431"/>
      <c r="BC14" s="413"/>
      <c r="BE14" s="85"/>
      <c r="BF14" s="85" t="str">
        <f aca="false">IF(T14="","",T14)</f>
        <v/>
      </c>
      <c r="BG14" s="85"/>
      <c r="BH14" s="85"/>
      <c r="BI14" s="36" t="n">
        <v>0</v>
      </c>
    </row>
    <row r="15" s="36" customFormat="true" ht="14.25" hidden="true" customHeight="true" outlineLevel="0" collapsed="false">
      <c r="A15" s="422"/>
      <c r="B15" s="422"/>
      <c r="C15" s="422"/>
      <c r="D15" s="422"/>
      <c r="E15" s="331"/>
      <c r="F15" s="331"/>
      <c r="G15" s="331"/>
      <c r="H15" s="331"/>
      <c r="I15" s="422"/>
      <c r="J15" s="422"/>
      <c r="K15" s="422"/>
      <c r="L15" s="155"/>
      <c r="M15" s="35"/>
      <c r="N15" s="35"/>
      <c r="P15" s="118"/>
      <c r="Q15" s="363"/>
      <c r="R15" s="463"/>
      <c r="S15" s="411"/>
      <c r="T15" s="412"/>
      <c r="U15" s="431"/>
      <c r="V15" s="431"/>
      <c r="W15" s="431"/>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1"/>
      <c r="AY15" s="431"/>
      <c r="AZ15" s="431"/>
      <c r="BA15" s="431"/>
      <c r="BB15" s="431"/>
      <c r="BC15" s="413"/>
      <c r="BE15" s="85"/>
      <c r="BF15" s="85" t="str">
        <f aca="false">IF(T15="","",T15)</f>
        <v/>
      </c>
      <c r="BG15" s="85"/>
      <c r="BH15" s="85"/>
      <c r="BI15" s="36" t="n">
        <v>0</v>
      </c>
    </row>
    <row r="16" s="36" customFormat="true" ht="14.25" hidden="true" customHeight="true" outlineLevel="0" collapsed="false">
      <c r="A16" s="422"/>
      <c r="B16" s="422"/>
      <c r="C16" s="422"/>
      <c r="D16" s="422"/>
      <c r="E16" s="331"/>
      <c r="F16" s="331"/>
      <c r="G16" s="331"/>
      <c r="H16" s="422"/>
      <c r="I16" s="422"/>
      <c r="J16" s="422"/>
      <c r="K16" s="422"/>
      <c r="L16" s="304"/>
      <c r="M16" s="35"/>
      <c r="N16" s="35"/>
      <c r="P16" s="118"/>
      <c r="Q16" s="363"/>
      <c r="R16" s="118"/>
      <c r="S16" s="368"/>
      <c r="T16" s="432"/>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7"/>
      <c r="AY16" s="407"/>
      <c r="AZ16" s="407"/>
      <c r="BA16" s="407"/>
      <c r="BB16" s="407"/>
      <c r="BC16" s="407"/>
      <c r="BE16" s="85"/>
      <c r="BF16" s="85" t="str">
        <f aca="false">IF(T16="","",T16)</f>
        <v/>
      </c>
      <c r="BG16" s="85"/>
      <c r="BH16" s="85"/>
      <c r="BI16" s="36" t="n">
        <v>0</v>
      </c>
    </row>
    <row r="17" s="36" customFormat="true" ht="14.25" hidden="true" customHeight="true" outlineLevel="0" collapsed="false">
      <c r="A17" s="422"/>
      <c r="B17" s="422"/>
      <c r="C17" s="422"/>
      <c r="D17" s="422"/>
      <c r="E17" s="331"/>
      <c r="F17" s="331"/>
      <c r="G17" s="422"/>
      <c r="H17" s="422"/>
      <c r="I17" s="422"/>
      <c r="J17" s="422"/>
      <c r="K17" s="422"/>
      <c r="L17" s="304"/>
      <c r="M17" s="367"/>
      <c r="N17" s="367"/>
      <c r="P17" s="118"/>
      <c r="Q17" s="363"/>
      <c r="R17" s="118"/>
      <c r="S17" s="368"/>
      <c r="T17" s="432" t="s">
        <v>422</v>
      </c>
      <c r="U17" s="407"/>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7"/>
      <c r="BA17" s="407"/>
      <c r="BB17" s="407"/>
      <c r="BC17" s="407"/>
      <c r="BE17" s="85"/>
      <c r="BF17" s="85" t="str">
        <f aca="false">IF(T17="","",T17)</f>
        <v>Добавить централизованную систему для дифференциации</v>
      </c>
      <c r="BG17" s="85"/>
      <c r="BH17" s="85"/>
      <c r="BI17" s="36" t="n">
        <v>0</v>
      </c>
    </row>
    <row r="18" s="36" customFormat="true" ht="14.25" hidden="true" customHeight="true" outlineLevel="0" collapsed="false">
      <c r="A18" s="422"/>
      <c r="B18" s="422"/>
      <c r="C18" s="422"/>
      <c r="D18" s="422"/>
      <c r="E18" s="331"/>
      <c r="F18" s="422"/>
      <c r="G18" s="422"/>
      <c r="H18" s="422"/>
      <c r="I18" s="422"/>
      <c r="J18" s="422"/>
      <c r="K18" s="422"/>
      <c r="L18" s="155"/>
      <c r="M18" s="367"/>
      <c r="N18" s="367"/>
      <c r="P18" s="118"/>
      <c r="Q18" s="363"/>
      <c r="R18" s="118"/>
      <c r="S18" s="368"/>
      <c r="T18" s="432" t="s">
        <v>423</v>
      </c>
      <c r="U18" s="407"/>
      <c r="V18" s="407"/>
      <c r="W18" s="407"/>
      <c r="X18" s="407"/>
      <c r="Y18" s="407"/>
      <c r="Z18" s="407"/>
      <c r="AA18" s="407"/>
      <c r="AB18" s="407"/>
      <c r="AC18" s="407"/>
      <c r="AD18" s="407"/>
      <c r="AE18" s="407"/>
      <c r="AF18" s="407"/>
      <c r="AG18" s="407"/>
      <c r="AH18" s="407"/>
      <c r="AI18" s="407"/>
      <c r="AJ18" s="407"/>
      <c r="AK18" s="407"/>
      <c r="AL18" s="407"/>
      <c r="AM18" s="407"/>
      <c r="AN18" s="407"/>
      <c r="AO18" s="407"/>
      <c r="AP18" s="407"/>
      <c r="AQ18" s="407"/>
      <c r="AR18" s="407"/>
      <c r="AS18" s="407"/>
      <c r="AT18" s="407"/>
      <c r="AU18" s="407"/>
      <c r="AV18" s="407"/>
      <c r="AW18" s="407"/>
      <c r="AX18" s="407"/>
      <c r="AY18" s="407"/>
      <c r="AZ18" s="407"/>
      <c r="BA18" s="407"/>
      <c r="BB18" s="407"/>
      <c r="BC18" s="407"/>
      <c r="BE18" s="85"/>
      <c r="BF18" s="85" t="str">
        <f aca="false">IF(T18="","",T18)</f>
        <v>Добавить территорию для дифференциации</v>
      </c>
      <c r="BG18" s="85"/>
      <c r="BH18" s="85"/>
      <c r="BI18" s="36" t="n">
        <v>0</v>
      </c>
    </row>
    <row r="19" customFormat="false" ht="14.25" hidden="true" customHeight="true" outlineLevel="0" collapsed="false">
      <c r="BI19" s="31" t="n">
        <v>0</v>
      </c>
    </row>
    <row r="20" customFormat="false" ht="14.25" hidden="true" customHeight="true" outlineLevel="0" collapsed="false">
      <c r="AD20" s="407" t="s">
        <v>19</v>
      </c>
      <c r="AE20" s="464"/>
      <c r="AF20" s="407" t="n">
        <v>1</v>
      </c>
      <c r="AG20" s="499"/>
      <c r="AH20" s="407" t="s">
        <v>19</v>
      </c>
      <c r="AI20" s="464"/>
      <c r="AJ20" s="407" t="n">
        <v>1</v>
      </c>
      <c r="AK20" s="499"/>
      <c r="AL20" s="407" t="s">
        <v>19</v>
      </c>
      <c r="AM20" s="304"/>
      <c r="AN20" s="407" t="n">
        <v>1</v>
      </c>
      <c r="AO20" s="304"/>
      <c r="AP20" s="407" t="s">
        <v>19</v>
      </c>
      <c r="AQ20" s="304"/>
      <c r="AR20" s="407" t="n">
        <v>1</v>
      </c>
      <c r="AS20" s="304"/>
      <c r="AT20" s="350"/>
      <c r="AU20" s="406"/>
      <c r="AV20" s="350"/>
      <c r="AW20" s="406"/>
      <c r="AX20" s="467"/>
      <c r="AY20" s="468" t="s">
        <v>65</v>
      </c>
      <c r="AZ20" s="467"/>
      <c r="BA20" s="468" t="s">
        <v>65</v>
      </c>
      <c r="BI20" s="31" t="n">
        <v>0</v>
      </c>
    </row>
    <row r="21" customFormat="false" ht="14.25" hidden="true" customHeight="true" outlineLevel="0" collapsed="false">
      <c r="BD21" s="87"/>
      <c r="BE21" s="87"/>
      <c r="BF21" s="87"/>
      <c r="BG21" s="87"/>
      <c r="BH21" s="87"/>
      <c r="BI21" s="31" t="n">
        <v>0</v>
      </c>
    </row>
    <row r="22" customFormat="false" ht="14.25" hidden="true" customHeight="true" outlineLevel="0" collapsed="false">
      <c r="O22" s="373" t="s">
        <v>424</v>
      </c>
      <c r="Z22" s="399"/>
      <c r="AB22" s="399"/>
      <c r="AX22" s="399"/>
      <c r="AZ22" s="399"/>
      <c r="BD22" s="87"/>
      <c r="BE22" s="87"/>
      <c r="BF22" s="87"/>
      <c r="BG22" s="87"/>
      <c r="BH22" s="87"/>
      <c r="BI22" s="31" t="n">
        <v>0</v>
      </c>
    </row>
    <row r="23" customFormat="false" ht="14.25" hidden="true" customHeight="true" outlineLevel="0" collapsed="false">
      <c r="BD23" s="87"/>
      <c r="BE23" s="87"/>
      <c r="BF23" s="87"/>
      <c r="BG23" s="87"/>
      <c r="BH23" s="87"/>
      <c r="BI23" s="31" t="n">
        <v>0</v>
      </c>
    </row>
    <row r="24" s="469" customFormat="true" ht="14.25" hidden="true" customHeight="true" outlineLevel="0" collapsed="false">
      <c r="M24" s="512"/>
      <c r="N24" s="512"/>
      <c r="O24" s="33" t="s">
        <v>425</v>
      </c>
      <c r="P24" s="512"/>
      <c r="Q24" s="470"/>
      <c r="R24" s="470"/>
      <c r="AA24" s="469" t="s">
        <v>427</v>
      </c>
      <c r="AC24" s="469" t="s">
        <v>428</v>
      </c>
      <c r="AD24" s="469" t="s">
        <v>476</v>
      </c>
      <c r="AH24" s="469" t="s">
        <v>476</v>
      </c>
      <c r="AK24" s="469" t="s">
        <v>513</v>
      </c>
      <c r="AL24" s="469" t="s">
        <v>476</v>
      </c>
      <c r="AP24" s="469" t="s">
        <v>476</v>
      </c>
      <c r="AY24" s="469" t="s">
        <v>427</v>
      </c>
      <c r="BA24" s="469" t="s">
        <v>428</v>
      </c>
      <c r="BD24" s="493"/>
      <c r="BE24" s="493"/>
      <c r="BF24" s="493"/>
      <c r="BG24" s="493"/>
      <c r="BH24" s="493"/>
      <c r="BI24" s="469" t="n">
        <v>0</v>
      </c>
    </row>
    <row r="25" customFormat="false" ht="14.25" hidden="true" customHeight="true" outlineLevel="0" collapsed="false">
      <c r="O25" s="433"/>
      <c r="BD25" s="87"/>
      <c r="BE25" s="87"/>
      <c r="BF25" s="87"/>
      <c r="BG25" s="87"/>
      <c r="BH25" s="87"/>
      <c r="BI25" s="31" t="n">
        <v>0</v>
      </c>
    </row>
    <row r="26" customFormat="false" ht="14.25" hidden="true" customHeight="true" outlineLevel="0" collapsed="false">
      <c r="O26" s="433"/>
      <c r="BD26" s="87"/>
      <c r="BE26" s="87"/>
      <c r="BF26" s="87"/>
      <c r="BG26" s="87"/>
      <c r="BH26" s="87"/>
      <c r="BI26" s="31" t="n">
        <v>0</v>
      </c>
    </row>
    <row r="27" customFormat="false" ht="14.7" hidden="false" customHeight="true" outlineLevel="0" collapsed="false">
      <c r="Q27" s="471"/>
      <c r="R27" s="375"/>
      <c r="S27" s="376"/>
      <c r="T27" s="56"/>
      <c r="U27" s="56"/>
      <c r="BI27" s="31" t="n">
        <v>14</v>
      </c>
    </row>
    <row r="28" customFormat="false" ht="14.7" hidden="false" customHeight="true" outlineLevel="0" collapsed="false">
      <c r="Q28" s="471"/>
      <c r="R28" s="375"/>
      <c r="S28" s="176" t="str">
        <f aca="false">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8"/>
      <c r="BI28" s="31" t="n">
        <v>14</v>
      </c>
    </row>
    <row r="29" customFormat="false" ht="14.7" hidden="false" customHeight="true" outlineLevel="0" collapsed="false">
      <c r="Q29" s="471"/>
      <c r="R29" s="375"/>
      <c r="S29" s="209" t="str">
        <f aca="false">IF(org=0,"Не определено",org)</f>
        <v>ООО "Газпром теплоэнерго Ярославль"</v>
      </c>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178"/>
      <c r="BI29" s="31" t="n">
        <v>14</v>
      </c>
    </row>
    <row r="30" customFormat="false" ht="14.25" hidden="true" customHeight="true" outlineLevel="0" collapsed="false">
      <c r="Q30" s="471"/>
      <c r="R30" s="375"/>
      <c r="S30" s="376"/>
      <c r="T30" s="56"/>
      <c r="U30" s="56"/>
      <c r="V30" s="377"/>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c r="AY30" s="377"/>
      <c r="AZ30" s="377"/>
      <c r="BA30" s="377"/>
      <c r="BI30" s="31" t="n">
        <v>0</v>
      </c>
    </row>
    <row r="31" s="136" customFormat="true" ht="25.5" hidden="true" customHeight="true" outlineLevel="0" collapsed="false">
      <c r="A31" s="88"/>
      <c r="B31" s="88"/>
      <c r="C31" s="88"/>
      <c r="D31" s="88"/>
      <c r="E31" s="88"/>
      <c r="F31" s="88"/>
      <c r="G31" s="88"/>
      <c r="H31" s="88"/>
      <c r="I31" s="88"/>
      <c r="J31" s="88"/>
      <c r="K31" s="88"/>
      <c r="L31" s="433"/>
      <c r="M31" s="88"/>
      <c r="N31" s="88"/>
      <c r="O31" s="88"/>
      <c r="P31" s="88"/>
      <c r="Q31" s="88"/>
      <c r="S31" s="378" t="s">
        <v>41</v>
      </c>
      <c r="T31" s="378"/>
      <c r="U31" s="379"/>
      <c r="V31" s="380" t="str">
        <f aca="false">IF(TITLE_NAME_OR_PR_CHANGE="",IF(TITLE_NAME_OR_PR="","",TITLE_NAME_OR_PR),TITLE_NAME_OR_PR_CHANGE)</f>
        <v/>
      </c>
      <c r="W31" s="380"/>
      <c r="X31" s="380"/>
      <c r="Y31" s="380"/>
      <c r="Z31" s="380"/>
      <c r="AA31" s="380"/>
      <c r="AB31" s="380"/>
      <c r="AC31" s="31"/>
      <c r="AD31" s="380" t="str">
        <f aca="false">IF(TITLE_NAME_OR_PR_CHANGE="",IF(TITLE_NAME_OR_PR="","",TITLE_NAME_OR_PR),TITLE_NAME_OR_PR_CHANGE)</f>
        <v/>
      </c>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1"/>
      <c r="BB31" s="31"/>
      <c r="BC31" s="381"/>
      <c r="BD31" s="85"/>
      <c r="BE31" s="85"/>
      <c r="BF31" s="85"/>
      <c r="BG31" s="85"/>
      <c r="BH31" s="85"/>
      <c r="BI31" s="136" t="n">
        <v>0</v>
      </c>
    </row>
    <row r="32" s="136" customFormat="true" ht="18.75" hidden="true" customHeight="true" outlineLevel="0" collapsed="false">
      <c r="A32" s="88"/>
      <c r="B32" s="88"/>
      <c r="C32" s="88"/>
      <c r="D32" s="88"/>
      <c r="E32" s="88"/>
      <c r="F32" s="88"/>
      <c r="G32" s="88"/>
      <c r="H32" s="88"/>
      <c r="I32" s="88"/>
      <c r="J32" s="88"/>
      <c r="K32" s="88"/>
      <c r="L32" s="433"/>
      <c r="M32" s="88"/>
      <c r="N32" s="88"/>
      <c r="O32" s="88"/>
      <c r="P32" s="88"/>
      <c r="Q32" s="88"/>
      <c r="S32" s="378" t="s">
        <v>430</v>
      </c>
      <c r="T32" s="378"/>
      <c r="U32" s="379"/>
      <c r="V32" s="382" t="str">
        <f aca="false">IF(TITLE_DATE_PR_CHANGE="",IF(TITLE_DATE_PR="","",TITLE_DATE_PR),TITLE_DATE_PR_CHANGE)</f>
        <v/>
      </c>
      <c r="W32" s="382"/>
      <c r="X32" s="382"/>
      <c r="Y32" s="382"/>
      <c r="Z32" s="382"/>
      <c r="AA32" s="382"/>
      <c r="AB32" s="382"/>
      <c r="AC32" s="31"/>
      <c r="AD32" s="382" t="str">
        <f aca="false">IF(TITLE_DATE_PR_CHANGE="",IF(TITLE_DATE_PR="","",TITLE_DATE_PR),TITLE_DATE_PR_CHANGE)</f>
        <v/>
      </c>
      <c r="AE32" s="382"/>
      <c r="AF32" s="382"/>
      <c r="AG32" s="382"/>
      <c r="AH32" s="382"/>
      <c r="AI32" s="382"/>
      <c r="AJ32" s="382"/>
      <c r="AK32" s="382"/>
      <c r="AL32" s="382"/>
      <c r="AM32" s="382"/>
      <c r="AN32" s="382"/>
      <c r="AO32" s="382"/>
      <c r="AP32" s="382"/>
      <c r="AQ32" s="382"/>
      <c r="AR32" s="382"/>
      <c r="AS32" s="382"/>
      <c r="AT32" s="382"/>
      <c r="AU32" s="382"/>
      <c r="AV32" s="382"/>
      <c r="AW32" s="382"/>
      <c r="AX32" s="382"/>
      <c r="AY32" s="382"/>
      <c r="AZ32" s="382"/>
      <c r="BA32" s="31"/>
      <c r="BB32" s="31"/>
      <c r="BC32" s="381"/>
      <c r="BD32" s="85"/>
      <c r="BE32" s="85"/>
      <c r="BF32" s="85"/>
      <c r="BG32" s="85"/>
      <c r="BH32" s="85"/>
      <c r="BI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P33" s="88"/>
      <c r="Q33" s="88"/>
      <c r="S33" s="378" t="s">
        <v>431</v>
      </c>
      <c r="T33" s="378"/>
      <c r="U33" s="379"/>
      <c r="V33" s="380" t="str">
        <f aca="false">IF(TITLE_NUMBER_PR_CHANGE="",IF(TITLE_NUMBER_PR="","",TITLE_NUMBER_PR),TITLE_NUMBER_PR_CHANGE)</f>
        <v/>
      </c>
      <c r="W33" s="380"/>
      <c r="X33" s="380"/>
      <c r="Y33" s="380"/>
      <c r="Z33" s="380"/>
      <c r="AA33" s="380"/>
      <c r="AB33" s="380"/>
      <c r="AC33" s="31"/>
      <c r="AD33" s="380" t="str">
        <f aca="false">IF(TITLE_NUMBER_PR_CHANGE="",IF(TITLE_NUMBER_PR="","",TITLE_NUMBER_PR),TITLE_NUMBER_PR_CHANGE)</f>
        <v/>
      </c>
      <c r="AE33" s="380"/>
      <c r="AF33" s="380"/>
      <c r="AG33" s="380"/>
      <c r="AH33" s="380"/>
      <c r="AI33" s="380"/>
      <c r="AJ33" s="380"/>
      <c r="AK33" s="380"/>
      <c r="AL33" s="380"/>
      <c r="AM33" s="380"/>
      <c r="AN33" s="380"/>
      <c r="AO33" s="380"/>
      <c r="AP33" s="380"/>
      <c r="AQ33" s="380"/>
      <c r="AR33" s="380"/>
      <c r="AS33" s="380"/>
      <c r="AT33" s="380"/>
      <c r="AU33" s="380"/>
      <c r="AV33" s="380"/>
      <c r="AW33" s="380"/>
      <c r="AX33" s="380"/>
      <c r="AY33" s="380"/>
      <c r="AZ33" s="380"/>
      <c r="BA33" s="31"/>
      <c r="BB33" s="31"/>
      <c r="BC33" s="381"/>
      <c r="BD33" s="85"/>
      <c r="BE33" s="85"/>
      <c r="BF33" s="85"/>
      <c r="BG33" s="85"/>
      <c r="BH33" s="85"/>
      <c r="BI33" s="136" t="n">
        <v>0</v>
      </c>
    </row>
    <row r="34" s="136" customFormat="true" ht="18.75" hidden="true" customHeight="true" outlineLevel="0" collapsed="false">
      <c r="A34" s="88"/>
      <c r="B34" s="88"/>
      <c r="C34" s="88"/>
      <c r="D34" s="88"/>
      <c r="E34" s="88"/>
      <c r="F34" s="88"/>
      <c r="G34" s="88"/>
      <c r="H34" s="88"/>
      <c r="I34" s="88"/>
      <c r="J34" s="88"/>
      <c r="K34" s="88"/>
      <c r="L34" s="433"/>
      <c r="M34" s="88"/>
      <c r="N34" s="88"/>
      <c r="O34" s="88"/>
      <c r="P34" s="88"/>
      <c r="Q34" s="88"/>
      <c r="S34" s="378" t="s">
        <v>42</v>
      </c>
      <c r="T34" s="378"/>
      <c r="U34" s="379"/>
      <c r="V34" s="380" t="str">
        <f aca="false">IF(TITLE_IST_PUB_CHANGE="",IF(TITLE_IST_PUB="","",TITLE_IST_PUB),TITLE_IST_PUB_CHANGE)</f>
        <v/>
      </c>
      <c r="W34" s="380"/>
      <c r="X34" s="380"/>
      <c r="Y34" s="380"/>
      <c r="Z34" s="380"/>
      <c r="AA34" s="380"/>
      <c r="AB34" s="380"/>
      <c r="AC34" s="31"/>
      <c r="AD34" s="380" t="str">
        <f aca="false">IF(TITLE_IST_PUB_CHANGE="",IF(TITLE_IST_PUB="","",TITLE_IST_PUB),TITLE_IST_PUB_CHANGE)</f>
        <v/>
      </c>
      <c r="AE34" s="380"/>
      <c r="AF34" s="380"/>
      <c r="AG34" s="380"/>
      <c r="AH34" s="380"/>
      <c r="AI34" s="380"/>
      <c r="AJ34" s="380"/>
      <c r="AK34" s="380"/>
      <c r="AL34" s="380"/>
      <c r="AM34" s="380"/>
      <c r="AN34" s="380"/>
      <c r="AO34" s="380"/>
      <c r="AP34" s="380"/>
      <c r="AQ34" s="380"/>
      <c r="AR34" s="380"/>
      <c r="AS34" s="380"/>
      <c r="AT34" s="380"/>
      <c r="AU34" s="380"/>
      <c r="AV34" s="380"/>
      <c r="AW34" s="380"/>
      <c r="AX34" s="380"/>
      <c r="AY34" s="380"/>
      <c r="AZ34" s="380"/>
      <c r="BA34" s="31"/>
      <c r="BB34" s="31"/>
      <c r="BC34" s="381"/>
      <c r="BD34" s="85"/>
      <c r="BE34" s="85"/>
      <c r="BF34" s="85"/>
      <c r="BG34" s="85"/>
      <c r="BH34" s="85"/>
      <c r="BI34" s="136" t="n">
        <v>0</v>
      </c>
    </row>
    <row r="35" customFormat="false" ht="14.25" hidden="true" customHeight="true" outlineLevel="0" collapsed="false">
      <c r="Q35" s="471"/>
      <c r="R35" s="375"/>
      <c r="S35" s="376"/>
      <c r="T35" s="56"/>
      <c r="U35" s="56"/>
      <c r="V35" s="377"/>
      <c r="W35" s="377"/>
      <c r="X35" s="377"/>
      <c r="Y35" s="377"/>
      <c r="Z35" s="377"/>
      <c r="AA35" s="377"/>
      <c r="AB35" s="377"/>
      <c r="AC35" s="377"/>
      <c r="AD35" s="377"/>
      <c r="AE35" s="377"/>
      <c r="AF35" s="377"/>
      <c r="AG35" s="377"/>
      <c r="AH35" s="377"/>
      <c r="AI35" s="377"/>
      <c r="AJ35" s="377"/>
      <c r="AK35" s="377"/>
      <c r="AL35" s="377"/>
      <c r="AM35" s="377"/>
      <c r="AN35" s="377"/>
      <c r="AO35" s="377"/>
      <c r="AP35" s="377"/>
      <c r="AQ35" s="377"/>
      <c r="AR35" s="377"/>
      <c r="AS35" s="377"/>
      <c r="AT35" s="377"/>
      <c r="AU35" s="377"/>
      <c r="AV35" s="377"/>
      <c r="AW35" s="377"/>
      <c r="AX35" s="377"/>
      <c r="AY35" s="377"/>
      <c r="AZ35" s="377"/>
      <c r="BA35" s="377"/>
      <c r="BI35" s="31" t="n">
        <v>0</v>
      </c>
    </row>
    <row r="36" s="136" customFormat="true" ht="18.75" hidden="true" customHeight="true" outlineLevel="0" collapsed="false">
      <c r="A36" s="88"/>
      <c r="B36" s="88"/>
      <c r="C36" s="88"/>
      <c r="D36" s="88"/>
      <c r="E36" s="88"/>
      <c r="F36" s="88"/>
      <c r="G36" s="88"/>
      <c r="H36" s="88"/>
      <c r="I36" s="88"/>
      <c r="J36" s="88"/>
      <c r="K36" s="88"/>
      <c r="L36" s="433"/>
      <c r="M36" s="88"/>
      <c r="N36" s="88"/>
      <c r="O36" s="88"/>
      <c r="P36" s="88"/>
      <c r="Q36" s="88"/>
      <c r="S36" s="378" t="s">
        <v>430</v>
      </c>
      <c r="T36" s="378"/>
      <c r="U36" s="379"/>
      <c r="V36" s="382" t="str">
        <f aca="false">IF(TITLE_DATE_PR_CHANGE="",IF(TITLE_DATE_PR="","",TITLE_DATE_PR),TITLE_DATE_PR_CHANGE)</f>
        <v/>
      </c>
      <c r="W36" s="382"/>
      <c r="X36" s="382"/>
      <c r="Y36" s="382"/>
      <c r="Z36" s="382"/>
      <c r="AA36" s="382"/>
      <c r="AB36" s="382"/>
      <c r="AC36" s="31"/>
      <c r="AD36" s="382" t="str">
        <f aca="false">IF(TITLE_DATE_PR_CHANGE="",IF(TITLE_DATE_PR="","",TITLE_DATE_PR),TITLE_DATE_PR_CHANGE)</f>
        <v/>
      </c>
      <c r="AE36" s="382"/>
      <c r="AF36" s="382"/>
      <c r="AG36" s="382"/>
      <c r="AH36" s="382"/>
      <c r="AI36" s="382"/>
      <c r="AJ36" s="382"/>
      <c r="AK36" s="382"/>
      <c r="AL36" s="382"/>
      <c r="AM36" s="382"/>
      <c r="AN36" s="382"/>
      <c r="AO36" s="382"/>
      <c r="AP36" s="382"/>
      <c r="AQ36" s="382"/>
      <c r="AR36" s="382"/>
      <c r="AS36" s="382"/>
      <c r="AT36" s="382"/>
      <c r="AU36" s="382"/>
      <c r="AV36" s="382"/>
      <c r="AW36" s="382"/>
      <c r="AX36" s="382"/>
      <c r="AY36" s="382"/>
      <c r="AZ36" s="382"/>
      <c r="BA36" s="31"/>
      <c r="BB36" s="31"/>
      <c r="BC36" s="381"/>
      <c r="BD36" s="85"/>
      <c r="BE36" s="85"/>
      <c r="BF36" s="85"/>
      <c r="BG36" s="85"/>
      <c r="BH36" s="85"/>
      <c r="BI36" s="136" t="n">
        <v>0</v>
      </c>
    </row>
    <row r="37" s="136" customFormat="true" ht="18.75" hidden="true" customHeight="true" outlineLevel="0" collapsed="false">
      <c r="A37" s="88"/>
      <c r="B37" s="88"/>
      <c r="C37" s="88"/>
      <c r="D37" s="88"/>
      <c r="E37" s="88"/>
      <c r="F37" s="88"/>
      <c r="G37" s="88"/>
      <c r="H37" s="88"/>
      <c r="I37" s="88"/>
      <c r="J37" s="88"/>
      <c r="K37" s="88"/>
      <c r="L37" s="433"/>
      <c r="M37" s="88"/>
      <c r="N37" s="88"/>
      <c r="O37" s="88"/>
      <c r="P37" s="88"/>
      <c r="Q37" s="88"/>
      <c r="S37" s="378" t="s">
        <v>431</v>
      </c>
      <c r="T37" s="378"/>
      <c r="U37" s="379"/>
      <c r="V37" s="380" t="str">
        <f aca="false">IF(TITLE_NUMBER_PR_CHANGE="",IF(TITLE_NUMBER_PR="","",TITLE_NUMBER_PR),TITLE_NUMBER_PR_CHANGE)</f>
        <v/>
      </c>
      <c r="W37" s="380"/>
      <c r="X37" s="380"/>
      <c r="Y37" s="380"/>
      <c r="Z37" s="380"/>
      <c r="AA37" s="380"/>
      <c r="AB37" s="380"/>
      <c r="AC37" s="31"/>
      <c r="AD37" s="380" t="str">
        <f aca="false">IF(TITLE_NUMBER_PR_CHANGE="",IF(TITLE_NUMBER_PR="","",TITLE_NUMBER_PR),TITLE_NUMBER_PR_CHANGE)</f>
        <v/>
      </c>
      <c r="AE37" s="380"/>
      <c r="AF37" s="380"/>
      <c r="AG37" s="380"/>
      <c r="AH37" s="380"/>
      <c r="AI37" s="380"/>
      <c r="AJ37" s="380"/>
      <c r="AK37" s="380"/>
      <c r="AL37" s="380"/>
      <c r="AM37" s="380"/>
      <c r="AN37" s="380"/>
      <c r="AO37" s="380"/>
      <c r="AP37" s="380"/>
      <c r="AQ37" s="380"/>
      <c r="AR37" s="380"/>
      <c r="AS37" s="380"/>
      <c r="AT37" s="380"/>
      <c r="AU37" s="380"/>
      <c r="AV37" s="380"/>
      <c r="AW37" s="380"/>
      <c r="AX37" s="380"/>
      <c r="AY37" s="380"/>
      <c r="AZ37" s="380"/>
      <c r="BA37" s="31"/>
      <c r="BB37" s="31"/>
      <c r="BC37" s="381"/>
      <c r="BD37" s="85"/>
      <c r="BE37" s="85"/>
      <c r="BF37" s="85"/>
      <c r="BG37" s="85"/>
      <c r="BH37" s="85"/>
      <c r="BI37" s="136" t="n">
        <v>0</v>
      </c>
    </row>
    <row r="38" s="136" customFormat="true" ht="12.8" hidden="false" customHeight="false" outlineLevel="0" collapsed="false">
      <c r="A38" s="88"/>
      <c r="B38" s="88"/>
      <c r="C38" s="88"/>
      <c r="D38" s="88"/>
      <c r="E38" s="88"/>
      <c r="F38" s="88"/>
      <c r="G38" s="88"/>
      <c r="H38" s="88"/>
      <c r="I38" s="88"/>
      <c r="J38" s="88"/>
      <c r="K38" s="88"/>
      <c r="L38" s="433"/>
      <c r="M38" s="88"/>
      <c r="N38" s="88"/>
      <c r="O38" s="88"/>
      <c r="P38" s="88"/>
      <c r="Q38" s="88"/>
      <c r="S38" s="31"/>
      <c r="T38" s="31"/>
      <c r="U38" s="481"/>
      <c r="V38" s="31"/>
      <c r="W38" s="31"/>
      <c r="X38" s="31"/>
      <c r="Y38" s="31"/>
      <c r="Z38" s="31"/>
      <c r="AA38" s="31"/>
      <c r="AB38" s="31"/>
      <c r="AC38" s="36" t="s">
        <v>434</v>
      </c>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6" t="s">
        <v>434</v>
      </c>
      <c r="BD38" s="85"/>
      <c r="BE38" s="85"/>
      <c r="BF38" s="85"/>
      <c r="BG38" s="85"/>
      <c r="BH38" s="85"/>
      <c r="BI38" s="136" t="n">
        <v>0</v>
      </c>
    </row>
    <row r="39" customFormat="false" ht="14.7" hidden="false" customHeight="true" outlineLevel="0" collapsed="false">
      <c r="Q39" s="471"/>
      <c r="R39" s="375"/>
      <c r="S39" s="376"/>
      <c r="T39" s="56"/>
      <c r="U39" s="383"/>
      <c r="V39" s="384"/>
      <c r="W39" s="384"/>
      <c r="X39" s="384"/>
      <c r="Y39" s="384"/>
      <c r="Z39" s="384"/>
      <c r="AA39" s="384"/>
      <c r="AB39" s="384"/>
      <c r="AC39" s="384"/>
      <c r="AD39" s="384"/>
      <c r="AE39" s="384"/>
      <c r="AF39" s="384"/>
      <c r="AG39" s="384"/>
      <c r="AH39" s="384"/>
      <c r="AI39" s="384"/>
      <c r="AJ39" s="384"/>
      <c r="AK39" s="384"/>
      <c r="AL39" s="384"/>
      <c r="AM39" s="384"/>
      <c r="AN39" s="384"/>
      <c r="AO39" s="384"/>
      <c r="AP39" s="384"/>
      <c r="AQ39" s="384"/>
      <c r="AR39" s="384"/>
      <c r="AS39" s="384"/>
      <c r="AT39" s="384"/>
      <c r="AU39" s="384"/>
      <c r="AV39" s="384"/>
      <c r="AW39" s="384"/>
      <c r="AX39" s="384"/>
      <c r="AY39" s="384"/>
      <c r="AZ39" s="384"/>
      <c r="BA39" s="384"/>
      <c r="BI39" s="31" t="n">
        <v>14</v>
      </c>
    </row>
    <row r="40" customFormat="false" ht="14.7" hidden="false" customHeight="true" outlineLevel="0" collapsed="false">
      <c r="Q40" s="471"/>
      <c r="R40" s="375"/>
      <c r="S40" s="97" t="s">
        <v>307</v>
      </c>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t="s">
        <v>308</v>
      </c>
      <c r="BI40" s="31" t="n">
        <v>14</v>
      </c>
    </row>
    <row r="41" customFormat="false" ht="14.7" hidden="false" customHeight="true" outlineLevel="0" collapsed="false">
      <c r="Q41" s="471"/>
      <c r="R41" s="375"/>
      <c r="S41" s="404" t="s">
        <v>87</v>
      </c>
      <c r="T41" s="310" t="s">
        <v>514</v>
      </c>
      <c r="U41" s="386"/>
      <c r="V41" s="309" t="s">
        <v>436</v>
      </c>
      <c r="W41" s="309"/>
      <c r="X41" s="309"/>
      <c r="Y41" s="309"/>
      <c r="Z41" s="309"/>
      <c r="AA41" s="309"/>
      <c r="AB41" s="309"/>
      <c r="AC41" s="310" t="s">
        <v>437</v>
      </c>
      <c r="AD41" s="309" t="s">
        <v>515</v>
      </c>
      <c r="AE41" s="309"/>
      <c r="AF41" s="309"/>
      <c r="AG41" s="309"/>
      <c r="AH41" s="309" t="s">
        <v>516</v>
      </c>
      <c r="AI41" s="309"/>
      <c r="AJ41" s="309"/>
      <c r="AK41" s="309"/>
      <c r="AL41" s="309" t="s">
        <v>517</v>
      </c>
      <c r="AM41" s="309"/>
      <c r="AN41" s="309"/>
      <c r="AO41" s="309"/>
      <c r="AP41" s="309" t="s">
        <v>518</v>
      </c>
      <c r="AQ41" s="309"/>
      <c r="AR41" s="309"/>
      <c r="AS41" s="309"/>
      <c r="AT41" s="309" t="s">
        <v>436</v>
      </c>
      <c r="AU41" s="309"/>
      <c r="AV41" s="309"/>
      <c r="AW41" s="309"/>
      <c r="AX41" s="309"/>
      <c r="AY41" s="309"/>
      <c r="AZ41" s="309"/>
      <c r="BA41" s="310" t="s">
        <v>437</v>
      </c>
      <c r="BB41" s="387" t="s">
        <v>439</v>
      </c>
      <c r="BC41" s="97"/>
      <c r="BI41" s="31" t="n">
        <v>14</v>
      </c>
    </row>
    <row r="42" customFormat="false" ht="35.7" hidden="false" customHeight="true" outlineLevel="0" collapsed="false">
      <c r="Q42" s="471"/>
      <c r="R42" s="375"/>
      <c r="S42" s="404"/>
      <c r="T42" s="310"/>
      <c r="U42" s="388"/>
      <c r="V42" s="97" t="s">
        <v>519</v>
      </c>
      <c r="W42" s="97"/>
      <c r="X42" s="97" t="s">
        <v>520</v>
      </c>
      <c r="Y42" s="97"/>
      <c r="Z42" s="97" t="s">
        <v>521</v>
      </c>
      <c r="AA42" s="97"/>
      <c r="AB42" s="97"/>
      <c r="AC42" s="310"/>
      <c r="AD42" s="309"/>
      <c r="AE42" s="309"/>
      <c r="AF42" s="309"/>
      <c r="AG42" s="309"/>
      <c r="AH42" s="309"/>
      <c r="AI42" s="309"/>
      <c r="AJ42" s="309"/>
      <c r="AK42" s="309"/>
      <c r="AL42" s="309"/>
      <c r="AM42" s="309"/>
      <c r="AN42" s="309"/>
      <c r="AO42" s="309"/>
      <c r="AP42" s="309"/>
      <c r="AQ42" s="309"/>
      <c r="AR42" s="309"/>
      <c r="AS42" s="309"/>
      <c r="AT42" s="97" t="s">
        <v>519</v>
      </c>
      <c r="AU42" s="97"/>
      <c r="AV42" s="97" t="s">
        <v>520</v>
      </c>
      <c r="AW42" s="97"/>
      <c r="AX42" s="97" t="s">
        <v>521</v>
      </c>
      <c r="AY42" s="97"/>
      <c r="AZ42" s="97"/>
      <c r="BA42" s="310"/>
      <c r="BB42" s="387"/>
      <c r="BC42" s="97"/>
      <c r="BI42" s="31" t="n">
        <v>34</v>
      </c>
    </row>
    <row r="43" customFormat="false" ht="14.7" hidden="false" customHeight="true" outlineLevel="0" collapsed="false">
      <c r="Q43" s="471"/>
      <c r="R43" s="375"/>
      <c r="S43" s="404"/>
      <c r="T43" s="310"/>
      <c r="U43" s="388"/>
      <c r="V43" s="97"/>
      <c r="W43" s="97"/>
      <c r="X43" s="97"/>
      <c r="Y43" s="97"/>
      <c r="Z43" s="97"/>
      <c r="AA43" s="97"/>
      <c r="AB43" s="97"/>
      <c r="AC43" s="310"/>
      <c r="AD43" s="309"/>
      <c r="AE43" s="309"/>
      <c r="AF43" s="309"/>
      <c r="AG43" s="309"/>
      <c r="AH43" s="309"/>
      <c r="AI43" s="309"/>
      <c r="AJ43" s="309"/>
      <c r="AK43" s="309"/>
      <c r="AL43" s="309"/>
      <c r="AM43" s="309"/>
      <c r="AN43" s="309"/>
      <c r="AO43" s="309"/>
      <c r="AP43" s="309"/>
      <c r="AQ43" s="309"/>
      <c r="AR43" s="309"/>
      <c r="AS43" s="309"/>
      <c r="AT43" s="97"/>
      <c r="AU43" s="97"/>
      <c r="AV43" s="97"/>
      <c r="AW43" s="97"/>
      <c r="AX43" s="97"/>
      <c r="AY43" s="97"/>
      <c r="AZ43" s="97"/>
      <c r="BA43" s="310"/>
      <c r="BB43" s="387"/>
      <c r="BC43" s="97"/>
      <c r="BI43" s="31" t="n">
        <v>14</v>
      </c>
    </row>
    <row r="44" customFormat="false" ht="14.7" hidden="false" customHeight="true" outlineLevel="0" collapsed="false">
      <c r="A44" s="88"/>
      <c r="B44" s="88" t="s">
        <v>144</v>
      </c>
      <c r="C44" s="88" t="s">
        <v>145</v>
      </c>
      <c r="D44" s="88" t="s">
        <v>146</v>
      </c>
      <c r="E44" s="433" t="s">
        <v>444</v>
      </c>
      <c r="F44" s="433" t="s">
        <v>445</v>
      </c>
      <c r="G44" s="433" t="s">
        <v>446</v>
      </c>
      <c r="H44" s="433" t="s">
        <v>447</v>
      </c>
      <c r="I44" s="433" t="s">
        <v>448</v>
      </c>
      <c r="J44" s="433" t="s">
        <v>449</v>
      </c>
      <c r="K44" s="433" t="s">
        <v>450</v>
      </c>
      <c r="L44" s="433" t="s">
        <v>425</v>
      </c>
      <c r="Q44" s="471"/>
      <c r="R44" s="375"/>
      <c r="S44" s="404"/>
      <c r="T44" s="310"/>
      <c r="U44" s="389"/>
      <c r="V44" s="310" t="s">
        <v>485</v>
      </c>
      <c r="W44" s="310" t="s">
        <v>486</v>
      </c>
      <c r="X44" s="310" t="s">
        <v>485</v>
      </c>
      <c r="Y44" s="310" t="s">
        <v>486</v>
      </c>
      <c r="Z44" s="148" t="s">
        <v>453</v>
      </c>
      <c r="AA44" s="148" t="s">
        <v>454</v>
      </c>
      <c r="AB44" s="148"/>
      <c r="AC44" s="310"/>
      <c r="AD44" s="309"/>
      <c r="AE44" s="309"/>
      <c r="AF44" s="309"/>
      <c r="AG44" s="309"/>
      <c r="AH44" s="309"/>
      <c r="AI44" s="309"/>
      <c r="AJ44" s="309"/>
      <c r="AK44" s="309"/>
      <c r="AL44" s="309"/>
      <c r="AM44" s="309"/>
      <c r="AN44" s="309"/>
      <c r="AO44" s="309"/>
      <c r="AP44" s="309"/>
      <c r="AQ44" s="309"/>
      <c r="AR44" s="309"/>
      <c r="AS44" s="309"/>
      <c r="AT44" s="310" t="s">
        <v>485</v>
      </c>
      <c r="AU44" s="310" t="s">
        <v>486</v>
      </c>
      <c r="AV44" s="310" t="s">
        <v>485</v>
      </c>
      <c r="AW44" s="310" t="s">
        <v>486</v>
      </c>
      <c r="AX44" s="148" t="s">
        <v>453</v>
      </c>
      <c r="AY44" s="148" t="s">
        <v>454</v>
      </c>
      <c r="AZ44" s="148"/>
      <c r="BA44" s="310"/>
      <c r="BB44" s="387"/>
      <c r="BC44" s="97"/>
      <c r="BI44" s="31" t="n">
        <v>14</v>
      </c>
    </row>
    <row r="45" s="87" customFormat="true" ht="11.25" hidden="true" customHeight="true" outlineLevel="0" collapsed="false">
      <c r="A45" s="88"/>
      <c r="B45" s="88"/>
      <c r="C45" s="88"/>
      <c r="D45" s="88"/>
      <c r="E45" s="88"/>
      <c r="F45" s="88"/>
      <c r="G45" s="88"/>
      <c r="H45" s="88"/>
      <c r="I45" s="88"/>
      <c r="J45" s="88"/>
      <c r="K45" s="88"/>
      <c r="L45" s="433"/>
      <c r="M45" s="39"/>
      <c r="N45" s="39"/>
      <c r="O45" s="39"/>
      <c r="P45" s="414"/>
      <c r="Q45" s="392"/>
      <c r="R45" s="392" t="n">
        <v>1</v>
      </c>
      <c r="S45" s="393" t="s">
        <v>118</v>
      </c>
      <c r="T45" s="394" t="s">
        <v>101</v>
      </c>
      <c r="U45" s="395" t="str">
        <f aca="true">OFFSET(U45,0,-1)</f>
        <v>2</v>
      </c>
      <c r="V45" s="396" t="n">
        <f aca="true">OFFSET(V45,0,-1)+1</f>
        <v>3</v>
      </c>
      <c r="W45" s="396" t="n">
        <f aca="true">OFFSET(W45,0,-1)+1</f>
        <v>4</v>
      </c>
      <c r="X45" s="396" t="n">
        <f aca="true">OFFSET(X45,0,-1)+1</f>
        <v>5</v>
      </c>
      <c r="Y45" s="396" t="n">
        <f aca="true">OFFSET(Y45,0,-1)+1</f>
        <v>6</v>
      </c>
      <c r="Z45" s="396" t="n">
        <f aca="true">OFFSET(Z45,0,-1)+1</f>
        <v>7</v>
      </c>
      <c r="AA45" s="396" t="n">
        <f aca="true">OFFSET(AA45,0,-1)+1</f>
        <v>8</v>
      </c>
      <c r="AB45" s="396"/>
      <c r="AC45" s="396" t="n">
        <f aca="true">OFFSET(AC45,0,-2)+1</f>
        <v>9</v>
      </c>
      <c r="AD45" s="396" t="n">
        <f aca="true">OFFSET(AD45,0,-1)+1</f>
        <v>10</v>
      </c>
      <c r="AE45" s="396"/>
      <c r="AF45" s="396"/>
      <c r="AG45" s="396"/>
      <c r="AH45" s="396"/>
      <c r="AI45" s="396"/>
      <c r="AJ45" s="396"/>
      <c r="AK45" s="396"/>
      <c r="AL45" s="396"/>
      <c r="AM45" s="396"/>
      <c r="AN45" s="396"/>
      <c r="AO45" s="396"/>
      <c r="AP45" s="396"/>
      <c r="AQ45" s="396"/>
      <c r="AR45" s="396"/>
      <c r="AS45" s="396"/>
      <c r="AT45" s="396"/>
      <c r="AU45" s="396"/>
      <c r="AV45" s="396"/>
      <c r="AW45" s="396" t="n">
        <f aca="true">OFFSET(AW45,0,-1)+1</f>
        <v>1</v>
      </c>
      <c r="AX45" s="396" t="n">
        <f aca="true">OFFSET(AX45,0,-1)+1</f>
        <v>2</v>
      </c>
      <c r="AY45" s="396" t="n">
        <f aca="true">OFFSET(AY45,0,-1)+1</f>
        <v>3</v>
      </c>
      <c r="AZ45" s="396"/>
      <c r="BA45" s="396" t="n">
        <f aca="true">OFFSET(BA45,0,-2)+1</f>
        <v>4</v>
      </c>
      <c r="BB45" s="395" t="n">
        <f aca="true">OFFSET(BB45,0,-1)</f>
        <v>4</v>
      </c>
      <c r="BC45" s="396" t="n">
        <f aca="true">OFFSET(BC45,0,-1)+1</f>
        <v>5</v>
      </c>
      <c r="BD45" s="36"/>
      <c r="BE45" s="36"/>
      <c r="BF45" s="36"/>
      <c r="BG45" s="36"/>
      <c r="BH45" s="36"/>
      <c r="BI45" s="87" t="n">
        <v>0</v>
      </c>
    </row>
    <row r="46" customFormat="false" ht="22.05" hidden="false" customHeight="true" outlineLevel="0" collapsed="false">
      <c r="A46" s="416" t="s">
        <v>253</v>
      </c>
      <c r="B46" s="416"/>
      <c r="C46" s="416"/>
      <c r="D46" s="416"/>
      <c r="E46" s="331" t="n">
        <v>1</v>
      </c>
      <c r="F46" s="416"/>
      <c r="G46" s="416"/>
      <c r="H46" s="416"/>
      <c r="I46" s="416"/>
      <c r="J46" s="416"/>
      <c r="K46" s="416"/>
      <c r="L46" s="433"/>
      <c r="M46" s="29"/>
      <c r="N46" s="29"/>
      <c r="O46" s="29"/>
      <c r="Q46" s="96"/>
      <c r="R46" s="332"/>
      <c r="S46" s="404" t="n">
        <f aca="false">INDEX(PT_DIFFERENTIATION_NUM_NTAR,MATCH(A46,PT_DIFFERENTIATION_NTAR_ID,0))</f>
        <v>0</v>
      </c>
      <c r="T46" s="334" t="s">
        <v>132</v>
      </c>
      <c r="U46" s="335"/>
      <c r="V46" s="492"/>
      <c r="W46" s="492"/>
      <c r="X46" s="492"/>
      <c r="Y46" s="492"/>
      <c r="Z46" s="492"/>
      <c r="AA46" s="492"/>
      <c r="AB46" s="492"/>
      <c r="AC46" s="492"/>
      <c r="AD46" s="337" t="str">
        <f aca="false">INDEX(PT_DIFFERENTIATION_NTAR,MATCH(A46,PT_DIFFERENTIATION_NTAR_ID,0))</f>
        <v/>
      </c>
      <c r="AE46" s="337"/>
      <c r="AF46" s="337"/>
      <c r="AG46" s="337"/>
      <c r="AH46" s="337"/>
      <c r="AI46" s="337"/>
      <c r="AJ46" s="337"/>
      <c r="AK46" s="337"/>
      <c r="AL46" s="337"/>
      <c r="AM46" s="337"/>
      <c r="AN46" s="337"/>
      <c r="AO46" s="337"/>
      <c r="AP46" s="337"/>
      <c r="AQ46" s="337"/>
      <c r="AR46" s="337"/>
      <c r="AS46" s="337"/>
      <c r="AT46" s="337"/>
      <c r="AU46" s="337"/>
      <c r="AV46" s="337"/>
      <c r="AW46" s="337"/>
      <c r="AX46" s="337"/>
      <c r="AY46" s="337"/>
      <c r="AZ46" s="337"/>
      <c r="BA46" s="337"/>
      <c r="BB46" s="337"/>
      <c r="BC46"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5"/>
      <c r="BF46" s="85" t="str">
        <f aca="false">IF(T46="","",T46)</f>
        <v>Наименование тарифа</v>
      </c>
      <c r="BG46" s="85"/>
      <c r="BH46" s="85"/>
      <c r="BI46" s="31" t="n">
        <v>21</v>
      </c>
    </row>
    <row r="47" customFormat="false" ht="22.05" hidden="false" customHeight="true" outlineLevel="0" collapsed="false">
      <c r="A47" s="416" t="s">
        <v>253</v>
      </c>
      <c r="B47" s="416" t="s">
        <v>254</v>
      </c>
      <c r="C47" s="416"/>
      <c r="D47" s="416"/>
      <c r="E47" s="331"/>
      <c r="F47" s="331" t="n">
        <v>1</v>
      </c>
      <c r="G47" s="416"/>
      <c r="H47" s="416"/>
      <c r="I47" s="416"/>
      <c r="J47" s="416"/>
      <c r="K47" s="416"/>
      <c r="L47" s="433"/>
      <c r="M47" s="29"/>
      <c r="N47" s="29"/>
      <c r="O47" s="29"/>
      <c r="P47" s="33"/>
      <c r="Q47" s="450"/>
      <c r="R47" s="340"/>
      <c r="S47" s="404" t="str">
        <f aca="false">INDEX(PT_DIFFERENTIATION_NUM_TER,MATCH(B47,PT_DIFFERENTIATION_TER_ID,0))</f>
        <v>.</v>
      </c>
      <c r="T47" s="333" t="s">
        <v>404</v>
      </c>
      <c r="U47" s="335"/>
      <c r="V47" s="492"/>
      <c r="W47" s="492"/>
      <c r="X47" s="492"/>
      <c r="Y47" s="492"/>
      <c r="Z47" s="492"/>
      <c r="AA47" s="492"/>
      <c r="AB47" s="492"/>
      <c r="AC47" s="492"/>
      <c r="AD47" s="337" t="str">
        <f aca="false">INDEX(PT_DIFFERENTIATION_TER,MATCH(B47,PT_DIFFERENTIATION_TER_ID,0))</f>
        <v/>
      </c>
      <c r="AE47" s="337"/>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8" t="s">
        <v>405</v>
      </c>
      <c r="BE47" s="85"/>
      <c r="BF47" s="85" t="str">
        <f aca="false">IF(T47="","",T47)</f>
        <v>Территория действия тарифа</v>
      </c>
      <c r="BG47" s="85"/>
      <c r="BH47" s="85"/>
      <c r="BI47" s="31" t="n">
        <v>21</v>
      </c>
    </row>
    <row r="48" customFormat="false" ht="43.05" hidden="false" customHeight="true" outlineLevel="0" collapsed="false">
      <c r="A48" s="416" t="s">
        <v>253</v>
      </c>
      <c r="B48" s="416" t="s">
        <v>254</v>
      </c>
      <c r="C48" s="416" t="s">
        <v>255</v>
      </c>
      <c r="D48" s="416"/>
      <c r="E48" s="331"/>
      <c r="F48" s="331"/>
      <c r="G48" s="331" t="n">
        <v>1</v>
      </c>
      <c r="H48" s="416"/>
      <c r="I48" s="416"/>
      <c r="J48" s="416"/>
      <c r="K48" s="416"/>
      <c r="L48" s="433"/>
      <c r="M48" s="29"/>
      <c r="N48" s="29"/>
      <c r="O48" s="29"/>
      <c r="P48" s="91"/>
      <c r="Q48" s="450"/>
      <c r="R48" s="340"/>
      <c r="S48" s="404" t="str">
        <f aca="false">INDEX(PT_DIFFERENTIATION_NUM_CS,MATCH(C48,PT_DIFFERENTIATION_CS_ID,0))</f>
        <v>..</v>
      </c>
      <c r="T48" s="401" t="s">
        <v>488</v>
      </c>
      <c r="U48" s="335"/>
      <c r="V48" s="492"/>
      <c r="W48" s="492"/>
      <c r="X48" s="492"/>
      <c r="Y48" s="492"/>
      <c r="Z48" s="492"/>
      <c r="AA48" s="492"/>
      <c r="AB48" s="492"/>
      <c r="AC48" s="492"/>
      <c r="AD48" s="337" t="str">
        <f aca="false">INDEX(PT_DIFFERENTIATION_CS,MATCH(C48,PT_DIFFERENTIATION_CS_ID,0))</f>
        <v/>
      </c>
      <c r="AE48" s="337"/>
      <c r="AF48" s="337"/>
      <c r="AG48" s="337"/>
      <c r="AH48" s="337"/>
      <c r="AI48" s="337"/>
      <c r="AJ48" s="337"/>
      <c r="AK48" s="337"/>
      <c r="AL48" s="337"/>
      <c r="AM48" s="337"/>
      <c r="AN48" s="337"/>
      <c r="AO48" s="337"/>
      <c r="AP48" s="337"/>
      <c r="AQ48" s="337"/>
      <c r="AR48" s="337"/>
      <c r="AS48" s="337"/>
      <c r="AT48" s="337"/>
      <c r="AU48" s="337"/>
      <c r="AV48" s="337"/>
      <c r="AW48" s="337"/>
      <c r="AX48" s="337"/>
      <c r="AY48" s="337"/>
      <c r="AZ48" s="337"/>
      <c r="BA48" s="337"/>
      <c r="BB48" s="337"/>
      <c r="BC48" s="338" t="s">
        <v>489</v>
      </c>
      <c r="BE48" s="85"/>
      <c r="BF48" s="85" t="str">
        <f aca="false">IF(T48="","",T48)</f>
        <v>Наименование централизованной системы холодного водоснабжения</v>
      </c>
      <c r="BG48" s="85"/>
      <c r="BH48" s="85"/>
      <c r="BI48" s="31" t="n">
        <v>41</v>
      </c>
    </row>
    <row r="49" s="36" customFormat="true" ht="12.8" hidden="false" customHeight="false" outlineLevel="0" collapsed="false">
      <c r="A49" s="422" t="s">
        <v>253</v>
      </c>
      <c r="B49" s="422" t="s">
        <v>254</v>
      </c>
      <c r="C49" s="422" t="s">
        <v>255</v>
      </c>
      <c r="D49" s="422" t="s">
        <v>522</v>
      </c>
      <c r="E49" s="331"/>
      <c r="F49" s="331"/>
      <c r="G49" s="331"/>
      <c r="H49" s="331" t="n">
        <v>1</v>
      </c>
      <c r="I49" s="422"/>
      <c r="J49" s="422"/>
      <c r="K49" s="422"/>
      <c r="L49" s="155"/>
      <c r="M49" s="35"/>
      <c r="N49" s="35"/>
      <c r="O49" s="35"/>
      <c r="P49" s="505"/>
      <c r="Q49" s="506"/>
      <c r="R49" s="346"/>
      <c r="S49" s="410"/>
      <c r="T49" s="507"/>
      <c r="U49" s="434"/>
      <c r="V49" s="451"/>
      <c r="W49" s="451"/>
      <c r="X49" s="451"/>
      <c r="Y49" s="451"/>
      <c r="Z49" s="451"/>
      <c r="AA49" s="451"/>
      <c r="AB49" s="451"/>
      <c r="AC49" s="451"/>
      <c r="AD49" s="410"/>
      <c r="AE49" s="410"/>
      <c r="AF49" s="410"/>
      <c r="AG49" s="410"/>
      <c r="AH49" s="410"/>
      <c r="AI49" s="410"/>
      <c r="AJ49" s="410"/>
      <c r="AK49" s="410"/>
      <c r="AL49" s="410"/>
      <c r="AM49" s="410"/>
      <c r="AN49" s="410"/>
      <c r="AO49" s="410"/>
      <c r="AP49" s="410"/>
      <c r="AQ49" s="410"/>
      <c r="AR49" s="410"/>
      <c r="AS49" s="410"/>
      <c r="AT49" s="410"/>
      <c r="AU49" s="410"/>
      <c r="AV49" s="410"/>
      <c r="AW49" s="410"/>
      <c r="AX49" s="410"/>
      <c r="AY49" s="410"/>
      <c r="AZ49" s="410"/>
      <c r="BA49" s="410"/>
      <c r="BB49" s="410"/>
      <c r="BC49" s="436" t="s">
        <v>409</v>
      </c>
      <c r="BE49" s="85"/>
      <c r="BF49" s="85" t="str">
        <f aca="false">IF(T49="","",T49)</f>
        <v/>
      </c>
      <c r="BG49" s="85"/>
      <c r="BH49" s="85"/>
      <c r="BI49" s="36" t="n">
        <v>0</v>
      </c>
    </row>
    <row r="50" s="36" customFormat="true" ht="12.8" hidden="false" customHeight="false" outlineLevel="0" collapsed="false">
      <c r="A50" s="422" t="s">
        <v>253</v>
      </c>
      <c r="B50" s="422" t="s">
        <v>254</v>
      </c>
      <c r="C50" s="422" t="s">
        <v>255</v>
      </c>
      <c r="D50" s="422" t="s">
        <v>522</v>
      </c>
      <c r="E50" s="331"/>
      <c r="F50" s="331"/>
      <c r="G50" s="331"/>
      <c r="H50" s="331"/>
      <c r="I50" s="342" t="str">
        <f aca="false">S49&amp;".1"</f>
        <v>.1</v>
      </c>
      <c r="J50" s="422"/>
      <c r="K50" s="422"/>
      <c r="L50" s="155" t="s">
        <v>410</v>
      </c>
      <c r="M50" s="414"/>
      <c r="N50" s="414"/>
      <c r="O50" s="414"/>
      <c r="P50" s="304" t="n">
        <v>1</v>
      </c>
      <c r="Q50" s="304"/>
      <c r="R50" s="343"/>
      <c r="S50" s="410"/>
      <c r="T50" s="423"/>
      <c r="U50" s="434"/>
      <c r="V50" s="451"/>
      <c r="W50" s="451"/>
      <c r="X50" s="451"/>
      <c r="Y50" s="451"/>
      <c r="Z50" s="451"/>
      <c r="AA50" s="451"/>
      <c r="AB50" s="451"/>
      <c r="AC50" s="451"/>
      <c r="AD50" s="410"/>
      <c r="AE50" s="410"/>
      <c r="AF50" s="410"/>
      <c r="AG50" s="410"/>
      <c r="AH50" s="410"/>
      <c r="AI50" s="410"/>
      <c r="AJ50" s="410"/>
      <c r="AK50" s="410"/>
      <c r="AL50" s="410"/>
      <c r="AM50" s="410"/>
      <c r="AN50" s="410"/>
      <c r="AO50" s="410"/>
      <c r="AP50" s="410"/>
      <c r="AQ50" s="410"/>
      <c r="AR50" s="410"/>
      <c r="AS50" s="410"/>
      <c r="AT50" s="410"/>
      <c r="AU50" s="410"/>
      <c r="AV50" s="410"/>
      <c r="AW50" s="410"/>
      <c r="AX50" s="410"/>
      <c r="AY50" s="410"/>
      <c r="AZ50" s="410"/>
      <c r="BA50" s="410"/>
      <c r="BB50" s="410"/>
      <c r="BC50" s="436"/>
      <c r="BE50" s="85"/>
      <c r="BF50" s="85" t="str">
        <f aca="false">IF(T50="","",T50)</f>
        <v/>
      </c>
      <c r="BG50" s="85"/>
      <c r="BH50" s="85"/>
      <c r="BI50" s="36" t="n">
        <v>0</v>
      </c>
    </row>
    <row r="51" s="36" customFormat="true" ht="12.8" hidden="false" customHeight="false" outlineLevel="0" collapsed="false">
      <c r="A51" s="422" t="s">
        <v>253</v>
      </c>
      <c r="B51" s="422" t="s">
        <v>254</v>
      </c>
      <c r="C51" s="422" t="s">
        <v>255</v>
      </c>
      <c r="D51" s="422" t="s">
        <v>522</v>
      </c>
      <c r="E51" s="331"/>
      <c r="F51" s="331"/>
      <c r="G51" s="331"/>
      <c r="H51" s="331"/>
      <c r="I51" s="342"/>
      <c r="J51" s="342" t="str">
        <f aca="false">S49&amp;".1"</f>
        <v>.1</v>
      </c>
      <c r="K51" s="422"/>
      <c r="L51" s="155"/>
      <c r="M51" s="414"/>
      <c r="N51" s="414"/>
      <c r="O51" s="414"/>
      <c r="P51" s="304"/>
      <c r="Q51" s="304" t="n">
        <v>1</v>
      </c>
      <c r="R51" s="346"/>
      <c r="S51" s="410"/>
      <c r="T51" s="452"/>
      <c r="U51" s="434"/>
      <c r="V51" s="451"/>
      <c r="W51" s="451"/>
      <c r="X51" s="451"/>
      <c r="Y51" s="451"/>
      <c r="Z51" s="451"/>
      <c r="AA51" s="451"/>
      <c r="AB51" s="451"/>
      <c r="AC51" s="451"/>
      <c r="AD51" s="410"/>
      <c r="AE51" s="410"/>
      <c r="AF51" s="410"/>
      <c r="AG51" s="410"/>
      <c r="AH51" s="410"/>
      <c r="AI51" s="410"/>
      <c r="AJ51" s="410"/>
      <c r="AK51" s="410"/>
      <c r="AL51" s="410"/>
      <c r="AM51" s="410"/>
      <c r="AN51" s="410"/>
      <c r="AO51" s="410"/>
      <c r="AP51" s="410"/>
      <c r="AQ51" s="410"/>
      <c r="AR51" s="410"/>
      <c r="AS51" s="410"/>
      <c r="AT51" s="410"/>
      <c r="AU51" s="410"/>
      <c r="AV51" s="410"/>
      <c r="AW51" s="410"/>
      <c r="AX51" s="410"/>
      <c r="AY51" s="410"/>
      <c r="AZ51" s="410"/>
      <c r="BA51" s="410"/>
      <c r="BB51" s="410"/>
      <c r="BC51" s="436"/>
      <c r="BE51" s="85"/>
      <c r="BF51" s="85" t="str">
        <f aca="false">IF(T51="","",T51)</f>
        <v/>
      </c>
      <c r="BG51" s="85"/>
      <c r="BH51" s="85"/>
      <c r="BI51" s="36" t="n">
        <v>0</v>
      </c>
    </row>
    <row r="52" customFormat="false" ht="11.55" hidden="false" customHeight="true" outlineLevel="0" collapsed="false">
      <c r="A52" s="416" t="s">
        <v>253</v>
      </c>
      <c r="B52" s="416" t="s">
        <v>254</v>
      </c>
      <c r="C52" s="416" t="s">
        <v>255</v>
      </c>
      <c r="D52" s="416" t="s">
        <v>522</v>
      </c>
      <c r="E52" s="331"/>
      <c r="F52" s="331"/>
      <c r="G52" s="331"/>
      <c r="H52" s="331"/>
      <c r="I52" s="342"/>
      <c r="J52" s="342"/>
      <c r="K52" s="342" t="str">
        <f aca="false">S48&amp;".1"</f>
        <v>...1</v>
      </c>
      <c r="L52" s="433"/>
      <c r="P52" s="304"/>
      <c r="Q52" s="304"/>
      <c r="R52" s="346" t="n">
        <v>1</v>
      </c>
      <c r="S52" s="408" t="str">
        <f aca="false">$K52</f>
        <v>...1</v>
      </c>
      <c r="T52" s="484"/>
      <c r="U52" s="335"/>
      <c r="V52" s="349"/>
      <c r="W52" s="351"/>
      <c r="X52" s="349"/>
      <c r="Y52" s="351"/>
      <c r="Z52" s="352"/>
      <c r="AA52" s="166" t="s">
        <v>65</v>
      </c>
      <c r="AB52" s="352"/>
      <c r="AC52" s="166" t="s">
        <v>65</v>
      </c>
      <c r="AD52" s="166" t="s">
        <v>65</v>
      </c>
      <c r="AE52" s="455"/>
      <c r="AF52" s="235" t="n">
        <v>1</v>
      </c>
      <c r="AG52" s="508"/>
      <c r="AH52" s="166" t="s">
        <v>65</v>
      </c>
      <c r="AI52" s="455"/>
      <c r="AJ52" s="235" t="n">
        <v>1</v>
      </c>
      <c r="AK52" s="58"/>
      <c r="AL52" s="166" t="s">
        <v>65</v>
      </c>
      <c r="AM52" s="213"/>
      <c r="AN52" s="235" t="n">
        <v>1</v>
      </c>
      <c r="AO52" s="508"/>
      <c r="AP52" s="509" t="s">
        <v>65</v>
      </c>
      <c r="AQ52" s="456"/>
      <c r="AR52" s="235" t="n">
        <v>1</v>
      </c>
      <c r="AS52" s="64"/>
      <c r="AT52" s="349"/>
      <c r="AU52" s="351"/>
      <c r="AV52" s="349"/>
      <c r="AW52" s="351"/>
      <c r="AX52" s="352"/>
      <c r="AY52" s="166" t="s">
        <v>65</v>
      </c>
      <c r="AZ52" s="352"/>
      <c r="BA52" s="166" t="s">
        <v>65</v>
      </c>
      <c r="BB52" s="397"/>
      <c r="BC52" s="353" t="s">
        <v>508</v>
      </c>
      <c r="BE52" s="85"/>
      <c r="BF52" s="85" t="str">
        <f aca="false">IF(T52="","",T52)</f>
        <v/>
      </c>
      <c r="BG52" s="85"/>
      <c r="BH52" s="85"/>
      <c r="BI52" s="31" t="n">
        <v>11</v>
      </c>
    </row>
    <row r="53" customFormat="false" ht="11.55" hidden="false" customHeight="true" outlineLevel="0" collapsed="false">
      <c r="A53" s="416"/>
      <c r="B53" s="416"/>
      <c r="C53" s="416"/>
      <c r="D53" s="416"/>
      <c r="E53" s="331"/>
      <c r="F53" s="331"/>
      <c r="G53" s="331"/>
      <c r="H53" s="331"/>
      <c r="I53" s="342"/>
      <c r="J53" s="342"/>
      <c r="K53" s="342"/>
      <c r="L53" s="433"/>
      <c r="P53" s="304"/>
      <c r="Q53" s="304"/>
      <c r="R53" s="346"/>
      <c r="S53" s="408"/>
      <c r="T53" s="484"/>
      <c r="U53" s="335"/>
      <c r="V53" s="444"/>
      <c r="W53" s="459"/>
      <c r="X53" s="444"/>
      <c r="Y53" s="459"/>
      <c r="Z53" s="444"/>
      <c r="AA53" s="444"/>
      <c r="AB53" s="444"/>
      <c r="AC53" s="444"/>
      <c r="AD53" s="166"/>
      <c r="AE53" s="455"/>
      <c r="AF53" s="235"/>
      <c r="AG53" s="508"/>
      <c r="AH53" s="166"/>
      <c r="AI53" s="455"/>
      <c r="AJ53" s="235"/>
      <c r="AK53" s="58"/>
      <c r="AL53" s="166"/>
      <c r="AM53" s="213"/>
      <c r="AN53" s="235"/>
      <c r="AO53" s="508"/>
      <c r="AP53" s="509"/>
      <c r="AQ53" s="510"/>
      <c r="AR53" s="324"/>
      <c r="AS53" s="324" t="s">
        <v>509</v>
      </c>
      <c r="AT53" s="444"/>
      <c r="AU53" s="459"/>
      <c r="AV53" s="444"/>
      <c r="AW53" s="459"/>
      <c r="AX53" s="444"/>
      <c r="AY53" s="444"/>
      <c r="AZ53" s="444"/>
      <c r="BA53" s="444"/>
      <c r="BB53" s="457"/>
      <c r="BC53" s="353"/>
      <c r="BE53" s="85"/>
      <c r="BF53" s="85"/>
      <c r="BG53" s="85"/>
      <c r="BH53" s="85"/>
      <c r="BI53" s="31" t="n">
        <v>11</v>
      </c>
    </row>
    <row r="54" customFormat="false" ht="11.55" hidden="false" customHeight="true" outlineLevel="0" collapsed="false">
      <c r="A54" s="416" t="s">
        <v>253</v>
      </c>
      <c r="B54" s="416"/>
      <c r="C54" s="416"/>
      <c r="D54" s="416"/>
      <c r="E54" s="331"/>
      <c r="F54" s="331"/>
      <c r="G54" s="331"/>
      <c r="H54" s="331"/>
      <c r="I54" s="342"/>
      <c r="J54" s="342"/>
      <c r="K54" s="342"/>
      <c r="L54" s="433"/>
      <c r="P54" s="304"/>
      <c r="Q54" s="304"/>
      <c r="R54" s="346"/>
      <c r="S54" s="408"/>
      <c r="T54" s="484"/>
      <c r="U54" s="335"/>
      <c r="V54" s="444"/>
      <c r="W54" s="459"/>
      <c r="X54" s="444"/>
      <c r="Y54" s="459"/>
      <c r="Z54" s="444"/>
      <c r="AA54" s="444"/>
      <c r="AB54" s="444"/>
      <c r="AC54" s="444"/>
      <c r="AD54" s="166"/>
      <c r="AE54" s="455"/>
      <c r="AF54" s="235"/>
      <c r="AG54" s="508"/>
      <c r="AH54" s="166"/>
      <c r="AI54" s="455"/>
      <c r="AJ54" s="235"/>
      <c r="AK54" s="58"/>
      <c r="AL54" s="166"/>
      <c r="AM54" s="510"/>
      <c r="AN54" s="511"/>
      <c r="AO54" s="511" t="s">
        <v>510</v>
      </c>
      <c r="AP54" s="324"/>
      <c r="AQ54" s="324"/>
      <c r="AR54" s="324"/>
      <c r="AS54" s="444"/>
      <c r="AT54" s="444"/>
      <c r="AU54" s="459"/>
      <c r="AV54" s="444"/>
      <c r="AW54" s="459"/>
      <c r="AX54" s="444"/>
      <c r="AY54" s="444"/>
      <c r="AZ54" s="444"/>
      <c r="BA54" s="444"/>
      <c r="BB54" s="457"/>
      <c r="BC54" s="353"/>
      <c r="BE54" s="85"/>
      <c r="BF54" s="85"/>
      <c r="BG54" s="85"/>
      <c r="BH54" s="85"/>
      <c r="BI54" s="31" t="n">
        <v>11</v>
      </c>
    </row>
    <row r="55" customFormat="false" ht="11.55" hidden="false" customHeight="true" outlineLevel="0" collapsed="false">
      <c r="A55" s="416" t="s">
        <v>253</v>
      </c>
      <c r="B55" s="416"/>
      <c r="C55" s="416"/>
      <c r="D55" s="416"/>
      <c r="E55" s="331"/>
      <c r="F55" s="331"/>
      <c r="G55" s="331"/>
      <c r="H55" s="331"/>
      <c r="I55" s="342"/>
      <c r="J55" s="342"/>
      <c r="K55" s="342"/>
      <c r="L55" s="433"/>
      <c r="P55" s="304"/>
      <c r="Q55" s="304"/>
      <c r="R55" s="346"/>
      <c r="S55" s="408"/>
      <c r="T55" s="484"/>
      <c r="U55" s="335"/>
      <c r="V55" s="444"/>
      <c r="W55" s="459"/>
      <c r="X55" s="444"/>
      <c r="Y55" s="459"/>
      <c r="Z55" s="444"/>
      <c r="AA55" s="444"/>
      <c r="AB55" s="444"/>
      <c r="AC55" s="444"/>
      <c r="AD55" s="166"/>
      <c r="AE55" s="455"/>
      <c r="AF55" s="235"/>
      <c r="AG55" s="508"/>
      <c r="AH55" s="166"/>
      <c r="AI55" s="458"/>
      <c r="AJ55" s="125"/>
      <c r="AK55" s="291" t="s">
        <v>511</v>
      </c>
      <c r="AL55" s="444"/>
      <c r="AM55" s="444"/>
      <c r="AN55" s="444"/>
      <c r="AO55" s="444"/>
      <c r="AP55" s="444"/>
      <c r="AQ55" s="444"/>
      <c r="AR55" s="444"/>
      <c r="AS55" s="444"/>
      <c r="AT55" s="444"/>
      <c r="AU55" s="459"/>
      <c r="AV55" s="444"/>
      <c r="AW55" s="459"/>
      <c r="AX55" s="444"/>
      <c r="AY55" s="444"/>
      <c r="AZ55" s="444"/>
      <c r="BA55" s="444"/>
      <c r="BB55" s="457"/>
      <c r="BC55" s="353"/>
      <c r="BE55" s="85"/>
      <c r="BF55" s="85"/>
      <c r="BG55" s="85"/>
      <c r="BH55" s="85"/>
      <c r="BI55" s="31" t="n">
        <v>11</v>
      </c>
    </row>
    <row r="56" customFormat="false" ht="11.55" hidden="false" customHeight="true" outlineLevel="0" collapsed="false">
      <c r="A56" s="416" t="s">
        <v>253</v>
      </c>
      <c r="B56" s="416" t="s">
        <v>254</v>
      </c>
      <c r="C56" s="416" t="s">
        <v>255</v>
      </c>
      <c r="D56" s="416" t="s">
        <v>522</v>
      </c>
      <c r="E56" s="331"/>
      <c r="F56" s="331"/>
      <c r="G56" s="331"/>
      <c r="H56" s="331"/>
      <c r="I56" s="342"/>
      <c r="J56" s="342"/>
      <c r="K56" s="342"/>
      <c r="L56" s="433"/>
      <c r="P56" s="304"/>
      <c r="Q56" s="304"/>
      <c r="R56" s="346"/>
      <c r="S56" s="408"/>
      <c r="T56" s="484"/>
      <c r="U56" s="335"/>
      <c r="V56" s="444"/>
      <c r="W56" s="445" t="str">
        <f aca="false">Z52&amp;"-"&amp;AB52</f>
        <v>-</v>
      </c>
      <c r="X56" s="444"/>
      <c r="Y56" s="445" t="str">
        <f aca="false">AB52&amp;"-"&amp;AD52</f>
        <v>-да</v>
      </c>
      <c r="Z56" s="444"/>
      <c r="AA56" s="444"/>
      <c r="AB56" s="444"/>
      <c r="AC56" s="444"/>
      <c r="AD56" s="166"/>
      <c r="AE56" s="510"/>
      <c r="AF56" s="462"/>
      <c r="AG56" s="324" t="s">
        <v>512</v>
      </c>
      <c r="AH56" s="444"/>
      <c r="AI56" s="444"/>
      <c r="AJ56" s="444"/>
      <c r="AK56" s="444"/>
      <c r="AL56" s="444"/>
      <c r="AM56" s="444"/>
      <c r="AN56" s="444"/>
      <c r="AO56" s="444"/>
      <c r="AP56" s="444"/>
      <c r="AQ56" s="444"/>
      <c r="AR56" s="444"/>
      <c r="AS56" s="444"/>
      <c r="AT56" s="444"/>
      <c r="AU56" s="445" t="str">
        <f aca="false">AX52&amp;"-"&amp;AZ52</f>
        <v>-</v>
      </c>
      <c r="AV56" s="444"/>
      <c r="AW56" s="445" t="str">
        <f aca="false">AZ52&amp;"-"&amp;BB52</f>
        <v>-</v>
      </c>
      <c r="AX56" s="444"/>
      <c r="AY56" s="444"/>
      <c r="AZ56" s="444"/>
      <c r="BA56" s="444"/>
      <c r="BB56" s="461" t="str">
        <f aca="false">BE52&amp;"-"&amp;BG52</f>
        <v>-</v>
      </c>
      <c r="BC56" s="353"/>
      <c r="BE56" s="85"/>
      <c r="BF56" s="85" t="str">
        <f aca="false">IF(T56="","",T56)</f>
        <v/>
      </c>
      <c r="BG56" s="85"/>
      <c r="BH56" s="85"/>
      <c r="BI56" s="31" t="n">
        <v>11</v>
      </c>
    </row>
    <row r="57" customFormat="false" ht="11.55" hidden="false" customHeight="true" outlineLevel="0" collapsed="false">
      <c r="A57" s="416" t="s">
        <v>253</v>
      </c>
      <c r="B57" s="416" t="s">
        <v>254</v>
      </c>
      <c r="C57" s="416" t="s">
        <v>255</v>
      </c>
      <c r="D57" s="416" t="s">
        <v>522</v>
      </c>
      <c r="E57" s="331"/>
      <c r="F57" s="331"/>
      <c r="G57" s="331"/>
      <c r="H57" s="331"/>
      <c r="I57" s="342"/>
      <c r="J57" s="342"/>
      <c r="K57" s="416"/>
      <c r="L57" s="433"/>
      <c r="P57" s="304"/>
      <c r="Q57" s="304"/>
      <c r="R57" s="343"/>
      <c r="S57" s="355"/>
      <c r="T57" s="358" t="s">
        <v>475</v>
      </c>
      <c r="U57" s="157"/>
      <c r="V57" s="157"/>
      <c r="W57" s="157"/>
      <c r="X57" s="157"/>
      <c r="Y57" s="157"/>
      <c r="Z57" s="157"/>
      <c r="AA57" s="157"/>
      <c r="AB57" s="157"/>
      <c r="AC57" s="357"/>
      <c r="AD57" s="479"/>
      <c r="AE57" s="157"/>
      <c r="AF57" s="157"/>
      <c r="AG57" s="157"/>
      <c r="AH57" s="157"/>
      <c r="AI57" s="157"/>
      <c r="AJ57" s="157"/>
      <c r="AK57" s="157"/>
      <c r="AL57" s="157"/>
      <c r="AM57" s="157"/>
      <c r="AN57" s="157"/>
      <c r="AO57" s="157"/>
      <c r="AP57" s="157"/>
      <c r="AQ57" s="157"/>
      <c r="AR57" s="157"/>
      <c r="AS57" s="157"/>
      <c r="AT57" s="157"/>
      <c r="AU57" s="157"/>
      <c r="AV57" s="157"/>
      <c r="AW57" s="157"/>
      <c r="AX57" s="157"/>
      <c r="AY57" s="157"/>
      <c r="AZ57" s="157"/>
      <c r="BA57" s="157"/>
      <c r="BB57" s="357"/>
      <c r="BC57" s="353"/>
      <c r="BE57" s="85"/>
      <c r="BF57" s="85" t="str">
        <f aca="false">IF(T57="","",T57)</f>
        <v>Добавить строку</v>
      </c>
      <c r="BG57" s="85"/>
      <c r="BH57" s="85"/>
      <c r="BI57" s="31" t="n">
        <v>11</v>
      </c>
    </row>
    <row r="58" s="36" customFormat="true" ht="12.8" hidden="false" customHeight="false" outlineLevel="0" collapsed="false">
      <c r="A58" s="422" t="s">
        <v>253</v>
      </c>
      <c r="B58" s="422" t="s">
        <v>254</v>
      </c>
      <c r="C58" s="422" t="s">
        <v>255</v>
      </c>
      <c r="D58" s="422" t="s">
        <v>522</v>
      </c>
      <c r="E58" s="331"/>
      <c r="F58" s="331"/>
      <c r="G58" s="331"/>
      <c r="H58" s="331"/>
      <c r="I58" s="342"/>
      <c r="J58" s="422"/>
      <c r="K58" s="422"/>
      <c r="L58" s="155"/>
      <c r="M58" s="414"/>
      <c r="N58" s="414"/>
      <c r="O58" s="414"/>
      <c r="P58" s="304"/>
      <c r="Q58" s="304"/>
      <c r="R58" s="343"/>
      <c r="S58" s="411"/>
      <c r="T58" s="412"/>
      <c r="U58" s="431"/>
      <c r="V58" s="431"/>
      <c r="W58" s="431"/>
      <c r="X58" s="431"/>
      <c r="Y58" s="431"/>
      <c r="Z58" s="431"/>
      <c r="AA58" s="431"/>
      <c r="AB58" s="431"/>
      <c r="AC58" s="431"/>
      <c r="AD58" s="431"/>
      <c r="AE58" s="431"/>
      <c r="AF58" s="431"/>
      <c r="AG58" s="431"/>
      <c r="AH58" s="431"/>
      <c r="AI58" s="431"/>
      <c r="AJ58" s="431"/>
      <c r="AK58" s="431"/>
      <c r="AL58" s="431"/>
      <c r="AM58" s="431"/>
      <c r="AN58" s="431"/>
      <c r="AO58" s="431"/>
      <c r="AP58" s="431"/>
      <c r="AQ58" s="431"/>
      <c r="AR58" s="431"/>
      <c r="AS58" s="431"/>
      <c r="AT58" s="431"/>
      <c r="AU58" s="431"/>
      <c r="AV58" s="431"/>
      <c r="AW58" s="431"/>
      <c r="AX58" s="431"/>
      <c r="AY58" s="431"/>
      <c r="AZ58" s="431"/>
      <c r="BA58" s="431"/>
      <c r="BB58" s="431"/>
      <c r="BC58" s="413"/>
      <c r="BE58" s="85"/>
      <c r="BF58" s="85" t="str">
        <f aca="false">IF(T58="","",T58)</f>
        <v/>
      </c>
      <c r="BG58" s="85"/>
      <c r="BH58" s="85"/>
      <c r="BI58" s="36" t="n">
        <v>0</v>
      </c>
    </row>
    <row r="59" s="36" customFormat="true" ht="12.8" hidden="false" customHeight="false" outlineLevel="0" collapsed="false">
      <c r="A59" s="422" t="s">
        <v>253</v>
      </c>
      <c r="B59" s="422" t="s">
        <v>254</v>
      </c>
      <c r="C59" s="422" t="s">
        <v>255</v>
      </c>
      <c r="D59" s="422" t="s">
        <v>522</v>
      </c>
      <c r="E59" s="331"/>
      <c r="F59" s="331"/>
      <c r="G59" s="331"/>
      <c r="H59" s="331"/>
      <c r="I59" s="422"/>
      <c r="J59" s="422"/>
      <c r="K59" s="422"/>
      <c r="L59" s="155"/>
      <c r="M59" s="35"/>
      <c r="N59" s="35"/>
      <c r="P59" s="118"/>
      <c r="Q59" s="363"/>
      <c r="R59" s="463"/>
      <c r="S59" s="411"/>
      <c r="T59" s="412"/>
      <c r="U59" s="431"/>
      <c r="V59" s="431"/>
      <c r="W59" s="431"/>
      <c r="X59" s="431"/>
      <c r="Y59" s="431"/>
      <c r="Z59" s="431"/>
      <c r="AA59" s="431"/>
      <c r="AB59" s="431"/>
      <c r="AC59" s="431"/>
      <c r="AD59" s="431"/>
      <c r="AE59" s="431"/>
      <c r="AF59" s="431"/>
      <c r="AG59" s="431"/>
      <c r="AH59" s="431"/>
      <c r="AI59" s="431"/>
      <c r="AJ59" s="431"/>
      <c r="AK59" s="431"/>
      <c r="AL59" s="431"/>
      <c r="AM59" s="431"/>
      <c r="AN59" s="431"/>
      <c r="AO59" s="431"/>
      <c r="AP59" s="431"/>
      <c r="AQ59" s="431"/>
      <c r="AR59" s="431"/>
      <c r="AS59" s="431"/>
      <c r="AT59" s="431"/>
      <c r="AU59" s="431"/>
      <c r="AV59" s="431"/>
      <c r="AW59" s="431"/>
      <c r="AX59" s="431"/>
      <c r="AY59" s="431"/>
      <c r="AZ59" s="431"/>
      <c r="BA59" s="431"/>
      <c r="BB59" s="431"/>
      <c r="BC59" s="413"/>
      <c r="BE59" s="85"/>
      <c r="BF59" s="85" t="str">
        <f aca="false">IF(T59="","",T59)</f>
        <v/>
      </c>
      <c r="BG59" s="85"/>
      <c r="BH59" s="85"/>
      <c r="BI59" s="36" t="n">
        <v>0</v>
      </c>
    </row>
    <row r="60" s="36" customFormat="true" ht="12.8" hidden="false" customHeight="false" outlineLevel="0" collapsed="false">
      <c r="A60" s="422" t="s">
        <v>253</v>
      </c>
      <c r="B60" s="422" t="s">
        <v>254</v>
      </c>
      <c r="C60" s="422" t="s">
        <v>255</v>
      </c>
      <c r="D60" s="422"/>
      <c r="E60" s="331"/>
      <c r="F60" s="331"/>
      <c r="G60" s="331"/>
      <c r="H60" s="422"/>
      <c r="I60" s="422"/>
      <c r="J60" s="422"/>
      <c r="K60" s="422"/>
      <c r="L60" s="304"/>
      <c r="M60" s="35"/>
      <c r="N60" s="35"/>
      <c r="P60" s="118"/>
      <c r="Q60" s="363"/>
      <c r="R60" s="118"/>
      <c r="S60" s="368"/>
      <c r="T60" s="432"/>
      <c r="U60" s="407"/>
      <c r="V60" s="407"/>
      <c r="W60" s="407"/>
      <c r="X60" s="407"/>
      <c r="Y60" s="407"/>
      <c r="Z60" s="407"/>
      <c r="AA60" s="407"/>
      <c r="AB60" s="407"/>
      <c r="AC60" s="407"/>
      <c r="AD60" s="407"/>
      <c r="AE60" s="407"/>
      <c r="AF60" s="407"/>
      <c r="AG60" s="407"/>
      <c r="AH60" s="407"/>
      <c r="AI60" s="407"/>
      <c r="AJ60" s="407"/>
      <c r="AK60" s="407"/>
      <c r="AL60" s="407"/>
      <c r="AM60" s="407"/>
      <c r="AN60" s="407"/>
      <c r="AO60" s="407"/>
      <c r="AP60" s="407"/>
      <c r="AQ60" s="407"/>
      <c r="AR60" s="407"/>
      <c r="AS60" s="407"/>
      <c r="AT60" s="407"/>
      <c r="AU60" s="407"/>
      <c r="AV60" s="407"/>
      <c r="AW60" s="407"/>
      <c r="AX60" s="407"/>
      <c r="AY60" s="407"/>
      <c r="AZ60" s="407"/>
      <c r="BA60" s="407"/>
      <c r="BB60" s="407"/>
      <c r="BC60" s="407"/>
      <c r="BE60" s="85"/>
      <c r="BF60" s="85" t="str">
        <f aca="false">IF(T60="","",T60)</f>
        <v/>
      </c>
      <c r="BG60" s="85"/>
      <c r="BH60" s="85"/>
      <c r="BI60" s="36" t="n">
        <v>0</v>
      </c>
    </row>
    <row r="61" s="36" customFormat="true" ht="12.8" hidden="false" customHeight="false" outlineLevel="0" collapsed="false">
      <c r="A61" s="422" t="s">
        <v>253</v>
      </c>
      <c r="B61" s="422" t="s">
        <v>254</v>
      </c>
      <c r="C61" s="422"/>
      <c r="D61" s="422"/>
      <c r="E61" s="331"/>
      <c r="F61" s="331"/>
      <c r="G61" s="422"/>
      <c r="H61" s="422"/>
      <c r="I61" s="422"/>
      <c r="J61" s="422"/>
      <c r="K61" s="422"/>
      <c r="L61" s="304"/>
      <c r="M61" s="367"/>
      <c r="N61" s="367"/>
      <c r="P61" s="118"/>
      <c r="Q61" s="363"/>
      <c r="R61" s="118"/>
      <c r="S61" s="368"/>
      <c r="T61" s="432" t="s">
        <v>422</v>
      </c>
      <c r="U61" s="407"/>
      <c r="V61" s="407"/>
      <c r="W61" s="407"/>
      <c r="X61" s="407"/>
      <c r="Y61" s="407"/>
      <c r="Z61" s="407"/>
      <c r="AA61" s="407"/>
      <c r="AB61" s="407"/>
      <c r="AC61" s="407"/>
      <c r="AD61" s="407"/>
      <c r="AE61" s="407"/>
      <c r="AF61" s="407"/>
      <c r="AG61" s="407"/>
      <c r="AH61" s="407"/>
      <c r="AI61" s="407"/>
      <c r="AJ61" s="407"/>
      <c r="AK61" s="407"/>
      <c r="AL61" s="407"/>
      <c r="AM61" s="407"/>
      <c r="AN61" s="407"/>
      <c r="AO61" s="407"/>
      <c r="AP61" s="407"/>
      <c r="AQ61" s="407"/>
      <c r="AR61" s="407"/>
      <c r="AS61" s="407"/>
      <c r="AT61" s="407"/>
      <c r="AU61" s="407"/>
      <c r="AV61" s="407"/>
      <c r="AW61" s="407"/>
      <c r="AX61" s="407"/>
      <c r="AY61" s="407"/>
      <c r="AZ61" s="407"/>
      <c r="BA61" s="407"/>
      <c r="BB61" s="407"/>
      <c r="BC61" s="407"/>
      <c r="BE61" s="85"/>
      <c r="BF61" s="85" t="str">
        <f aca="false">IF(T61="","",T61)</f>
        <v>Добавить централизованную систему для дифференциации</v>
      </c>
      <c r="BG61" s="85"/>
      <c r="BH61" s="85"/>
      <c r="BI61" s="36" t="n">
        <v>0</v>
      </c>
    </row>
    <row r="62" s="36" customFormat="true" ht="12.8" hidden="false" customHeight="false" outlineLevel="0" collapsed="false">
      <c r="A62" s="422" t="s">
        <v>253</v>
      </c>
      <c r="B62" s="422"/>
      <c r="C62" s="422"/>
      <c r="D62" s="422"/>
      <c r="E62" s="331"/>
      <c r="F62" s="422"/>
      <c r="G62" s="422"/>
      <c r="H62" s="422"/>
      <c r="I62" s="422"/>
      <c r="J62" s="422"/>
      <c r="K62" s="422"/>
      <c r="L62" s="155"/>
      <c r="M62" s="367"/>
      <c r="N62" s="367"/>
      <c r="P62" s="118"/>
      <c r="Q62" s="363"/>
      <c r="R62" s="118"/>
      <c r="S62" s="368"/>
      <c r="T62" s="432" t="s">
        <v>423</v>
      </c>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E62" s="85"/>
      <c r="BF62" s="85" t="str">
        <f aca="false">IF(T62="","",T62)</f>
        <v>Добавить территорию для дифференциации</v>
      </c>
      <c r="BG62" s="85"/>
      <c r="BH62" s="85"/>
      <c r="BI62" s="36" t="n">
        <v>0</v>
      </c>
    </row>
    <row r="63" s="36" customFormat="true" ht="12.8" hidden="false" customHeight="false" outlineLevel="0" collapsed="false">
      <c r="A63" s="422"/>
      <c r="B63" s="422"/>
      <c r="C63" s="422"/>
      <c r="D63" s="422"/>
      <c r="E63" s="422"/>
      <c r="F63" s="422"/>
      <c r="G63" s="422"/>
      <c r="H63" s="422"/>
      <c r="I63" s="422"/>
      <c r="J63" s="422"/>
      <c r="K63" s="422"/>
      <c r="L63" s="304"/>
      <c r="M63" s="367"/>
      <c r="N63" s="367"/>
      <c r="P63" s="118"/>
      <c r="Q63" s="363"/>
      <c r="R63" s="118"/>
      <c r="S63" s="368"/>
      <c r="T63" s="432" t="s">
        <v>455</v>
      </c>
      <c r="U63" s="407"/>
      <c r="V63" s="407"/>
      <c r="W63" s="407"/>
      <c r="X63" s="407"/>
      <c r="Y63" s="407"/>
      <c r="Z63" s="407"/>
      <c r="AA63" s="407"/>
      <c r="AB63" s="407"/>
      <c r="AC63" s="407"/>
      <c r="AD63" s="407"/>
      <c r="AE63" s="407"/>
      <c r="AF63" s="407"/>
      <c r="AG63" s="407"/>
      <c r="AH63" s="407"/>
      <c r="AI63" s="407"/>
      <c r="AJ63" s="407"/>
      <c r="AK63" s="407"/>
      <c r="AL63" s="407"/>
      <c r="AM63" s="407"/>
      <c r="AN63" s="407"/>
      <c r="AO63" s="407"/>
      <c r="AP63" s="407"/>
      <c r="AQ63" s="407"/>
      <c r="AR63" s="407"/>
      <c r="AS63" s="407"/>
      <c r="AT63" s="407"/>
      <c r="AU63" s="407"/>
      <c r="AV63" s="407"/>
      <c r="AW63" s="407"/>
      <c r="AX63" s="407"/>
      <c r="AY63" s="407"/>
      <c r="AZ63" s="407"/>
      <c r="BA63" s="407"/>
      <c r="BB63" s="407"/>
      <c r="BC63" s="407"/>
      <c r="BE63" s="85"/>
      <c r="BF63" s="85" t="str">
        <f aca="false">IF(T63="","",T63)</f>
        <v>Добавить наименование тарифа</v>
      </c>
      <c r="BG63" s="85"/>
      <c r="BH63" s="85"/>
      <c r="BI63" s="36" t="n">
        <v>0</v>
      </c>
    </row>
    <row r="64" customFormat="false" ht="11.55" hidden="false" customHeight="true" outlineLevel="0" collapsed="false">
      <c r="M64" s="34"/>
      <c r="N64" s="34"/>
      <c r="O64" s="34"/>
      <c r="P64" s="34"/>
      <c r="Q64" s="34"/>
      <c r="R64" s="31"/>
      <c r="S64" s="31"/>
      <c r="BD64" s="31"/>
      <c r="BE64" s="31"/>
      <c r="BF64" s="31"/>
      <c r="BG64" s="31"/>
      <c r="BH64" s="31"/>
      <c r="BI64" s="31" t="n">
        <v>11</v>
      </c>
    </row>
    <row r="65" customFormat="false" ht="19.95" hidden="false" customHeight="true" outlineLevel="0" collapsed="false">
      <c r="O65" s="34"/>
      <c r="S65" s="307"/>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472"/>
      <c r="AY65" s="472"/>
      <c r="AZ65" s="472"/>
      <c r="BA65" s="472"/>
      <c r="BB65" s="472"/>
      <c r="BC65" s="472"/>
      <c r="BI65" s="31" t="n">
        <v>19</v>
      </c>
    </row>
    <row r="66" customFormat="false" ht="14.7" hidden="false" customHeight="true" outlineLevel="0" collapsed="false">
      <c r="O66" s="34"/>
      <c r="T66" s="472"/>
      <c r="U66" s="472"/>
      <c r="V66" s="472"/>
      <c r="W66" s="472"/>
      <c r="X66" s="472"/>
      <c r="Y66" s="472"/>
      <c r="Z66" s="472"/>
      <c r="AA66" s="472"/>
      <c r="AB66" s="472"/>
      <c r="AC66" s="472"/>
      <c r="AD66" s="472"/>
      <c r="AE66" s="472"/>
      <c r="AF66" s="472"/>
      <c r="AG66" s="472"/>
      <c r="AH66" s="472"/>
      <c r="AI66" s="472"/>
      <c r="AJ66" s="472"/>
      <c r="AK66" s="472"/>
      <c r="AL66" s="472"/>
      <c r="AM66" s="472"/>
      <c r="AN66" s="472"/>
      <c r="AO66" s="472"/>
      <c r="AP66" s="472"/>
      <c r="AQ66" s="472"/>
      <c r="AR66" s="472"/>
      <c r="AS66" s="472"/>
      <c r="AT66" s="472"/>
      <c r="AU66" s="472"/>
      <c r="AV66" s="472"/>
      <c r="AW66" s="472"/>
      <c r="AX66" s="472"/>
      <c r="AY66" s="472"/>
      <c r="AZ66" s="472"/>
      <c r="BA66" s="472"/>
      <c r="BB66" s="472"/>
      <c r="BC66" s="472"/>
      <c r="BI66" s="31" t="n">
        <v>14</v>
      </c>
    </row>
    <row r="67" customFormat="false" ht="19.95" hidden="false" customHeight="true" outlineLevel="0" collapsed="false">
      <c r="O67" s="34"/>
      <c r="S67" s="307"/>
      <c r="T67" s="472"/>
      <c r="U67" s="472"/>
      <c r="V67" s="472"/>
      <c r="W67" s="472"/>
      <c r="X67" s="472"/>
      <c r="Y67" s="472"/>
      <c r="Z67" s="472"/>
      <c r="AA67" s="472"/>
      <c r="AB67" s="472"/>
      <c r="AC67" s="472"/>
      <c r="AD67" s="472"/>
      <c r="AE67" s="472"/>
      <c r="AF67" s="472"/>
      <c r="AG67" s="472"/>
      <c r="AH67" s="472"/>
      <c r="AI67" s="472"/>
      <c r="AJ67" s="472"/>
      <c r="AK67" s="472"/>
      <c r="AL67" s="472"/>
      <c r="AM67" s="472"/>
      <c r="AN67" s="472"/>
      <c r="AO67" s="472"/>
      <c r="AP67" s="472"/>
      <c r="AQ67" s="472"/>
      <c r="AR67" s="472"/>
      <c r="AS67" s="472"/>
      <c r="AT67" s="472"/>
      <c r="AU67" s="472"/>
      <c r="AV67" s="472"/>
      <c r="AW67" s="472"/>
      <c r="AX67" s="472"/>
      <c r="AY67" s="472"/>
      <c r="AZ67" s="472"/>
      <c r="BA67" s="472"/>
      <c r="BB67" s="472"/>
      <c r="BC67" s="472"/>
      <c r="BI67" s="31" t="n">
        <v>19</v>
      </c>
    </row>
    <row r="68" customFormat="false" ht="14.7" hidden="false" customHeight="true" outlineLevel="0" collapsed="false">
      <c r="O68" s="34"/>
      <c r="BI68" s="31" t="n">
        <v>14</v>
      </c>
    </row>
    <row r="69" customFormat="false" ht="14.25" hidden="true" customHeight="true" outlineLevel="0" collapsed="false">
      <c r="A69" s="34" t="s">
        <v>81</v>
      </c>
      <c r="B69" s="34" t="n">
        <v>0</v>
      </c>
      <c r="C69" s="34" t="n">
        <v>0</v>
      </c>
      <c r="D69" s="34" t="n">
        <v>0</v>
      </c>
      <c r="E69" s="34" t="n">
        <v>0</v>
      </c>
      <c r="F69" s="34" t="n">
        <v>0</v>
      </c>
      <c r="G69" s="34" t="n">
        <v>0</v>
      </c>
      <c r="H69" s="34" t="n">
        <v>0</v>
      </c>
      <c r="I69" s="34" t="n">
        <v>0</v>
      </c>
      <c r="J69" s="34" t="n">
        <v>0</v>
      </c>
      <c r="K69" s="34" t="n">
        <v>0</v>
      </c>
      <c r="L69" s="33" t="n">
        <v>0</v>
      </c>
      <c r="M69" s="39" t="n">
        <v>0</v>
      </c>
      <c r="N69" s="39" t="n">
        <v>0</v>
      </c>
      <c r="O69" s="39" t="n">
        <v>0</v>
      </c>
      <c r="P69" s="39" t="n">
        <v>0</v>
      </c>
      <c r="Q69" s="374" t="n">
        <v>0</v>
      </c>
      <c r="R69" s="329" t="n">
        <v>3</v>
      </c>
      <c r="S69" s="330" t="n">
        <v>12</v>
      </c>
      <c r="T69" s="31" t="n">
        <v>31</v>
      </c>
      <c r="U69" s="31" t="n">
        <v>0</v>
      </c>
      <c r="V69" s="31" t="n">
        <v>0</v>
      </c>
      <c r="W69" s="31" t="n">
        <v>0</v>
      </c>
      <c r="X69" s="31" t="n">
        <v>0</v>
      </c>
      <c r="Y69" s="31" t="n">
        <v>0</v>
      </c>
      <c r="Z69" s="31" t="n">
        <v>0</v>
      </c>
      <c r="AA69" s="31" t="n">
        <v>0</v>
      </c>
      <c r="AB69" s="31" t="n">
        <v>0</v>
      </c>
      <c r="AC69" s="31" t="n">
        <v>0</v>
      </c>
      <c r="AD69" s="31" t="n">
        <v>3</v>
      </c>
      <c r="AE69" s="31" t="n">
        <v>3</v>
      </c>
      <c r="AF69" s="31" t="n">
        <v>3</v>
      </c>
      <c r="AG69" s="31" t="n">
        <v>24</v>
      </c>
      <c r="AH69" s="31" t="n">
        <v>3</v>
      </c>
      <c r="AI69" s="31" t="n">
        <v>3</v>
      </c>
      <c r="AJ69" s="31" t="n">
        <v>3</v>
      </c>
      <c r="AK69" s="31" t="n">
        <v>24</v>
      </c>
      <c r="AL69" s="31" t="n">
        <v>3</v>
      </c>
      <c r="AM69" s="31" t="n">
        <v>3</v>
      </c>
      <c r="AN69" s="31" t="n">
        <v>3</v>
      </c>
      <c r="AO69" s="31" t="n">
        <v>18</v>
      </c>
      <c r="AP69" s="31" t="n">
        <v>3</v>
      </c>
      <c r="AQ69" s="31" t="n">
        <v>3</v>
      </c>
      <c r="AR69" s="31" t="n">
        <v>3</v>
      </c>
      <c r="AS69" s="31" t="n">
        <v>18</v>
      </c>
      <c r="AT69" s="31" t="n">
        <v>21</v>
      </c>
      <c r="AU69" s="31" t="n">
        <v>21</v>
      </c>
      <c r="AV69" s="31" t="n">
        <v>21</v>
      </c>
      <c r="AW69" s="31" t="n">
        <v>21</v>
      </c>
      <c r="AX69" s="31" t="n">
        <v>11</v>
      </c>
      <c r="AY69" s="31" t="n">
        <v>3</v>
      </c>
      <c r="AZ69" s="31" t="n">
        <v>11</v>
      </c>
      <c r="BA69" s="31" t="n">
        <v>0</v>
      </c>
      <c r="BB69" s="31" t="n">
        <v>4</v>
      </c>
      <c r="BC69" s="31" t="n">
        <v>115</v>
      </c>
      <c r="BD69" s="36" t="n">
        <v>10</v>
      </c>
      <c r="BE69" s="36" t="n">
        <v>10</v>
      </c>
      <c r="BF69" s="36" t="n">
        <v>10</v>
      </c>
      <c r="BG69" s="36" t="n">
        <v>10</v>
      </c>
      <c r="BH69" s="36" t="n">
        <v>10</v>
      </c>
      <c r="BI69" s="31" t="n">
        <v>23</v>
      </c>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-1E+024</formula1>
      <formula2>1E+024</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4.14"/>
    <col collapsed="false" customWidth="true" hidden="true" outlineLevel="0" max="10" min="10" style="34" width="9.85"/>
    <col collapsed="false" customWidth="true" hidden="true" outlineLevel="0" max="11" min="11" style="34" width="14.71"/>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5.01"/>
    <col collapsed="false" customWidth="true" hidden="false" outlineLevel="0" max="21" min="21" style="31" width="0.14"/>
    <col collapsed="false" customWidth="true" hidden="true" outlineLevel="0" max="24" min="22" style="31" width="24.72"/>
    <col collapsed="false" customWidth="true" hidden="true" outlineLevel="0" max="25" min="25" style="31" width="11.7"/>
    <col collapsed="false" customWidth="true" hidden="true" outlineLevel="0" max="26" min="26" style="31" width="3.71"/>
    <col collapsed="false" customWidth="true" hidden="true" outlineLevel="0" max="27" min="27" style="31" width="11.7"/>
    <col collapsed="false" customWidth="true" hidden="true" outlineLevel="0" max="28" min="28" style="31" width="8.57"/>
    <col collapsed="false" customWidth="true" hidden="false" outlineLevel="0" max="29" min="29" style="31" width="24.72"/>
    <col collapsed="false" customWidth="true" hidden="false" outlineLevel="0" max="31" min="30" style="31" width="24.01"/>
    <col collapsed="false" customWidth="true" hidden="false" outlineLevel="0" max="32" min="32" style="31" width="11.01"/>
    <col collapsed="false" customWidth="true" hidden="false" outlineLevel="0" max="33" min="33" style="31" width="3.71"/>
    <col collapsed="false" customWidth="true" hidden="false" outlineLevel="0" max="34" min="34" style="31" width="11.01"/>
    <col collapsed="false" customWidth="true" hidden="true" outlineLevel="0" max="35" min="35" style="31" width="8.57"/>
    <col collapsed="false" customWidth="true" hidden="false" outlineLevel="0" max="36" min="36" style="31" width="4.01"/>
    <col collapsed="false" customWidth="true" hidden="false" outlineLevel="0" max="37" min="37" style="31" width="115.01"/>
    <col collapsed="false" customWidth="true" hidden="false" outlineLevel="0" max="42" min="38" style="36" width="10"/>
    <col collapsed="false" customWidth="false" hidden="true" outlineLevel="0" max="43" min="43" style="31" width="10.57"/>
  </cols>
  <sheetData>
    <row r="1" customFormat="false" ht="22.5" hidden="true" customHeight="true" outlineLevel="0" collapsed="false">
      <c r="AQ1" s="31" t="s">
        <v>14</v>
      </c>
    </row>
    <row r="2" customFormat="false" ht="23.25" hidden="true" customHeight="true" outlineLevel="0" collapsed="false">
      <c r="A2" s="416"/>
      <c r="B2" s="416"/>
      <c r="C2" s="416"/>
      <c r="D2" s="416"/>
      <c r="E2" s="331" t="n">
        <v>1</v>
      </c>
      <c r="F2" s="416"/>
      <c r="G2" s="416"/>
      <c r="H2" s="416"/>
      <c r="I2" s="416"/>
      <c r="J2" s="416"/>
      <c r="K2" s="416"/>
      <c r="L2" s="433"/>
      <c r="M2" s="29"/>
      <c r="N2" s="29"/>
      <c r="O2" s="29"/>
      <c r="Q2" s="95"/>
      <c r="R2" s="332"/>
      <c r="S2" s="404" t="e">
        <f aca="false">INDEX(PT_DIFFERENTIATION_NUM_NTAR,MATCH(A2,PT_DIFFERENTIATION_NTAR_ID,0))</f>
        <v>#N/A</v>
      </c>
      <c r="T2" s="334" t="s">
        <v>132</v>
      </c>
      <c r="U2" s="335"/>
      <c r="V2" s="336"/>
      <c r="W2" s="336"/>
      <c r="X2" s="336"/>
      <c r="Y2" s="336"/>
      <c r="Z2" s="336"/>
      <c r="AA2" s="336"/>
      <c r="AB2" s="336"/>
      <c r="AC2" s="336" t="e">
        <f aca="false">INDEX(PT_DIFFERENTIATION_NTAR,MATCH(A2,PT_DIFFERENTIATION_NTAR_ID,0))</f>
        <v>#N/A</v>
      </c>
      <c r="AD2" s="336"/>
      <c r="AE2" s="336"/>
      <c r="AF2" s="336"/>
      <c r="AG2" s="336"/>
      <c r="AH2" s="336"/>
      <c r="AI2" s="336"/>
      <c r="AJ2" s="336"/>
      <c r="AK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5"/>
      <c r="AN2" s="85" t="str">
        <f aca="false">IF(T2="","",T2)</f>
        <v>Наименование тарифа</v>
      </c>
      <c r="AO2" s="85"/>
      <c r="AP2" s="85"/>
      <c r="AQ2" s="31" t="n">
        <v>0</v>
      </c>
    </row>
    <row r="3" customFormat="false" ht="23.25" hidden="true" customHeight="true" outlineLevel="0" collapsed="false">
      <c r="A3" s="416"/>
      <c r="B3" s="416"/>
      <c r="C3" s="416"/>
      <c r="D3" s="416"/>
      <c r="E3" s="331"/>
      <c r="F3" s="331" t="n">
        <v>1</v>
      </c>
      <c r="G3" s="416"/>
      <c r="H3" s="416"/>
      <c r="I3" s="416"/>
      <c r="J3" s="416"/>
      <c r="K3" s="416"/>
      <c r="L3" s="433"/>
      <c r="M3" s="29"/>
      <c r="N3" s="29"/>
      <c r="O3" s="29"/>
      <c r="P3" s="32"/>
      <c r="Q3" s="339"/>
      <c r="R3" s="340"/>
      <c r="S3" s="404" t="e">
        <f aca="false">INDEX(PT_DIFFERENTIATION_NUM_TER,MATCH(B3,PT_DIFFERENTIATION_TER_ID,0))</f>
        <v>#N/A</v>
      </c>
      <c r="T3" s="333" t="s">
        <v>404</v>
      </c>
      <c r="U3" s="335"/>
      <c r="V3" s="336"/>
      <c r="W3" s="336"/>
      <c r="X3" s="336"/>
      <c r="Y3" s="336"/>
      <c r="Z3" s="336"/>
      <c r="AA3" s="336"/>
      <c r="AB3" s="336"/>
      <c r="AC3" s="336" t="e">
        <f aca="false">INDEX(PT_DIFFERENTIATION_TER,MATCH(B3,PT_DIFFERENTIATION_TER_ID,0))</f>
        <v>#N/A</v>
      </c>
      <c r="AD3" s="336"/>
      <c r="AE3" s="336"/>
      <c r="AF3" s="336"/>
      <c r="AG3" s="336"/>
      <c r="AH3" s="336"/>
      <c r="AI3" s="336"/>
      <c r="AJ3" s="336"/>
      <c r="AK3" s="338" t="s">
        <v>405</v>
      </c>
      <c r="AM3" s="85"/>
      <c r="AN3" s="85" t="str">
        <f aca="false">IF(T3="","",T3)</f>
        <v>Территория действия тарифа</v>
      </c>
      <c r="AO3" s="85"/>
      <c r="AP3" s="85"/>
      <c r="AQ3" s="31" t="n">
        <v>0</v>
      </c>
    </row>
    <row r="4" customFormat="false" ht="23.25" hidden="true" customHeight="true" outlineLevel="0" collapsed="false">
      <c r="A4" s="416"/>
      <c r="B4" s="416"/>
      <c r="C4" s="416"/>
      <c r="D4" s="416"/>
      <c r="E4" s="331"/>
      <c r="F4" s="331"/>
      <c r="G4" s="331" t="n">
        <v>1</v>
      </c>
      <c r="H4" s="416"/>
      <c r="I4" s="416"/>
      <c r="J4" s="416"/>
      <c r="K4" s="416"/>
      <c r="L4" s="433"/>
      <c r="M4" s="29"/>
      <c r="N4" s="29"/>
      <c r="O4" s="29"/>
      <c r="P4" s="341"/>
      <c r="Q4" s="339"/>
      <c r="R4" s="340"/>
      <c r="S4" s="404" t="e">
        <f aca="false">INDEX(PT_DIFFERENTIATION_NUM_CS,MATCH(C4,PT_DIFFERENTIATION_CS_ID,0))</f>
        <v>#N/A</v>
      </c>
      <c r="T4" s="401" t="s">
        <v>523</v>
      </c>
      <c r="U4" s="335"/>
      <c r="V4" s="336"/>
      <c r="W4" s="336"/>
      <c r="X4" s="336"/>
      <c r="Y4" s="336"/>
      <c r="Z4" s="336"/>
      <c r="AA4" s="336"/>
      <c r="AB4" s="336"/>
      <c r="AC4" s="336" t="e">
        <f aca="false">INDEX(PT_DIFFERENTIATION_CS,MATCH(C4,PT_DIFFERENTIATION_CS_ID,0))</f>
        <v>#N/A</v>
      </c>
      <c r="AD4" s="336"/>
      <c r="AE4" s="336"/>
      <c r="AF4" s="336"/>
      <c r="AG4" s="336"/>
      <c r="AH4" s="336"/>
      <c r="AI4" s="336"/>
      <c r="AJ4" s="336"/>
      <c r="AK4" s="338" t="s">
        <v>524</v>
      </c>
      <c r="AM4" s="85"/>
      <c r="AN4" s="85" t="str">
        <f aca="false">IF(T4="","",T4)</f>
        <v>Наименование централизованной системы водоотведения</v>
      </c>
      <c r="AO4" s="85"/>
      <c r="AP4" s="85"/>
      <c r="AQ4" s="31" t="n">
        <v>0</v>
      </c>
    </row>
    <row r="5" customFormat="false" ht="23.25" hidden="true" customHeight="true" outlineLevel="0" collapsed="false">
      <c r="A5" s="416"/>
      <c r="B5" s="416"/>
      <c r="C5" s="416"/>
      <c r="D5" s="416"/>
      <c r="E5" s="331"/>
      <c r="F5" s="331"/>
      <c r="G5" s="331"/>
      <c r="H5" s="482"/>
      <c r="I5" s="342" t="e">
        <f aca="false">S4&amp;".1"</f>
        <v>#N/A</v>
      </c>
      <c r="J5" s="416"/>
      <c r="K5" s="416"/>
      <c r="L5" s="433"/>
      <c r="P5" s="304" t="n">
        <v>1</v>
      </c>
      <c r="Q5" s="304"/>
      <c r="R5" s="343"/>
      <c r="S5" s="404" t="e">
        <f aca="false">$I5</f>
        <v>#N/A</v>
      </c>
      <c r="T5" s="344" t="s">
        <v>490</v>
      </c>
      <c r="U5" s="335"/>
      <c r="V5" s="483"/>
      <c r="W5" s="483"/>
      <c r="X5" s="483"/>
      <c r="Y5" s="483"/>
      <c r="Z5" s="483"/>
      <c r="AA5" s="483"/>
      <c r="AB5" s="483"/>
      <c r="AC5" s="257"/>
      <c r="AD5" s="257"/>
      <c r="AE5" s="257"/>
      <c r="AF5" s="257"/>
      <c r="AG5" s="257"/>
      <c r="AH5" s="257"/>
      <c r="AI5" s="257"/>
      <c r="AJ5" s="257"/>
      <c r="AK5" s="338" t="s">
        <v>491</v>
      </c>
      <c r="AM5" s="85"/>
      <c r="AN5" s="85" t="str">
        <f aca="false">IF(T5="","",T5)</f>
        <v>Наименование признака дифференциации</v>
      </c>
      <c r="AO5" s="85"/>
      <c r="AP5" s="85"/>
      <c r="AQ5" s="31" t="n">
        <v>0</v>
      </c>
    </row>
    <row r="6" customFormat="false" ht="23.25" hidden="true" customHeight="true" outlineLevel="0" collapsed="false">
      <c r="A6" s="416"/>
      <c r="B6" s="416"/>
      <c r="C6" s="416"/>
      <c r="D6" s="416"/>
      <c r="E6" s="331"/>
      <c r="F6" s="331"/>
      <c r="G6" s="331"/>
      <c r="H6" s="331"/>
      <c r="I6" s="342"/>
      <c r="J6" s="342" t="e">
        <f aca="false">I5&amp;".1"</f>
        <v>#N/A</v>
      </c>
      <c r="K6" s="416"/>
      <c r="L6" s="433" t="s">
        <v>413</v>
      </c>
      <c r="P6" s="304"/>
      <c r="Q6" s="304" t="n">
        <v>1</v>
      </c>
      <c r="R6" s="346"/>
      <c r="S6" s="404" t="e">
        <f aca="false">$J6</f>
        <v>#N/A</v>
      </c>
      <c r="T6" s="347" t="s">
        <v>414</v>
      </c>
      <c r="U6" s="335"/>
      <c r="V6" s="345"/>
      <c r="W6" s="345"/>
      <c r="X6" s="345"/>
      <c r="Y6" s="345"/>
      <c r="Z6" s="345"/>
      <c r="AA6" s="345"/>
      <c r="AB6" s="345"/>
      <c r="AC6" s="345"/>
      <c r="AD6" s="345"/>
      <c r="AE6" s="345"/>
      <c r="AF6" s="345"/>
      <c r="AG6" s="345"/>
      <c r="AH6" s="345"/>
      <c r="AI6" s="345"/>
      <c r="AJ6" s="345"/>
      <c r="AK6" s="439" t="s">
        <v>492</v>
      </c>
      <c r="AM6" s="85"/>
      <c r="AN6" s="85" t="str">
        <f aca="false">IF(T6="","",T6)</f>
        <v>Группа потребителей</v>
      </c>
      <c r="AO6" s="85"/>
      <c r="AP6" s="85"/>
      <c r="AQ6" s="31" t="n">
        <v>0</v>
      </c>
    </row>
    <row r="7" customFormat="false" ht="23.25" hidden="true" customHeight="true" outlineLevel="0" collapsed="false">
      <c r="A7" s="416"/>
      <c r="B7" s="416"/>
      <c r="C7" s="416"/>
      <c r="D7" s="416"/>
      <c r="E7" s="331"/>
      <c r="F7" s="331"/>
      <c r="G7" s="331"/>
      <c r="H7" s="331"/>
      <c r="I7" s="342"/>
      <c r="J7" s="342"/>
      <c r="K7" s="342" t="e">
        <f aca="false">J6&amp;".1"</f>
        <v>#N/A</v>
      </c>
      <c r="L7" s="433"/>
      <c r="P7" s="304"/>
      <c r="Q7" s="304"/>
      <c r="R7" s="346" t="n">
        <v>1</v>
      </c>
      <c r="S7" s="404" t="e">
        <f aca="false">$K7</f>
        <v>#N/A</v>
      </c>
      <c r="T7" s="484"/>
      <c r="U7" s="335"/>
      <c r="V7" s="349"/>
      <c r="W7" s="349"/>
      <c r="X7" s="351"/>
      <c r="Y7" s="352"/>
      <c r="Z7" s="166" t="s">
        <v>65</v>
      </c>
      <c r="AA7" s="352"/>
      <c r="AB7" s="166" t="s">
        <v>65</v>
      </c>
      <c r="AC7" s="349"/>
      <c r="AD7" s="349"/>
      <c r="AE7" s="351"/>
      <c r="AF7" s="352"/>
      <c r="AG7" s="166" t="s">
        <v>65</v>
      </c>
      <c r="AH7" s="352"/>
      <c r="AI7" s="166" t="s">
        <v>65</v>
      </c>
      <c r="AJ7" s="485"/>
      <c r="AK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 t="e">
        <f aca="false">strcheckdate(V8:AJ8)</f>
        <v>#NAME?</v>
      </c>
      <c r="AM7" s="85"/>
      <c r="AN7" s="85" t="str">
        <f aca="false">IF(T7="","",T7)</f>
        <v/>
      </c>
      <c r="AO7" s="85"/>
      <c r="AP7" s="85"/>
      <c r="AQ7" s="31" t="n">
        <v>0</v>
      </c>
    </row>
    <row r="8" customFormat="false" ht="14.25" hidden="true" customHeight="true" outlineLevel="0" collapsed="false">
      <c r="A8" s="416"/>
      <c r="B8" s="416"/>
      <c r="C8" s="416"/>
      <c r="D8" s="416"/>
      <c r="E8" s="331"/>
      <c r="F8" s="331"/>
      <c r="G8" s="331"/>
      <c r="H8" s="331"/>
      <c r="I8" s="342"/>
      <c r="J8" s="342"/>
      <c r="K8" s="342"/>
      <c r="L8" s="433"/>
      <c r="P8" s="304"/>
      <c r="Q8" s="304"/>
      <c r="R8" s="346"/>
      <c r="S8" s="312"/>
      <c r="T8" s="335"/>
      <c r="U8" s="335"/>
      <c r="V8" s="350"/>
      <c r="W8" s="350"/>
      <c r="X8" s="354" t="str">
        <f aca="false">Y7&amp;"-"&amp;AA7</f>
        <v>-</v>
      </c>
      <c r="Y8" s="352"/>
      <c r="Z8" s="166"/>
      <c r="AA8" s="352"/>
      <c r="AB8" s="166"/>
      <c r="AC8" s="350"/>
      <c r="AD8" s="350"/>
      <c r="AE8" s="354" t="str">
        <f aca="false">AF7&amp;"-"&amp;AH7</f>
        <v>-</v>
      </c>
      <c r="AF8" s="352"/>
      <c r="AG8" s="166"/>
      <c r="AH8" s="352"/>
      <c r="AI8" s="166"/>
      <c r="AJ8" s="487"/>
      <c r="AK8" s="486"/>
      <c r="AM8" s="85"/>
      <c r="AN8" s="85" t="str">
        <f aca="false">IF(T8="","",T8)</f>
        <v/>
      </c>
      <c r="AO8" s="85"/>
      <c r="AP8" s="85"/>
      <c r="AQ8" s="31" t="n">
        <v>0</v>
      </c>
    </row>
    <row r="9" customFormat="false" ht="21" hidden="true" customHeight="true" outlineLevel="0" collapsed="false">
      <c r="A9" s="416"/>
      <c r="B9" s="416"/>
      <c r="C9" s="416"/>
      <c r="D9" s="416"/>
      <c r="E9" s="331"/>
      <c r="F9" s="331"/>
      <c r="G9" s="331"/>
      <c r="H9" s="331"/>
      <c r="I9" s="342"/>
      <c r="J9" s="342"/>
      <c r="K9" s="416"/>
      <c r="L9" s="433"/>
      <c r="P9" s="304"/>
      <c r="Q9" s="304"/>
      <c r="R9" s="343"/>
      <c r="S9" s="355"/>
      <c r="T9" s="358" t="s">
        <v>493</v>
      </c>
      <c r="U9" s="157"/>
      <c r="V9" s="157"/>
      <c r="W9" s="157"/>
      <c r="X9" s="157"/>
      <c r="Y9" s="157"/>
      <c r="Z9" s="157"/>
      <c r="AA9" s="157"/>
      <c r="AB9" s="157"/>
      <c r="AC9" s="157"/>
      <c r="AD9" s="157"/>
      <c r="AE9" s="157"/>
      <c r="AF9" s="157"/>
      <c r="AG9" s="157"/>
      <c r="AH9" s="157"/>
      <c r="AI9" s="157"/>
      <c r="AJ9" s="157"/>
      <c r="AK9" s="338" t="s">
        <v>494</v>
      </c>
      <c r="AM9" s="85"/>
      <c r="AN9" s="85" t="str">
        <f aca="false">IF(T9="","",T9)</f>
        <v>Добавить значение признака дифференциации</v>
      </c>
      <c r="AO9" s="85"/>
      <c r="AP9" s="85"/>
      <c r="AQ9" s="31" t="n">
        <v>0</v>
      </c>
    </row>
    <row r="10" customFormat="false" ht="21" hidden="true" customHeight="true" outlineLevel="0" collapsed="false">
      <c r="A10" s="416"/>
      <c r="B10" s="416"/>
      <c r="C10" s="416"/>
      <c r="D10" s="416"/>
      <c r="E10" s="331"/>
      <c r="F10" s="331"/>
      <c r="G10" s="331"/>
      <c r="H10" s="331"/>
      <c r="I10" s="342"/>
      <c r="J10" s="416"/>
      <c r="K10" s="416"/>
      <c r="L10" s="433"/>
      <c r="P10" s="304"/>
      <c r="Q10" s="304"/>
      <c r="R10" s="343"/>
      <c r="S10" s="355"/>
      <c r="T10" s="362" t="s">
        <v>419</v>
      </c>
      <c r="U10" s="157"/>
      <c r="V10" s="157"/>
      <c r="W10" s="157"/>
      <c r="X10" s="157"/>
      <c r="Y10" s="157"/>
      <c r="Z10" s="157"/>
      <c r="AA10" s="157"/>
      <c r="AB10" s="359"/>
      <c r="AC10" s="157"/>
      <c r="AD10" s="157"/>
      <c r="AE10" s="157"/>
      <c r="AF10" s="157"/>
      <c r="AG10" s="157"/>
      <c r="AH10" s="157"/>
      <c r="AI10" s="359"/>
      <c r="AJ10" s="157"/>
      <c r="AK10" s="488"/>
      <c r="AM10" s="85"/>
      <c r="AN10" s="85" t="str">
        <f aca="false">IF(T10="","",T10)</f>
        <v>Добавить группу потребителей</v>
      </c>
      <c r="AO10" s="85"/>
      <c r="AP10" s="85"/>
      <c r="AQ10" s="31" t="n">
        <v>0</v>
      </c>
    </row>
    <row r="11" customFormat="false" ht="21" hidden="true" customHeight="true" outlineLevel="0" collapsed="false">
      <c r="A11" s="416"/>
      <c r="B11" s="416"/>
      <c r="C11" s="416"/>
      <c r="D11" s="416"/>
      <c r="E11" s="331"/>
      <c r="F11" s="331"/>
      <c r="G11" s="331"/>
      <c r="H11" s="482"/>
      <c r="I11" s="416"/>
      <c r="J11" s="416"/>
      <c r="K11" s="416"/>
      <c r="L11" s="433"/>
      <c r="M11" s="29"/>
      <c r="N11" s="29"/>
      <c r="O11" s="34"/>
      <c r="P11" s="95"/>
      <c r="Q11" s="361"/>
      <c r="R11" s="332"/>
      <c r="S11" s="355"/>
      <c r="T11" s="489" t="s">
        <v>495</v>
      </c>
      <c r="U11" s="157"/>
      <c r="V11" s="157"/>
      <c r="W11" s="157"/>
      <c r="X11" s="157"/>
      <c r="Y11" s="157"/>
      <c r="Z11" s="157"/>
      <c r="AA11" s="157"/>
      <c r="AB11" s="359"/>
      <c r="AC11" s="157"/>
      <c r="AD11" s="157"/>
      <c r="AE11" s="157"/>
      <c r="AF11" s="157"/>
      <c r="AG11" s="157"/>
      <c r="AH11" s="157"/>
      <c r="AI11" s="359"/>
      <c r="AJ11" s="157"/>
      <c r="AK11" s="360"/>
      <c r="AM11" s="85"/>
      <c r="AN11" s="85" t="str">
        <f aca="false">IF(T11="","",T11)</f>
        <v>Добавить наименование признака дифференциации</v>
      </c>
      <c r="AO11" s="85"/>
      <c r="AP11" s="85"/>
      <c r="AQ11" s="31" t="n">
        <v>0</v>
      </c>
    </row>
    <row r="12" s="36" customFormat="true" ht="14.25" hidden="true" customHeight="true" outlineLevel="0" collapsed="false">
      <c r="A12" s="422"/>
      <c r="B12" s="422"/>
      <c r="C12" s="422"/>
      <c r="D12" s="422"/>
      <c r="E12" s="331"/>
      <c r="F12" s="331"/>
      <c r="G12" s="422"/>
      <c r="H12" s="422"/>
      <c r="I12" s="422"/>
      <c r="J12" s="422"/>
      <c r="K12" s="422"/>
      <c r="L12" s="304"/>
      <c r="M12" s="367"/>
      <c r="N12" s="367"/>
      <c r="P12" s="118"/>
      <c r="Q12" s="363"/>
      <c r="R12" s="118"/>
      <c r="S12" s="368"/>
      <c r="T12" s="432" t="s">
        <v>422</v>
      </c>
      <c r="U12" s="407"/>
      <c r="V12" s="407"/>
      <c r="W12" s="407"/>
      <c r="X12" s="407"/>
      <c r="Y12" s="407"/>
      <c r="Z12" s="407"/>
      <c r="AA12" s="407"/>
      <c r="AB12" s="407"/>
      <c r="AC12" s="407"/>
      <c r="AD12" s="407"/>
      <c r="AE12" s="407"/>
      <c r="AF12" s="407"/>
      <c r="AG12" s="407"/>
      <c r="AH12" s="407"/>
      <c r="AI12" s="407"/>
      <c r="AJ12" s="407"/>
      <c r="AK12" s="407"/>
      <c r="AM12" s="85"/>
      <c r="AN12" s="85" t="str">
        <f aca="false">IF(T12="","",T12)</f>
        <v>Добавить централизованную систему для дифференциации</v>
      </c>
      <c r="AO12" s="85"/>
      <c r="AP12" s="85"/>
      <c r="AQ12" s="36" t="n">
        <v>0</v>
      </c>
    </row>
    <row r="13" s="36" customFormat="true" ht="14.25" hidden="true" customHeight="true" outlineLevel="0" collapsed="false">
      <c r="A13" s="422"/>
      <c r="B13" s="422"/>
      <c r="C13" s="422"/>
      <c r="D13" s="422"/>
      <c r="E13" s="331"/>
      <c r="F13" s="422"/>
      <c r="G13" s="422"/>
      <c r="H13" s="422"/>
      <c r="I13" s="422"/>
      <c r="J13" s="422"/>
      <c r="K13" s="422"/>
      <c r="L13" s="155"/>
      <c r="M13" s="367"/>
      <c r="N13" s="367"/>
      <c r="P13" s="118"/>
      <c r="Q13" s="363"/>
      <c r="R13" s="118"/>
      <c r="S13" s="368"/>
      <c r="T13" s="432" t="s">
        <v>423</v>
      </c>
      <c r="U13" s="407"/>
      <c r="V13" s="407"/>
      <c r="W13" s="407"/>
      <c r="X13" s="407"/>
      <c r="Y13" s="407"/>
      <c r="Z13" s="407"/>
      <c r="AA13" s="407"/>
      <c r="AB13" s="407"/>
      <c r="AC13" s="407"/>
      <c r="AD13" s="407"/>
      <c r="AE13" s="407"/>
      <c r="AF13" s="407"/>
      <c r="AG13" s="407"/>
      <c r="AH13" s="407"/>
      <c r="AI13" s="407"/>
      <c r="AJ13" s="407"/>
      <c r="AK13" s="407"/>
      <c r="AM13" s="85"/>
      <c r="AN13" s="85" t="str">
        <f aca="false">IF(T13="","",T13)</f>
        <v>Добавить территорию для дифференциации</v>
      </c>
      <c r="AO13" s="85"/>
      <c r="AP13" s="85"/>
      <c r="AQ13" s="36" t="n">
        <v>0</v>
      </c>
    </row>
    <row r="14" customFormat="false" ht="14.25" hidden="true" customHeight="true" outlineLevel="0" collapsed="false">
      <c r="AQ14" s="31" t="n">
        <v>0</v>
      </c>
    </row>
    <row r="15" customFormat="false" ht="14.25" hidden="true" customHeight="true" outlineLevel="0" collapsed="false">
      <c r="AC15" s="369"/>
      <c r="AD15" s="369"/>
      <c r="AE15" s="370"/>
      <c r="AF15" s="371"/>
      <c r="AG15" s="372" t="s">
        <v>65</v>
      </c>
      <c r="AH15" s="371"/>
      <c r="AI15" s="372" t="s">
        <v>65</v>
      </c>
      <c r="AQ15" s="31" t="n">
        <v>0</v>
      </c>
    </row>
    <row r="16" customFormat="false" ht="14.25" hidden="true" customHeight="true" outlineLevel="0" collapsed="false">
      <c r="AC16" s="369"/>
      <c r="AD16" s="369"/>
      <c r="AE16" s="354" t="str">
        <f aca="false">AF15&amp;"-"&amp;AH15</f>
        <v>-</v>
      </c>
      <c r="AF16" s="371"/>
      <c r="AG16" s="371"/>
      <c r="AH16" s="371"/>
      <c r="AI16" s="371"/>
      <c r="AQ16" s="31" t="n">
        <v>0</v>
      </c>
    </row>
    <row r="17" customFormat="false" ht="14.25" hidden="true" customHeight="true" outlineLevel="0" collapsed="false">
      <c r="AQ17" s="31" t="n">
        <v>0</v>
      </c>
    </row>
    <row r="18" s="34" customFormat="true" ht="22.5" hidden="true" customHeight="true" outlineLevel="0" collapsed="false">
      <c r="L18" s="33"/>
      <c r="M18" s="39"/>
      <c r="N18" s="39"/>
      <c r="O18" s="373" t="s">
        <v>424</v>
      </c>
      <c r="P18" s="39"/>
      <c r="Q18" s="374"/>
      <c r="R18" s="374"/>
      <c r="S18" s="29"/>
      <c r="Y18" s="373"/>
      <c r="AA18" s="373"/>
      <c r="AF18" s="373"/>
      <c r="AH18" s="373"/>
      <c r="AL18" s="36"/>
      <c r="AM18" s="36"/>
      <c r="AN18" s="36"/>
      <c r="AO18" s="36"/>
      <c r="AP18" s="36"/>
      <c r="AQ18" s="34" t="n">
        <v>0</v>
      </c>
    </row>
    <row r="19" s="34" customFormat="true" ht="14.25" hidden="true" customHeight="true" outlineLevel="0" collapsed="false">
      <c r="L19" s="33"/>
      <c r="M19" s="39"/>
      <c r="N19" s="39"/>
      <c r="O19" s="39"/>
      <c r="P19" s="39"/>
      <c r="Q19" s="374"/>
      <c r="R19" s="374"/>
      <c r="S19" s="29"/>
      <c r="AL19" s="36"/>
      <c r="AM19" s="36"/>
      <c r="AN19" s="36"/>
      <c r="AO19" s="36"/>
      <c r="AP19" s="36"/>
      <c r="AQ19" s="34" t="n">
        <v>0</v>
      </c>
    </row>
    <row r="20" s="34" customFormat="true" ht="12" hidden="true" customHeight="true" outlineLevel="0" collapsed="false">
      <c r="L20" s="33"/>
      <c r="M20" s="39"/>
      <c r="N20" s="39"/>
      <c r="O20" s="433" t="s">
        <v>425</v>
      </c>
      <c r="P20" s="39"/>
      <c r="Q20" s="490"/>
      <c r="R20" s="490"/>
      <c r="S20" s="29"/>
      <c r="T20" s="34" t="s">
        <v>426</v>
      </c>
      <c r="Z20" s="88" t="s">
        <v>427</v>
      </c>
      <c r="AB20" s="88" t="s">
        <v>428</v>
      </c>
      <c r="AC20" s="34" t="s">
        <v>426</v>
      </c>
      <c r="AG20" s="88" t="s">
        <v>429</v>
      </c>
      <c r="AI20" s="88" t="s">
        <v>428</v>
      </c>
      <c r="AQ20" s="34" t="n">
        <v>0</v>
      </c>
    </row>
    <row r="21" customFormat="false" ht="14.25" hidden="true" customHeight="true" outlineLevel="0" collapsed="false">
      <c r="O21" s="433"/>
      <c r="AQ21" s="31" t="n">
        <v>0</v>
      </c>
    </row>
    <row r="22" customFormat="false" ht="14.25" hidden="true" customHeight="true" outlineLevel="0" collapsed="false">
      <c r="O22" s="433"/>
      <c r="AQ22" s="31" t="n">
        <v>0</v>
      </c>
    </row>
    <row r="23" customFormat="false" ht="14.7" hidden="false" customHeight="true" outlineLevel="0" collapsed="false">
      <c r="Q23" s="375"/>
      <c r="R23" s="375"/>
      <c r="S23" s="376"/>
      <c r="T23" s="56"/>
      <c r="U23" s="56"/>
      <c r="AQ23" s="31" t="n">
        <v>14</v>
      </c>
    </row>
    <row r="24" customFormat="false" ht="14.7" hidden="false" customHeight="true" outlineLevel="0" collapsed="false">
      <c r="Q24" s="375"/>
      <c r="R24" s="375"/>
      <c r="S24" s="176" t="str">
        <f aca="false">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76"/>
      <c r="U24" s="176"/>
      <c r="V24" s="176"/>
      <c r="W24" s="176"/>
      <c r="X24" s="176"/>
      <c r="Y24" s="176"/>
      <c r="Z24" s="176"/>
      <c r="AA24" s="176"/>
      <c r="AB24" s="176"/>
      <c r="AC24" s="176"/>
      <c r="AD24" s="176"/>
      <c r="AE24" s="176"/>
      <c r="AF24" s="176"/>
      <c r="AG24" s="176"/>
      <c r="AH24" s="176"/>
      <c r="AI24" s="178"/>
      <c r="AQ24" s="31" t="n">
        <v>14</v>
      </c>
    </row>
    <row r="25" customFormat="false" ht="14.7" hidden="false" customHeight="true" outlineLevel="0" collapsed="false">
      <c r="Q25" s="375"/>
      <c r="R25" s="375"/>
      <c r="S25" s="209" t="str">
        <f aca="false">IF(org=0,"Не определено",org)</f>
        <v>ООО "Газпром теплоэнерго Ярославль"</v>
      </c>
      <c r="T25" s="209"/>
      <c r="U25" s="209"/>
      <c r="V25" s="209"/>
      <c r="W25" s="209"/>
      <c r="X25" s="209"/>
      <c r="Y25" s="209"/>
      <c r="Z25" s="209"/>
      <c r="AA25" s="209"/>
      <c r="AB25" s="209"/>
      <c r="AC25" s="209"/>
      <c r="AD25" s="209"/>
      <c r="AE25" s="209"/>
      <c r="AF25" s="209"/>
      <c r="AG25" s="209"/>
      <c r="AH25" s="209"/>
      <c r="AI25" s="178"/>
      <c r="AQ25" s="31" t="n">
        <v>14</v>
      </c>
    </row>
    <row r="26" customFormat="false" ht="14.25" hidden="true" customHeight="true" outlineLevel="0" collapsed="false">
      <c r="Q26" s="375"/>
      <c r="R26" s="375"/>
      <c r="S26" s="376"/>
      <c r="T26" s="56"/>
      <c r="U26" s="56"/>
      <c r="V26" s="377"/>
      <c r="W26" s="377"/>
      <c r="X26" s="377"/>
      <c r="Y26" s="377"/>
      <c r="Z26" s="377"/>
      <c r="AA26" s="377"/>
      <c r="AB26" s="377"/>
      <c r="AC26" s="377"/>
      <c r="AD26" s="377"/>
      <c r="AE26" s="377"/>
      <c r="AF26" s="377"/>
      <c r="AG26" s="377"/>
      <c r="AH26" s="377"/>
      <c r="AI26" s="377"/>
      <c r="AQ26" s="31" t="n">
        <v>0</v>
      </c>
    </row>
    <row r="27" s="136" customFormat="true" ht="25.5" hidden="true" customHeight="true" outlineLevel="0" collapsed="false">
      <c r="A27" s="88"/>
      <c r="B27" s="88"/>
      <c r="C27" s="88"/>
      <c r="D27" s="88"/>
      <c r="E27" s="88"/>
      <c r="F27" s="88"/>
      <c r="G27" s="88"/>
      <c r="H27" s="88"/>
      <c r="I27" s="88"/>
      <c r="J27" s="88"/>
      <c r="K27" s="88"/>
      <c r="L27" s="433"/>
      <c r="M27" s="88"/>
      <c r="N27" s="88"/>
      <c r="O27" s="88"/>
      <c r="S27" s="378" t="s">
        <v>41</v>
      </c>
      <c r="T27" s="378"/>
      <c r="U27" s="379"/>
      <c r="V27" s="380" t="str">
        <f aca="false">IF(TITLE_NAME_OR_PR_CHANGE="",IF(TITLE_NAME_OR_PR="","",TITLE_NAME_OR_PR),TITLE_NAME_OR_PR_CHANGE)</f>
        <v/>
      </c>
      <c r="W27" s="380"/>
      <c r="X27" s="380"/>
      <c r="Y27" s="380"/>
      <c r="Z27" s="380"/>
      <c r="AA27" s="380"/>
      <c r="AB27" s="31"/>
      <c r="AC27" s="380" t="str">
        <f aca="false">IF(TITLE_NAME_OR_PR_CHANGE="",IF(TITLE_NAME_OR_PR="","",TITLE_NAME_OR_PR),TITLE_NAME_OR_PR_CHANGE)</f>
        <v/>
      </c>
      <c r="AD27" s="380"/>
      <c r="AE27" s="380"/>
      <c r="AF27" s="380"/>
      <c r="AG27" s="380"/>
      <c r="AH27" s="380"/>
      <c r="AI27" s="31"/>
      <c r="AJ27" s="31"/>
      <c r="AK27" s="381"/>
      <c r="AL27" s="85"/>
      <c r="AM27" s="85"/>
      <c r="AN27" s="85"/>
      <c r="AO27" s="85"/>
      <c r="AP27" s="85"/>
      <c r="AQ27" s="136" t="n">
        <v>0</v>
      </c>
    </row>
    <row r="28" s="136" customFormat="true" ht="18.75" hidden="true" customHeight="true" outlineLevel="0" collapsed="false">
      <c r="A28" s="88"/>
      <c r="B28" s="88"/>
      <c r="C28" s="88"/>
      <c r="D28" s="88"/>
      <c r="E28" s="88"/>
      <c r="F28" s="88"/>
      <c r="G28" s="88"/>
      <c r="H28" s="88"/>
      <c r="I28" s="88"/>
      <c r="J28" s="88"/>
      <c r="K28" s="88"/>
      <c r="L28" s="433"/>
      <c r="M28" s="88"/>
      <c r="N28" s="88"/>
      <c r="O28" s="88"/>
      <c r="S28" s="378" t="s">
        <v>430</v>
      </c>
      <c r="T28" s="378"/>
      <c r="U28" s="379"/>
      <c r="V28" s="382" t="str">
        <f aca="false">IF(TITLE_DATE_PR_CHANGE="",IF(TITLE_DATE_PR="","",TITLE_DATE_PR),TITLE_DATE_PR_CHANGE)</f>
        <v/>
      </c>
      <c r="W28" s="382"/>
      <c r="X28" s="382"/>
      <c r="Y28" s="382"/>
      <c r="Z28" s="382"/>
      <c r="AA28" s="382"/>
      <c r="AB28" s="31"/>
      <c r="AC28" s="382" t="str">
        <f aca="false">IF(TITLE_DATE_PR_CHANGE="",IF(TITLE_DATE_PR="","",TITLE_DATE_PR),TITLE_DATE_PR_CHANGE)</f>
        <v/>
      </c>
      <c r="AD28" s="382"/>
      <c r="AE28" s="382"/>
      <c r="AF28" s="382"/>
      <c r="AG28" s="382"/>
      <c r="AH28" s="382"/>
      <c r="AI28" s="31"/>
      <c r="AJ28" s="31"/>
      <c r="AK28" s="381"/>
      <c r="AL28" s="85"/>
      <c r="AM28" s="85"/>
      <c r="AN28" s="85"/>
      <c r="AO28" s="85"/>
      <c r="AP28" s="85"/>
      <c r="AQ28" s="136" t="n">
        <v>0</v>
      </c>
    </row>
    <row r="29" s="136" customFormat="true" ht="18.75" hidden="true" customHeight="true" outlineLevel="0" collapsed="false">
      <c r="A29" s="88"/>
      <c r="B29" s="88"/>
      <c r="C29" s="88"/>
      <c r="D29" s="88"/>
      <c r="E29" s="88"/>
      <c r="F29" s="88"/>
      <c r="G29" s="88"/>
      <c r="H29" s="88"/>
      <c r="I29" s="88"/>
      <c r="J29" s="88"/>
      <c r="K29" s="88"/>
      <c r="L29" s="433"/>
      <c r="M29" s="88"/>
      <c r="N29" s="88"/>
      <c r="O29" s="88"/>
      <c r="S29" s="378" t="s">
        <v>431</v>
      </c>
      <c r="T29" s="378"/>
      <c r="U29" s="379"/>
      <c r="V29" s="380" t="str">
        <f aca="false">IF(TITLE_NUMBER_PR_CHANGE="",IF(TITLE_NUMBER_PR="","",TITLE_NUMBER_PR),TITLE_NUMBER_PR_CHANGE)</f>
        <v/>
      </c>
      <c r="W29" s="380"/>
      <c r="X29" s="380"/>
      <c r="Y29" s="380"/>
      <c r="Z29" s="380"/>
      <c r="AA29" s="380"/>
      <c r="AB29" s="31"/>
      <c r="AC29" s="380" t="str">
        <f aca="false">IF(TITLE_NUMBER_PR_CHANGE="",IF(TITLE_NUMBER_PR="","",TITLE_NUMBER_PR),TITLE_NUMBER_PR_CHANGE)</f>
        <v/>
      </c>
      <c r="AD29" s="380"/>
      <c r="AE29" s="380"/>
      <c r="AF29" s="380"/>
      <c r="AG29" s="380"/>
      <c r="AH29" s="380"/>
      <c r="AI29" s="31"/>
      <c r="AJ29" s="31"/>
      <c r="AK29" s="381"/>
      <c r="AL29" s="85"/>
      <c r="AM29" s="85"/>
      <c r="AN29" s="85"/>
      <c r="AO29" s="85"/>
      <c r="AP29" s="85"/>
      <c r="AQ29" s="136" t="n">
        <v>0</v>
      </c>
    </row>
    <row r="30" s="136" customFormat="true" ht="18.75" hidden="true" customHeight="true" outlineLevel="0" collapsed="false">
      <c r="A30" s="88"/>
      <c r="B30" s="88"/>
      <c r="C30" s="88"/>
      <c r="D30" s="88"/>
      <c r="E30" s="88"/>
      <c r="F30" s="88"/>
      <c r="G30" s="88"/>
      <c r="H30" s="88"/>
      <c r="I30" s="88"/>
      <c r="J30" s="88"/>
      <c r="K30" s="88"/>
      <c r="L30" s="433"/>
      <c r="M30" s="88"/>
      <c r="N30" s="88"/>
      <c r="O30" s="88"/>
      <c r="S30" s="378" t="s">
        <v>42</v>
      </c>
      <c r="T30" s="378"/>
      <c r="U30" s="379"/>
      <c r="V30" s="380" t="str">
        <f aca="false">IF(TITLE_IST_PUB_CHANGE="",IF(TITLE_IST_PUB="","",TITLE_IST_PUB),TITLE_IST_PUB_CHANGE)</f>
        <v/>
      </c>
      <c r="W30" s="380"/>
      <c r="X30" s="380"/>
      <c r="Y30" s="380"/>
      <c r="Z30" s="380"/>
      <c r="AA30" s="380"/>
      <c r="AB30" s="31"/>
      <c r="AC30" s="380" t="str">
        <f aca="false">IF(TITLE_IST_PUB_CHANGE="",IF(TITLE_IST_PUB="","",TITLE_IST_PUB),TITLE_IST_PUB_CHANGE)</f>
        <v/>
      </c>
      <c r="AD30" s="380"/>
      <c r="AE30" s="380"/>
      <c r="AF30" s="380"/>
      <c r="AG30" s="380"/>
      <c r="AH30" s="380"/>
      <c r="AI30" s="31"/>
      <c r="AJ30" s="31"/>
      <c r="AK30" s="381"/>
      <c r="AL30" s="85"/>
      <c r="AM30" s="85"/>
      <c r="AN30" s="85"/>
      <c r="AO30" s="85"/>
      <c r="AP30" s="85"/>
      <c r="AQ30" s="136" t="n">
        <v>0</v>
      </c>
    </row>
    <row r="31" customFormat="false" ht="14.25" hidden="true" customHeight="true" outlineLevel="0" collapsed="false">
      <c r="Q31" s="375"/>
      <c r="R31" s="375"/>
      <c r="S31" s="376"/>
      <c r="T31" s="56"/>
      <c r="U31" s="56"/>
      <c r="V31" s="377"/>
      <c r="W31" s="377"/>
      <c r="X31" s="377"/>
      <c r="Y31" s="377"/>
      <c r="Z31" s="377"/>
      <c r="AA31" s="377"/>
      <c r="AB31" s="377"/>
      <c r="AC31" s="377"/>
      <c r="AD31" s="377"/>
      <c r="AE31" s="377"/>
      <c r="AF31" s="377"/>
      <c r="AG31" s="377"/>
      <c r="AH31" s="377"/>
      <c r="AI31" s="377"/>
      <c r="AQ31" s="31" t="n">
        <v>0</v>
      </c>
    </row>
    <row r="32" s="136" customFormat="true" ht="18.75" hidden="true" customHeight="true" outlineLevel="0" collapsed="false">
      <c r="A32" s="88"/>
      <c r="B32" s="88"/>
      <c r="C32" s="88"/>
      <c r="D32" s="88"/>
      <c r="E32" s="88"/>
      <c r="F32" s="88"/>
      <c r="G32" s="88"/>
      <c r="H32" s="88"/>
      <c r="I32" s="88"/>
      <c r="J32" s="88"/>
      <c r="K32" s="88"/>
      <c r="L32" s="433"/>
      <c r="M32" s="88"/>
      <c r="N32" s="88"/>
      <c r="O32" s="88"/>
      <c r="S32" s="378" t="s">
        <v>432</v>
      </c>
      <c r="T32" s="378"/>
      <c r="U32" s="379"/>
      <c r="V32" s="382" t="str">
        <f aca="false">IF(TITLE_DATE_PR_CHANGE="",IF(TITLE_DATE_PR="","",TITLE_DATE_PR),TITLE_DATE_PR_CHANGE)</f>
        <v/>
      </c>
      <c r="W32" s="382"/>
      <c r="X32" s="382"/>
      <c r="Y32" s="382"/>
      <c r="Z32" s="382"/>
      <c r="AA32" s="382"/>
      <c r="AB32" s="31"/>
      <c r="AC32" s="382" t="str">
        <f aca="false">IF(TITLE_DATE_PR_CHANGE="",IF(TITLE_DATE_PR="","",TITLE_DATE_PR),TITLE_DATE_PR_CHANGE)</f>
        <v/>
      </c>
      <c r="AD32" s="382"/>
      <c r="AE32" s="382"/>
      <c r="AF32" s="382"/>
      <c r="AG32" s="382"/>
      <c r="AH32" s="382"/>
      <c r="AI32" s="31"/>
      <c r="AJ32" s="31"/>
      <c r="AK32" s="381"/>
      <c r="AL32" s="85"/>
      <c r="AM32" s="85"/>
      <c r="AN32" s="85"/>
      <c r="AO32" s="85"/>
      <c r="AP32" s="85"/>
      <c r="AQ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S33" s="378" t="s">
        <v>433</v>
      </c>
      <c r="T33" s="378"/>
      <c r="U33" s="379"/>
      <c r="V33" s="380" t="str">
        <f aca="false">IF(TITLE_NUMBER_PR_CHANGE="",IF(TITLE_NUMBER_PR="","",TITLE_NUMBER_PR),TITLE_NUMBER_PR_CHANGE)</f>
        <v/>
      </c>
      <c r="W33" s="380"/>
      <c r="X33" s="380"/>
      <c r="Y33" s="380"/>
      <c r="Z33" s="380"/>
      <c r="AA33" s="380"/>
      <c r="AB33" s="31"/>
      <c r="AC33" s="380" t="str">
        <f aca="false">IF(TITLE_NUMBER_PR_CHANGE="",IF(TITLE_NUMBER_PR="","",TITLE_NUMBER_PR),TITLE_NUMBER_PR_CHANGE)</f>
        <v/>
      </c>
      <c r="AD33" s="380"/>
      <c r="AE33" s="380"/>
      <c r="AF33" s="380"/>
      <c r="AG33" s="380"/>
      <c r="AH33" s="380"/>
      <c r="AI33" s="31"/>
      <c r="AJ33" s="31"/>
      <c r="AK33" s="381"/>
      <c r="AL33" s="85"/>
      <c r="AM33" s="85"/>
      <c r="AN33" s="85"/>
      <c r="AO33" s="85"/>
      <c r="AP33" s="85"/>
      <c r="AQ33" s="136" t="n">
        <v>0</v>
      </c>
    </row>
    <row r="34" s="136" customFormat="true" ht="1.05" hidden="false" customHeight="true" outlineLevel="0" collapsed="false">
      <c r="A34" s="88"/>
      <c r="B34" s="88"/>
      <c r="C34" s="88"/>
      <c r="D34" s="88"/>
      <c r="E34" s="88"/>
      <c r="F34" s="88"/>
      <c r="G34" s="88"/>
      <c r="H34" s="88"/>
      <c r="I34" s="88"/>
      <c r="J34" s="88"/>
      <c r="K34" s="88"/>
      <c r="L34" s="433"/>
      <c r="M34" s="88"/>
      <c r="N34" s="88"/>
      <c r="O34" s="88"/>
      <c r="S34" s="31"/>
      <c r="T34" s="31"/>
      <c r="U34" s="32"/>
      <c r="V34" s="31"/>
      <c r="W34" s="31"/>
      <c r="X34" s="31"/>
      <c r="Y34" s="31"/>
      <c r="Z34" s="31"/>
      <c r="AA34" s="31"/>
      <c r="AB34" s="36" t="s">
        <v>434</v>
      </c>
      <c r="AC34" s="31"/>
      <c r="AD34" s="31"/>
      <c r="AE34" s="31"/>
      <c r="AF34" s="31"/>
      <c r="AG34" s="31"/>
      <c r="AH34" s="31"/>
      <c r="AI34" s="36" t="s">
        <v>434</v>
      </c>
      <c r="AL34" s="85"/>
      <c r="AM34" s="85"/>
      <c r="AN34" s="85"/>
      <c r="AO34" s="85"/>
      <c r="AP34" s="85"/>
      <c r="AQ34" s="136" t="n">
        <v>1</v>
      </c>
    </row>
    <row r="35" customFormat="false" ht="14.7" hidden="false" customHeight="true" outlineLevel="0" collapsed="false">
      <c r="Q35" s="375"/>
      <c r="R35" s="375"/>
      <c r="S35" s="376"/>
      <c r="T35" s="56"/>
      <c r="U35" s="383"/>
      <c r="V35" s="384"/>
      <c r="W35" s="384"/>
      <c r="X35" s="384"/>
      <c r="Y35" s="384"/>
      <c r="Z35" s="384"/>
      <c r="AA35" s="384"/>
      <c r="AB35" s="384"/>
      <c r="AC35" s="384"/>
      <c r="AD35" s="384"/>
      <c r="AE35" s="384"/>
      <c r="AF35" s="384"/>
      <c r="AG35" s="384"/>
      <c r="AH35" s="384"/>
      <c r="AI35" s="384"/>
      <c r="AQ35" s="31" t="n">
        <v>14</v>
      </c>
    </row>
    <row r="36" customFormat="false" ht="14.7" hidden="false" customHeight="true" outlineLevel="0" collapsed="false">
      <c r="Q36" s="375"/>
      <c r="R36" s="375"/>
      <c r="S36" s="97" t="s">
        <v>307</v>
      </c>
      <c r="T36" s="97"/>
      <c r="U36" s="97"/>
      <c r="V36" s="97"/>
      <c r="W36" s="97"/>
      <c r="X36" s="97"/>
      <c r="Y36" s="97"/>
      <c r="Z36" s="97"/>
      <c r="AA36" s="97"/>
      <c r="AB36" s="97"/>
      <c r="AC36" s="97"/>
      <c r="AD36" s="97"/>
      <c r="AE36" s="97"/>
      <c r="AF36" s="97"/>
      <c r="AG36" s="97"/>
      <c r="AH36" s="97"/>
      <c r="AI36" s="97"/>
      <c r="AJ36" s="97"/>
      <c r="AK36" s="97" t="s">
        <v>308</v>
      </c>
      <c r="AQ36" s="31" t="n">
        <v>14</v>
      </c>
    </row>
    <row r="37" customFormat="false" ht="14.7" hidden="false" customHeight="true" outlineLevel="0" collapsed="false">
      <c r="Q37" s="375"/>
      <c r="R37" s="375"/>
      <c r="S37" s="408" t="s">
        <v>87</v>
      </c>
      <c r="T37" s="310" t="s">
        <v>435</v>
      </c>
      <c r="U37" s="386"/>
      <c r="V37" s="309" t="s">
        <v>436</v>
      </c>
      <c r="W37" s="309"/>
      <c r="X37" s="309"/>
      <c r="Y37" s="309"/>
      <c r="Z37" s="309"/>
      <c r="AA37" s="309"/>
      <c r="AB37" s="310" t="s">
        <v>437</v>
      </c>
      <c r="AC37" s="309" t="s">
        <v>436</v>
      </c>
      <c r="AD37" s="309"/>
      <c r="AE37" s="309"/>
      <c r="AF37" s="309"/>
      <c r="AG37" s="309"/>
      <c r="AH37" s="309"/>
      <c r="AI37" s="310" t="s">
        <v>438</v>
      </c>
      <c r="AJ37" s="387" t="s">
        <v>439</v>
      </c>
      <c r="AK37" s="97"/>
      <c r="AQ37" s="31" t="n">
        <v>14</v>
      </c>
    </row>
    <row r="38" customFormat="false" ht="35.7" hidden="false" customHeight="true" outlineLevel="0" collapsed="false">
      <c r="Q38" s="375"/>
      <c r="R38" s="375"/>
      <c r="S38" s="408"/>
      <c r="T38" s="310"/>
      <c r="U38" s="388"/>
      <c r="V38" s="210" t="s">
        <v>496</v>
      </c>
      <c r="W38" s="97" t="s">
        <v>442</v>
      </c>
      <c r="X38" s="97"/>
      <c r="Y38" s="97" t="s">
        <v>443</v>
      </c>
      <c r="Z38" s="97"/>
      <c r="AA38" s="97"/>
      <c r="AB38" s="310"/>
      <c r="AC38" s="210" t="s">
        <v>496</v>
      </c>
      <c r="AD38" s="97" t="s">
        <v>442</v>
      </c>
      <c r="AE38" s="97"/>
      <c r="AF38" s="97" t="s">
        <v>443</v>
      </c>
      <c r="AG38" s="97"/>
      <c r="AH38" s="97"/>
      <c r="AI38" s="310"/>
      <c r="AJ38" s="387"/>
      <c r="AK38" s="97"/>
      <c r="AQ38" s="31" t="n">
        <v>34</v>
      </c>
    </row>
    <row r="39" customFormat="false" ht="90.3" hidden="false" customHeight="true" outlineLevel="0" collapsed="false">
      <c r="A39" s="88"/>
      <c r="B39" s="88" t="s">
        <v>144</v>
      </c>
      <c r="C39" s="88" t="s">
        <v>145</v>
      </c>
      <c r="D39" s="88" t="s">
        <v>146</v>
      </c>
      <c r="E39" s="433" t="s">
        <v>444</v>
      </c>
      <c r="F39" s="433" t="s">
        <v>445</v>
      </c>
      <c r="G39" s="433" t="s">
        <v>446</v>
      </c>
      <c r="H39" s="433"/>
      <c r="I39" s="433" t="s">
        <v>497</v>
      </c>
      <c r="J39" s="433" t="s">
        <v>449</v>
      </c>
      <c r="K39" s="433" t="s">
        <v>498</v>
      </c>
      <c r="L39" s="433" t="s">
        <v>425</v>
      </c>
      <c r="Q39" s="375"/>
      <c r="R39" s="375"/>
      <c r="S39" s="408"/>
      <c r="T39" s="310"/>
      <c r="U39" s="389"/>
      <c r="V39" s="210" t="s">
        <v>525</v>
      </c>
      <c r="W39" s="148" t="s">
        <v>526</v>
      </c>
      <c r="X39" s="148" t="s">
        <v>501</v>
      </c>
      <c r="Y39" s="148" t="s">
        <v>453</v>
      </c>
      <c r="Z39" s="148" t="s">
        <v>454</v>
      </c>
      <c r="AA39" s="148"/>
      <c r="AB39" s="310"/>
      <c r="AC39" s="210" t="s">
        <v>525</v>
      </c>
      <c r="AD39" s="148" t="s">
        <v>526</v>
      </c>
      <c r="AE39" s="148" t="s">
        <v>501</v>
      </c>
      <c r="AF39" s="148" t="s">
        <v>453</v>
      </c>
      <c r="AG39" s="148" t="s">
        <v>454</v>
      </c>
      <c r="AH39" s="148"/>
      <c r="AI39" s="310"/>
      <c r="AJ39" s="387"/>
      <c r="AK39" s="97"/>
      <c r="AQ39" s="31" t="n">
        <v>86</v>
      </c>
    </row>
    <row r="40" s="87" customFormat="true" ht="11.25" hidden="true" customHeight="true" outlineLevel="0" collapsed="false">
      <c r="A40" s="88"/>
      <c r="B40" s="88"/>
      <c r="C40" s="88"/>
      <c r="D40" s="88"/>
      <c r="E40" s="88"/>
      <c r="F40" s="88"/>
      <c r="G40" s="88"/>
      <c r="H40" s="88"/>
      <c r="I40" s="88"/>
      <c r="J40" s="88"/>
      <c r="K40" s="88"/>
      <c r="L40" s="433"/>
      <c r="M40" s="39"/>
      <c r="N40" s="39"/>
      <c r="O40" s="39"/>
      <c r="P40" s="390"/>
      <c r="Q40" s="391"/>
      <c r="R40" s="392" t="n">
        <v>1</v>
      </c>
      <c r="S40" s="393" t="s">
        <v>118</v>
      </c>
      <c r="T40" s="394" t="s">
        <v>101</v>
      </c>
      <c r="U40" s="395" t="str">
        <f aca="true">OFFSET(U40,0,-1)</f>
        <v>2</v>
      </c>
      <c r="V40" s="396" t="n">
        <f aca="true">OFFSET(V40,0,-1)+1</f>
        <v>3</v>
      </c>
      <c r="W40" s="396" t="n">
        <f aca="true">OFFSET(W40,0,-1)+1</f>
        <v>4</v>
      </c>
      <c r="X40" s="396" t="n">
        <f aca="true">OFFSET(X40,0,-1)+1</f>
        <v>5</v>
      </c>
      <c r="Y40" s="396" t="n">
        <f aca="true">OFFSET(Y40,0,-1)+1</f>
        <v>6</v>
      </c>
      <c r="Z40" s="396" t="n">
        <f aca="true">OFFSET(Z40,0,-1)+1</f>
        <v>7</v>
      </c>
      <c r="AA40" s="396"/>
      <c r="AB40" s="396" t="n">
        <f aca="true">OFFSET(AB40,0,-2)+1</f>
        <v>8</v>
      </c>
      <c r="AC40" s="396" t="n">
        <f aca="true">OFFSET(AC40,0,-1)+1</f>
        <v>9</v>
      </c>
      <c r="AD40" s="396" t="n">
        <f aca="true">OFFSET(AD40,0,-1)+1</f>
        <v>10</v>
      </c>
      <c r="AE40" s="396" t="n">
        <f aca="true">OFFSET(AE40,0,-1)+1</f>
        <v>11</v>
      </c>
      <c r="AF40" s="396" t="n">
        <f aca="true">OFFSET(AF40,0,-1)+1</f>
        <v>12</v>
      </c>
      <c r="AG40" s="396" t="n">
        <f aca="true">OFFSET(AG40,0,-1)+1</f>
        <v>13</v>
      </c>
      <c r="AH40" s="396"/>
      <c r="AI40" s="396" t="n">
        <f aca="true">OFFSET(AI40,0,-2)+1</f>
        <v>14</v>
      </c>
      <c r="AJ40" s="395" t="n">
        <f aca="true">OFFSET(AJ40,0,-1)</f>
        <v>14</v>
      </c>
      <c r="AK40" s="396" t="n">
        <f aca="true">OFFSET(AK40,0,-1)+1</f>
        <v>15</v>
      </c>
      <c r="AL40" s="36"/>
      <c r="AM40" s="36"/>
      <c r="AN40" s="36"/>
      <c r="AO40" s="36"/>
      <c r="AP40" s="36"/>
      <c r="AQ40" s="87" t="n">
        <v>0</v>
      </c>
    </row>
    <row r="41" customFormat="false" ht="24" hidden="false" customHeight="true" outlineLevel="0" collapsed="false">
      <c r="A41" s="416" t="s">
        <v>273</v>
      </c>
      <c r="B41" s="416"/>
      <c r="C41" s="416"/>
      <c r="D41" s="416"/>
      <c r="E41" s="331" t="n">
        <v>1</v>
      </c>
      <c r="F41" s="416"/>
      <c r="G41" s="416"/>
      <c r="H41" s="416"/>
      <c r="I41" s="416"/>
      <c r="J41" s="416"/>
      <c r="K41" s="416"/>
      <c r="L41" s="433"/>
      <c r="M41" s="29"/>
      <c r="N41" s="29"/>
      <c r="O41" s="29"/>
      <c r="Q41" s="95"/>
      <c r="R41" s="332"/>
      <c r="S41" s="404" t="n">
        <f aca="false">INDEX(PT_DIFFERENTIATION_NUM_NTAR,MATCH(A41,PT_DIFFERENTIATION_NTAR_ID,0))</f>
        <v>0</v>
      </c>
      <c r="T41" s="334" t="s">
        <v>132</v>
      </c>
      <c r="U41" s="335"/>
      <c r="V41" s="336"/>
      <c r="W41" s="336"/>
      <c r="X41" s="336"/>
      <c r="Y41" s="336"/>
      <c r="Z41" s="336"/>
      <c r="AA41" s="336"/>
      <c r="AB41" s="336"/>
      <c r="AC41" s="336" t="str">
        <f aca="false">INDEX(PT_DIFFERENTIATION_NTAR,MATCH(A41,PT_DIFFERENTIATION_NTAR_ID,0))</f>
        <v/>
      </c>
      <c r="AD41" s="336"/>
      <c r="AE41" s="336"/>
      <c r="AF41" s="336"/>
      <c r="AG41" s="336"/>
      <c r="AH41" s="336"/>
      <c r="AI41" s="336"/>
      <c r="AJ41" s="336"/>
      <c r="AK41"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5"/>
      <c r="AN41" s="85" t="str">
        <f aca="false">IF(T41="","",T41)</f>
        <v>Наименование тарифа</v>
      </c>
      <c r="AO41" s="85"/>
      <c r="AP41" s="85"/>
      <c r="AQ41" s="31" t="n">
        <v>23</v>
      </c>
    </row>
    <row r="42" customFormat="false" ht="24" hidden="false" customHeight="true" outlineLevel="0" collapsed="false">
      <c r="A42" s="416" t="s">
        <v>273</v>
      </c>
      <c r="B42" s="416" t="s">
        <v>274</v>
      </c>
      <c r="C42" s="416"/>
      <c r="D42" s="416"/>
      <c r="E42" s="331"/>
      <c r="F42" s="331" t="n">
        <v>1</v>
      </c>
      <c r="G42" s="416"/>
      <c r="H42" s="416"/>
      <c r="I42" s="416"/>
      <c r="J42" s="416"/>
      <c r="K42" s="416"/>
      <c r="L42" s="433"/>
      <c r="M42" s="29"/>
      <c r="N42" s="29"/>
      <c r="O42" s="29"/>
      <c r="P42" s="32"/>
      <c r="Q42" s="339"/>
      <c r="R42" s="340"/>
      <c r="S42" s="404" t="str">
        <f aca="false">INDEX(PT_DIFFERENTIATION_NUM_TER,MATCH(B42,PT_DIFFERENTIATION_TER_ID,0))</f>
        <v>.</v>
      </c>
      <c r="T42" s="333" t="s">
        <v>404</v>
      </c>
      <c r="U42" s="335"/>
      <c r="V42" s="336"/>
      <c r="W42" s="336"/>
      <c r="X42" s="336"/>
      <c r="Y42" s="336"/>
      <c r="Z42" s="336"/>
      <c r="AA42" s="336"/>
      <c r="AB42" s="336"/>
      <c r="AC42" s="336" t="str">
        <f aca="false">INDEX(PT_DIFFERENTIATION_TER,MATCH(B42,PT_DIFFERENTIATION_TER_ID,0))</f>
        <v/>
      </c>
      <c r="AD42" s="336"/>
      <c r="AE42" s="336"/>
      <c r="AF42" s="336"/>
      <c r="AG42" s="336"/>
      <c r="AH42" s="336"/>
      <c r="AI42" s="336"/>
      <c r="AJ42" s="336"/>
      <c r="AK42" s="338" t="s">
        <v>405</v>
      </c>
      <c r="AM42" s="85"/>
      <c r="AN42" s="85" t="str">
        <f aca="false">IF(T42="","",T42)</f>
        <v>Территория действия тарифа</v>
      </c>
      <c r="AO42" s="85"/>
      <c r="AP42" s="85"/>
      <c r="AQ42" s="31" t="n">
        <v>23</v>
      </c>
    </row>
    <row r="43" customFormat="false" ht="24" hidden="false" customHeight="true" outlineLevel="0" collapsed="false">
      <c r="A43" s="416" t="s">
        <v>273</v>
      </c>
      <c r="B43" s="416" t="s">
        <v>274</v>
      </c>
      <c r="C43" s="416" t="s">
        <v>275</v>
      </c>
      <c r="D43" s="416"/>
      <c r="E43" s="331"/>
      <c r="F43" s="331"/>
      <c r="G43" s="331" t="n">
        <v>1</v>
      </c>
      <c r="H43" s="416"/>
      <c r="I43" s="416"/>
      <c r="J43" s="416"/>
      <c r="K43" s="416"/>
      <c r="L43" s="433"/>
      <c r="M43" s="29"/>
      <c r="N43" s="29"/>
      <c r="O43" s="29"/>
      <c r="P43" s="341"/>
      <c r="Q43" s="339"/>
      <c r="R43" s="340"/>
      <c r="S43" s="404" t="str">
        <f aca="false">INDEX(PT_DIFFERENTIATION_NUM_CS,MATCH(C43,PT_DIFFERENTIATION_CS_ID,0))</f>
        <v>..</v>
      </c>
      <c r="T43" s="401" t="s">
        <v>523</v>
      </c>
      <c r="U43" s="335"/>
      <c r="V43" s="336"/>
      <c r="W43" s="336"/>
      <c r="X43" s="336"/>
      <c r="Y43" s="336"/>
      <c r="Z43" s="336"/>
      <c r="AA43" s="336"/>
      <c r="AB43" s="336"/>
      <c r="AC43" s="336" t="str">
        <f aca="false">INDEX(PT_DIFFERENTIATION_CS,MATCH(C43,PT_DIFFERENTIATION_CS_ID,0))</f>
        <v/>
      </c>
      <c r="AD43" s="336"/>
      <c r="AE43" s="336"/>
      <c r="AF43" s="336"/>
      <c r="AG43" s="336"/>
      <c r="AH43" s="336"/>
      <c r="AI43" s="336"/>
      <c r="AJ43" s="336"/>
      <c r="AK43" s="338" t="s">
        <v>524</v>
      </c>
      <c r="AM43" s="85"/>
      <c r="AN43" s="85" t="str">
        <f aca="false">IF(T43="","",T43)</f>
        <v>Наименование централизованной системы водоотведения</v>
      </c>
      <c r="AO43" s="85"/>
      <c r="AP43" s="85"/>
      <c r="AQ43" s="31" t="n">
        <v>23</v>
      </c>
    </row>
    <row r="44" customFormat="false" ht="24" hidden="false" customHeight="true" outlineLevel="0" collapsed="false">
      <c r="A44" s="416" t="s">
        <v>273</v>
      </c>
      <c r="B44" s="416" t="s">
        <v>274</v>
      </c>
      <c r="C44" s="416" t="s">
        <v>275</v>
      </c>
      <c r="D44" s="416" t="s">
        <v>527</v>
      </c>
      <c r="E44" s="331"/>
      <c r="F44" s="331"/>
      <c r="G44" s="331"/>
      <c r="H44" s="482"/>
      <c r="I44" s="342" t="str">
        <f aca="false">S43&amp;".1"</f>
        <v>...1</v>
      </c>
      <c r="J44" s="416"/>
      <c r="K44" s="416"/>
      <c r="L44" s="433"/>
      <c r="P44" s="304" t="n">
        <v>1</v>
      </c>
      <c r="Q44" s="304"/>
      <c r="R44" s="343"/>
      <c r="S44" s="404" t="str">
        <f aca="false">$I44</f>
        <v>...1</v>
      </c>
      <c r="T44" s="344" t="s">
        <v>490</v>
      </c>
      <c r="U44" s="335"/>
      <c r="V44" s="483"/>
      <c r="W44" s="483"/>
      <c r="X44" s="483"/>
      <c r="Y44" s="483"/>
      <c r="Z44" s="483"/>
      <c r="AA44" s="483"/>
      <c r="AB44" s="483"/>
      <c r="AC44" s="257"/>
      <c r="AD44" s="257"/>
      <c r="AE44" s="257"/>
      <c r="AF44" s="257"/>
      <c r="AG44" s="257"/>
      <c r="AH44" s="257"/>
      <c r="AI44" s="257"/>
      <c r="AJ44" s="257"/>
      <c r="AK44" s="338" t="s">
        <v>491</v>
      </c>
      <c r="AM44" s="85"/>
      <c r="AN44" s="85" t="str">
        <f aca="false">IF(T44="","",T44)</f>
        <v>Наименование признака дифференциации</v>
      </c>
      <c r="AO44" s="85"/>
      <c r="AP44" s="85"/>
      <c r="AQ44" s="31" t="n">
        <v>23</v>
      </c>
    </row>
    <row r="45" customFormat="false" ht="24" hidden="false" customHeight="true" outlineLevel="0" collapsed="false">
      <c r="A45" s="416" t="s">
        <v>273</v>
      </c>
      <c r="B45" s="416" t="s">
        <v>274</v>
      </c>
      <c r="C45" s="416" t="s">
        <v>275</v>
      </c>
      <c r="D45" s="416" t="s">
        <v>527</v>
      </c>
      <c r="E45" s="331"/>
      <c r="F45" s="331"/>
      <c r="G45" s="331"/>
      <c r="H45" s="331"/>
      <c r="I45" s="342"/>
      <c r="J45" s="342" t="str">
        <f aca="false">I44&amp;".1"</f>
        <v>...1.1</v>
      </c>
      <c r="K45" s="416"/>
      <c r="L45" s="433" t="s">
        <v>413</v>
      </c>
      <c r="P45" s="304"/>
      <c r="Q45" s="304" t="n">
        <v>1</v>
      </c>
      <c r="R45" s="346"/>
      <c r="S45" s="404" t="str">
        <f aca="false">$J45</f>
        <v>...1.1</v>
      </c>
      <c r="T45" s="347" t="s">
        <v>414</v>
      </c>
      <c r="U45" s="335"/>
      <c r="V45" s="345"/>
      <c r="W45" s="345"/>
      <c r="X45" s="345"/>
      <c r="Y45" s="345"/>
      <c r="Z45" s="345"/>
      <c r="AA45" s="345"/>
      <c r="AB45" s="345"/>
      <c r="AC45" s="345"/>
      <c r="AD45" s="345"/>
      <c r="AE45" s="345"/>
      <c r="AF45" s="345"/>
      <c r="AG45" s="345"/>
      <c r="AH45" s="345"/>
      <c r="AI45" s="345"/>
      <c r="AJ45" s="345"/>
      <c r="AK45" s="439" t="s">
        <v>492</v>
      </c>
      <c r="AM45" s="85"/>
      <c r="AN45" s="85" t="str">
        <f aca="false">IF(T45="","",T45)</f>
        <v>Группа потребителей</v>
      </c>
      <c r="AO45" s="85"/>
      <c r="AP45" s="85"/>
      <c r="AQ45" s="31" t="n">
        <v>23</v>
      </c>
    </row>
    <row r="46" customFormat="false" ht="24" hidden="false" customHeight="true" outlineLevel="0" collapsed="false">
      <c r="A46" s="416" t="s">
        <v>273</v>
      </c>
      <c r="B46" s="416" t="s">
        <v>274</v>
      </c>
      <c r="C46" s="416" t="s">
        <v>275</v>
      </c>
      <c r="D46" s="416" t="s">
        <v>527</v>
      </c>
      <c r="E46" s="331"/>
      <c r="F46" s="331"/>
      <c r="G46" s="331"/>
      <c r="H46" s="331"/>
      <c r="I46" s="342"/>
      <c r="J46" s="342"/>
      <c r="K46" s="342" t="str">
        <f aca="false">J45&amp;".1"</f>
        <v>...1.1.1</v>
      </c>
      <c r="L46" s="433"/>
      <c r="P46" s="304"/>
      <c r="Q46" s="304"/>
      <c r="R46" s="346" t="n">
        <v>1</v>
      </c>
      <c r="S46" s="404" t="str">
        <f aca="false">$K46</f>
        <v>...1.1.1</v>
      </c>
      <c r="T46" s="484"/>
      <c r="U46" s="335"/>
      <c r="V46" s="369"/>
      <c r="W46" s="369"/>
      <c r="X46" s="370"/>
      <c r="Y46" s="371"/>
      <c r="Z46" s="372" t="s">
        <v>65</v>
      </c>
      <c r="AA46" s="371"/>
      <c r="AB46" s="372" t="s">
        <v>65</v>
      </c>
      <c r="AC46" s="349"/>
      <c r="AD46" s="349"/>
      <c r="AE46" s="351"/>
      <c r="AF46" s="352"/>
      <c r="AG46" s="166" t="s">
        <v>65</v>
      </c>
      <c r="AH46" s="352"/>
      <c r="AI46" s="166" t="s">
        <v>19</v>
      </c>
      <c r="AJ46" s="485"/>
      <c r="AK46"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 t="e">
        <f aca="false">strcheckdate(V47:AJ47)</f>
        <v>#NAME?</v>
      </c>
      <c r="AM46" s="85"/>
      <c r="AN46" s="85" t="str">
        <f aca="false">IF(T46="","",T46)</f>
        <v/>
      </c>
      <c r="AO46" s="85"/>
      <c r="AP46" s="85"/>
      <c r="AQ46" s="31" t="n">
        <v>23</v>
      </c>
    </row>
    <row r="47" customFormat="false" ht="12.8" hidden="false" customHeight="false" outlineLevel="0" collapsed="false">
      <c r="A47" s="416" t="s">
        <v>273</v>
      </c>
      <c r="B47" s="416" t="s">
        <v>274</v>
      </c>
      <c r="C47" s="416" t="s">
        <v>275</v>
      </c>
      <c r="D47" s="416" t="s">
        <v>527</v>
      </c>
      <c r="E47" s="331"/>
      <c r="F47" s="331"/>
      <c r="G47" s="331"/>
      <c r="H47" s="331"/>
      <c r="I47" s="342"/>
      <c r="J47" s="342"/>
      <c r="K47" s="342"/>
      <c r="L47" s="433"/>
      <c r="P47" s="304"/>
      <c r="Q47" s="304"/>
      <c r="R47" s="346"/>
      <c r="S47" s="312"/>
      <c r="T47" s="335"/>
      <c r="U47" s="335"/>
      <c r="V47" s="369"/>
      <c r="W47" s="369"/>
      <c r="X47" s="354" t="str">
        <f aca="false">Y46&amp;"-"&amp;AA46</f>
        <v>-</v>
      </c>
      <c r="Y47" s="371"/>
      <c r="Z47" s="371"/>
      <c r="AA47" s="371"/>
      <c r="AB47" s="371"/>
      <c r="AC47" s="350"/>
      <c r="AD47" s="350"/>
      <c r="AE47" s="354" t="str">
        <f aca="false">AF46&amp;"-"&amp;AH46</f>
        <v>-</v>
      </c>
      <c r="AF47" s="352"/>
      <c r="AG47" s="166"/>
      <c r="AH47" s="352"/>
      <c r="AI47" s="166"/>
      <c r="AJ47" s="487"/>
      <c r="AK47" s="486"/>
      <c r="AM47" s="85"/>
      <c r="AN47" s="85" t="str">
        <f aca="false">IF(T47="","",T47)</f>
        <v/>
      </c>
      <c r="AO47" s="85"/>
      <c r="AP47" s="85"/>
      <c r="AQ47" s="31" t="n">
        <v>0</v>
      </c>
    </row>
    <row r="48" customFormat="false" ht="21" hidden="false" customHeight="true" outlineLevel="0" collapsed="false">
      <c r="A48" s="416" t="s">
        <v>273</v>
      </c>
      <c r="B48" s="416" t="s">
        <v>274</v>
      </c>
      <c r="C48" s="416" t="s">
        <v>275</v>
      </c>
      <c r="D48" s="416" t="s">
        <v>527</v>
      </c>
      <c r="E48" s="331"/>
      <c r="F48" s="331"/>
      <c r="G48" s="331"/>
      <c r="H48" s="331"/>
      <c r="I48" s="342"/>
      <c r="J48" s="342"/>
      <c r="K48" s="416"/>
      <c r="L48" s="433"/>
      <c r="P48" s="304"/>
      <c r="Q48" s="304"/>
      <c r="R48" s="343"/>
      <c r="S48" s="355"/>
      <c r="T48" s="358" t="s">
        <v>493</v>
      </c>
      <c r="U48" s="157"/>
      <c r="V48" s="157"/>
      <c r="W48" s="157"/>
      <c r="X48" s="157"/>
      <c r="Y48" s="157"/>
      <c r="Z48" s="157"/>
      <c r="AA48" s="157"/>
      <c r="AB48" s="157"/>
      <c r="AC48" s="157"/>
      <c r="AD48" s="157"/>
      <c r="AE48" s="157"/>
      <c r="AF48" s="157"/>
      <c r="AG48" s="157"/>
      <c r="AH48" s="157"/>
      <c r="AI48" s="157"/>
      <c r="AJ48" s="157"/>
      <c r="AK48" s="338" t="s">
        <v>494</v>
      </c>
      <c r="AM48" s="85"/>
      <c r="AN48" s="85" t="str">
        <f aca="false">IF(T48="","",T48)</f>
        <v>Добавить значение признака дифференциации</v>
      </c>
      <c r="AO48" s="85"/>
      <c r="AP48" s="85"/>
      <c r="AQ48" s="31" t="n">
        <v>20</v>
      </c>
    </row>
    <row r="49" customFormat="false" ht="22.05" hidden="false" customHeight="true" outlineLevel="0" collapsed="false">
      <c r="A49" s="416" t="s">
        <v>273</v>
      </c>
      <c r="B49" s="416" t="s">
        <v>274</v>
      </c>
      <c r="C49" s="416" t="s">
        <v>275</v>
      </c>
      <c r="D49" s="416" t="s">
        <v>527</v>
      </c>
      <c r="E49" s="331"/>
      <c r="F49" s="331"/>
      <c r="G49" s="331"/>
      <c r="H49" s="331"/>
      <c r="I49" s="342"/>
      <c r="J49" s="416"/>
      <c r="K49" s="416"/>
      <c r="L49" s="433"/>
      <c r="P49" s="304"/>
      <c r="Q49" s="304"/>
      <c r="R49" s="343"/>
      <c r="S49" s="355"/>
      <c r="T49" s="362" t="s">
        <v>419</v>
      </c>
      <c r="U49" s="157"/>
      <c r="V49" s="157"/>
      <c r="W49" s="157"/>
      <c r="X49" s="157"/>
      <c r="Y49" s="157"/>
      <c r="Z49" s="157"/>
      <c r="AA49" s="157"/>
      <c r="AB49" s="359"/>
      <c r="AC49" s="157"/>
      <c r="AD49" s="157"/>
      <c r="AE49" s="157"/>
      <c r="AF49" s="157"/>
      <c r="AG49" s="157"/>
      <c r="AH49" s="157"/>
      <c r="AI49" s="359"/>
      <c r="AJ49" s="157"/>
      <c r="AK49" s="488"/>
      <c r="AM49" s="85"/>
      <c r="AN49" s="85" t="str">
        <f aca="false">IF(T49="","",T49)</f>
        <v>Добавить группу потребителей</v>
      </c>
      <c r="AO49" s="85"/>
      <c r="AP49" s="85"/>
      <c r="AQ49" s="31" t="n">
        <v>21</v>
      </c>
    </row>
    <row r="50" customFormat="false" ht="22.05" hidden="false" customHeight="true" outlineLevel="0" collapsed="false">
      <c r="A50" s="416" t="s">
        <v>273</v>
      </c>
      <c r="B50" s="416" t="s">
        <v>274</v>
      </c>
      <c r="C50" s="416" t="s">
        <v>275</v>
      </c>
      <c r="D50" s="416" t="s">
        <v>527</v>
      </c>
      <c r="E50" s="331"/>
      <c r="F50" s="331"/>
      <c r="G50" s="331"/>
      <c r="H50" s="482"/>
      <c r="I50" s="416"/>
      <c r="J50" s="416"/>
      <c r="K50" s="416"/>
      <c r="L50" s="433"/>
      <c r="M50" s="29"/>
      <c r="N50" s="29"/>
      <c r="O50" s="34"/>
      <c r="P50" s="95"/>
      <c r="Q50" s="361"/>
      <c r="R50" s="332"/>
      <c r="S50" s="355"/>
      <c r="T50" s="489" t="s">
        <v>495</v>
      </c>
      <c r="U50" s="157"/>
      <c r="V50" s="157"/>
      <c r="W50" s="157"/>
      <c r="X50" s="157"/>
      <c r="Y50" s="157"/>
      <c r="Z50" s="157"/>
      <c r="AA50" s="157"/>
      <c r="AB50" s="359"/>
      <c r="AC50" s="157"/>
      <c r="AD50" s="157"/>
      <c r="AE50" s="157"/>
      <c r="AF50" s="157"/>
      <c r="AG50" s="157"/>
      <c r="AH50" s="157"/>
      <c r="AI50" s="359"/>
      <c r="AJ50" s="157"/>
      <c r="AK50" s="360"/>
      <c r="AM50" s="85"/>
      <c r="AN50" s="85" t="str">
        <f aca="false">IF(T50="","",T50)</f>
        <v>Добавить наименование признака дифференциации</v>
      </c>
      <c r="AO50" s="85"/>
      <c r="AP50" s="85"/>
      <c r="AQ50" s="31" t="n">
        <v>21</v>
      </c>
    </row>
    <row r="51" s="36" customFormat="true" ht="12.8" hidden="false" customHeight="false" outlineLevel="0" collapsed="false">
      <c r="A51" s="422" t="s">
        <v>273</v>
      </c>
      <c r="B51" s="422" t="s">
        <v>274</v>
      </c>
      <c r="C51" s="422"/>
      <c r="D51" s="422"/>
      <c r="E51" s="331"/>
      <c r="F51" s="331"/>
      <c r="G51" s="422"/>
      <c r="H51" s="422"/>
      <c r="I51" s="422"/>
      <c r="J51" s="422"/>
      <c r="K51" s="422"/>
      <c r="L51" s="304"/>
      <c r="M51" s="367"/>
      <c r="N51" s="367"/>
      <c r="P51" s="118"/>
      <c r="Q51" s="363"/>
      <c r="R51" s="118"/>
      <c r="S51" s="368"/>
      <c r="T51" s="432" t="s">
        <v>422</v>
      </c>
      <c r="U51" s="407"/>
      <c r="V51" s="407"/>
      <c r="W51" s="407"/>
      <c r="X51" s="407"/>
      <c r="Y51" s="407"/>
      <c r="Z51" s="407"/>
      <c r="AA51" s="407"/>
      <c r="AB51" s="407"/>
      <c r="AC51" s="407"/>
      <c r="AD51" s="407"/>
      <c r="AE51" s="407"/>
      <c r="AF51" s="407"/>
      <c r="AG51" s="407"/>
      <c r="AH51" s="407"/>
      <c r="AI51" s="407"/>
      <c r="AJ51" s="407"/>
      <c r="AK51" s="407"/>
      <c r="AM51" s="85"/>
      <c r="AN51" s="85" t="str">
        <f aca="false">IF(T51="","",T51)</f>
        <v>Добавить централизованную систему для дифференциации</v>
      </c>
      <c r="AO51" s="85"/>
      <c r="AP51" s="85"/>
      <c r="AQ51" s="36" t="n">
        <v>0</v>
      </c>
    </row>
    <row r="52" s="36" customFormat="true" ht="12.8" hidden="false" customHeight="false" outlineLevel="0" collapsed="false">
      <c r="A52" s="422" t="s">
        <v>273</v>
      </c>
      <c r="B52" s="422"/>
      <c r="C52" s="422"/>
      <c r="D52" s="422"/>
      <c r="E52" s="331"/>
      <c r="F52" s="422"/>
      <c r="G52" s="422"/>
      <c r="H52" s="422"/>
      <c r="I52" s="422"/>
      <c r="J52" s="422"/>
      <c r="K52" s="422"/>
      <c r="L52" s="155"/>
      <c r="M52" s="367"/>
      <c r="N52" s="367"/>
      <c r="P52" s="118"/>
      <c r="Q52" s="363"/>
      <c r="R52" s="118"/>
      <c r="S52" s="368"/>
      <c r="T52" s="432" t="s">
        <v>423</v>
      </c>
      <c r="U52" s="407"/>
      <c r="V52" s="407"/>
      <c r="W52" s="407"/>
      <c r="X52" s="407"/>
      <c r="Y52" s="407"/>
      <c r="Z52" s="407"/>
      <c r="AA52" s="407"/>
      <c r="AB52" s="407"/>
      <c r="AC52" s="407"/>
      <c r="AD52" s="407"/>
      <c r="AE52" s="407"/>
      <c r="AF52" s="407"/>
      <c r="AG52" s="407"/>
      <c r="AH52" s="407"/>
      <c r="AI52" s="407"/>
      <c r="AJ52" s="407"/>
      <c r="AK52" s="407"/>
      <c r="AM52" s="85"/>
      <c r="AN52" s="85" t="str">
        <f aca="false">IF(T52="","",T52)</f>
        <v>Добавить территорию для дифференциации</v>
      </c>
      <c r="AO52" s="85"/>
      <c r="AP52" s="85"/>
      <c r="AQ52" s="36" t="n">
        <v>0</v>
      </c>
    </row>
    <row r="53" s="36" customFormat="true" ht="12.8" hidden="false" customHeight="false" outlineLevel="0" collapsed="false">
      <c r="A53" s="422"/>
      <c r="B53" s="422"/>
      <c r="C53" s="422"/>
      <c r="D53" s="422"/>
      <c r="E53" s="422"/>
      <c r="F53" s="422"/>
      <c r="G53" s="422"/>
      <c r="H53" s="422"/>
      <c r="I53" s="422"/>
      <c r="J53" s="422"/>
      <c r="K53" s="422"/>
      <c r="L53" s="304"/>
      <c r="M53" s="367"/>
      <c r="N53" s="367"/>
      <c r="P53" s="118"/>
      <c r="Q53" s="363"/>
      <c r="R53" s="118"/>
      <c r="S53" s="368"/>
      <c r="T53" s="432" t="s">
        <v>455</v>
      </c>
      <c r="U53" s="407"/>
      <c r="V53" s="407"/>
      <c r="W53" s="407"/>
      <c r="X53" s="407"/>
      <c r="Y53" s="407"/>
      <c r="Z53" s="407"/>
      <c r="AA53" s="407"/>
      <c r="AB53" s="407"/>
      <c r="AC53" s="407"/>
      <c r="AD53" s="407"/>
      <c r="AE53" s="407"/>
      <c r="AF53" s="407"/>
      <c r="AG53" s="407"/>
      <c r="AH53" s="407"/>
      <c r="AI53" s="407"/>
      <c r="AJ53" s="407"/>
      <c r="AK53" s="407"/>
      <c r="AM53" s="85"/>
      <c r="AN53" s="85" t="str">
        <f aca="false">IF(T53="","",T53)</f>
        <v>Добавить наименование тарифа</v>
      </c>
      <c r="AO53" s="85"/>
      <c r="AP53" s="85"/>
      <c r="AQ53" s="36" t="n">
        <v>0</v>
      </c>
    </row>
    <row r="54" customFormat="false" ht="11.55" hidden="false" customHeight="true" outlineLevel="0" collapsed="false">
      <c r="M54" s="34"/>
      <c r="N54" s="34"/>
      <c r="O54" s="34"/>
      <c r="P54" s="31"/>
      <c r="Q54" s="31"/>
      <c r="R54" s="31"/>
      <c r="S54" s="31"/>
      <c r="AL54" s="31"/>
      <c r="AM54" s="31"/>
      <c r="AN54" s="31"/>
      <c r="AO54" s="31"/>
      <c r="AP54" s="31"/>
      <c r="AQ54" s="31" t="n">
        <v>11</v>
      </c>
    </row>
    <row r="55" customFormat="false" ht="14.7" hidden="false" customHeight="true" outlineLevel="0" collapsed="false">
      <c r="O55" s="34"/>
      <c r="S55" s="307"/>
      <c r="T55" s="472"/>
      <c r="U55" s="472"/>
      <c r="V55" s="472"/>
      <c r="W55" s="472"/>
      <c r="X55" s="472"/>
      <c r="Y55" s="472"/>
      <c r="Z55" s="472"/>
      <c r="AA55" s="472"/>
      <c r="AB55" s="472"/>
      <c r="AC55" s="472"/>
      <c r="AD55" s="472"/>
      <c r="AE55" s="472"/>
      <c r="AF55" s="472"/>
      <c r="AG55" s="472"/>
      <c r="AH55" s="472"/>
      <c r="AI55" s="472"/>
      <c r="AJ55" s="472"/>
      <c r="AK55" s="472"/>
      <c r="AQ55" s="31" t="n">
        <v>14</v>
      </c>
    </row>
    <row r="56" customFormat="false" ht="14.7" hidden="false" customHeight="true" outlineLevel="0" collapsed="false">
      <c r="O56" s="34"/>
      <c r="AQ56" s="31" t="n">
        <v>14</v>
      </c>
    </row>
    <row r="57" customFormat="false" ht="14.7" hidden="false" customHeight="true" outlineLevel="0" collapsed="false">
      <c r="O57" s="34"/>
      <c r="S57" s="307"/>
      <c r="T57" s="472"/>
      <c r="U57" s="472"/>
      <c r="V57" s="472"/>
      <c r="W57" s="472"/>
      <c r="X57" s="472"/>
      <c r="Y57" s="472"/>
      <c r="Z57" s="472"/>
      <c r="AA57" s="472"/>
      <c r="AB57" s="472"/>
      <c r="AC57" s="472"/>
      <c r="AD57" s="472"/>
      <c r="AE57" s="472"/>
      <c r="AF57" s="472"/>
      <c r="AG57" s="472"/>
      <c r="AH57" s="472"/>
      <c r="AI57" s="472"/>
      <c r="AJ57" s="472"/>
      <c r="AK57" s="472"/>
      <c r="AQ57" s="31" t="n">
        <v>14</v>
      </c>
    </row>
    <row r="58" customFormat="false" ht="22.5" hidden="true" customHeight="true" outlineLevel="0" collapsed="false">
      <c r="A58" s="34" t="s">
        <v>81</v>
      </c>
      <c r="B58" s="34" t="n">
        <v>0</v>
      </c>
      <c r="C58" s="34" t="n">
        <v>0</v>
      </c>
      <c r="D58" s="34" t="n">
        <v>0</v>
      </c>
      <c r="E58" s="34" t="n">
        <v>0</v>
      </c>
      <c r="F58" s="34" t="n">
        <v>0</v>
      </c>
      <c r="G58" s="34" t="n">
        <v>0</v>
      </c>
      <c r="H58" s="34" t="n">
        <v>0</v>
      </c>
      <c r="I58" s="34" t="n">
        <v>0</v>
      </c>
      <c r="J58" s="34" t="n">
        <v>0</v>
      </c>
      <c r="K58" s="34" t="n">
        <v>0</v>
      </c>
      <c r="L58" s="33" t="n">
        <v>0</v>
      </c>
      <c r="M58" s="39" t="n">
        <v>0</v>
      </c>
      <c r="N58" s="39" t="n">
        <v>0</v>
      </c>
      <c r="O58" s="39" t="n">
        <v>0</v>
      </c>
      <c r="P58" s="175" t="n">
        <v>3</v>
      </c>
      <c r="Q58" s="329" t="n">
        <v>3</v>
      </c>
      <c r="R58" s="329" t="n">
        <v>3</v>
      </c>
      <c r="S58" s="330" t="n">
        <v>12</v>
      </c>
      <c r="T58" s="31" t="n">
        <v>35</v>
      </c>
      <c r="U58" s="31" t="n">
        <v>0</v>
      </c>
      <c r="V58" s="31" t="n">
        <v>0</v>
      </c>
      <c r="W58" s="31" t="n">
        <v>0</v>
      </c>
      <c r="X58" s="31" t="n">
        <v>0</v>
      </c>
      <c r="Y58" s="31" t="n">
        <v>0</v>
      </c>
      <c r="Z58" s="31" t="n">
        <v>0</v>
      </c>
      <c r="AA58" s="31" t="n">
        <v>0</v>
      </c>
      <c r="AB58" s="31" t="n">
        <v>0</v>
      </c>
      <c r="AC58" s="31" t="n">
        <v>24</v>
      </c>
      <c r="AD58" s="31" t="n">
        <v>24</v>
      </c>
      <c r="AE58" s="31" t="n">
        <v>24</v>
      </c>
      <c r="AF58" s="31" t="n">
        <v>11</v>
      </c>
      <c r="AG58" s="31" t="n">
        <v>3</v>
      </c>
      <c r="AH58" s="31" t="n">
        <v>11</v>
      </c>
      <c r="AI58" s="31" t="n">
        <v>0</v>
      </c>
      <c r="AJ58" s="31" t="n">
        <v>4</v>
      </c>
      <c r="AK58" s="31" t="n">
        <v>115</v>
      </c>
      <c r="AL58" s="36" t="n">
        <v>10</v>
      </c>
      <c r="AM58" s="36" t="n">
        <v>10</v>
      </c>
      <c r="AN58" s="36" t="n">
        <v>10</v>
      </c>
      <c r="AO58" s="36" t="n">
        <v>10</v>
      </c>
      <c r="AP58" s="36" t="n">
        <v>10</v>
      </c>
      <c r="AQ58" s="31"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4.14"/>
    <col collapsed="false" customWidth="true" hidden="true" outlineLevel="0" max="10" min="10" style="34" width="9.85"/>
    <col collapsed="false" customWidth="true" hidden="true" outlineLevel="0" max="11" min="11" style="34" width="14.71"/>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5.01"/>
    <col collapsed="false" customWidth="true" hidden="false" outlineLevel="0" max="21" min="21" style="31" width="0.14"/>
    <col collapsed="false" customWidth="true" hidden="true" outlineLevel="0" max="24" min="22" style="31" width="24.72"/>
    <col collapsed="false" customWidth="true" hidden="true" outlineLevel="0" max="25" min="25" style="31" width="11.7"/>
    <col collapsed="false" customWidth="true" hidden="true" outlineLevel="0" max="26" min="26" style="31" width="3.71"/>
    <col collapsed="false" customWidth="true" hidden="true" outlineLevel="0" max="27" min="27" style="31" width="11.7"/>
    <col collapsed="false" customWidth="true" hidden="true" outlineLevel="0" max="28" min="28" style="31" width="8.57"/>
    <col collapsed="false" customWidth="true" hidden="false" outlineLevel="0" max="29" min="29" style="31" width="24.72"/>
    <col collapsed="false" customWidth="true" hidden="false" outlineLevel="0" max="31" min="30" style="31" width="24.01"/>
    <col collapsed="false" customWidth="true" hidden="false" outlineLevel="0" max="32" min="32" style="31" width="11.01"/>
    <col collapsed="false" customWidth="true" hidden="false" outlineLevel="0" max="33" min="33" style="31" width="3.71"/>
    <col collapsed="false" customWidth="true" hidden="false" outlineLevel="0" max="34" min="34" style="31" width="11.01"/>
    <col collapsed="false" customWidth="true" hidden="true" outlineLevel="0" max="35" min="35" style="31" width="8.57"/>
    <col collapsed="false" customWidth="true" hidden="false" outlineLevel="0" max="36" min="36" style="31" width="4.01"/>
    <col collapsed="false" customWidth="true" hidden="false" outlineLevel="0" max="37" min="37" style="31" width="115.01"/>
    <col collapsed="false" customWidth="true" hidden="false" outlineLevel="0" max="42" min="38" style="36" width="10"/>
    <col collapsed="false" customWidth="false" hidden="true" outlineLevel="0" max="43" min="43" style="31" width="10.57"/>
  </cols>
  <sheetData>
    <row r="1" customFormat="false" ht="22.5" hidden="true" customHeight="true" outlineLevel="0" collapsed="false">
      <c r="AQ1" s="31" t="s">
        <v>14</v>
      </c>
    </row>
    <row r="2" customFormat="false" ht="23.25" hidden="true" customHeight="true" outlineLevel="0" collapsed="false">
      <c r="A2" s="416"/>
      <c r="B2" s="416"/>
      <c r="C2" s="416"/>
      <c r="D2" s="416"/>
      <c r="E2" s="331" t="n">
        <v>1</v>
      </c>
      <c r="F2" s="416"/>
      <c r="G2" s="416"/>
      <c r="H2" s="416"/>
      <c r="I2" s="416"/>
      <c r="J2" s="416"/>
      <c r="K2" s="416"/>
      <c r="L2" s="433"/>
      <c r="M2" s="29"/>
      <c r="N2" s="29"/>
      <c r="O2" s="29"/>
      <c r="Q2" s="95"/>
      <c r="R2" s="332"/>
      <c r="S2" s="404" t="e">
        <f aca="false">INDEX(PT_DIFFERENTIATION_NUM_NTAR,MATCH(A2,PT_DIFFERENTIATION_NTAR_ID,0))</f>
        <v>#N/A</v>
      </c>
      <c r="T2" s="334" t="s">
        <v>132</v>
      </c>
      <c r="U2" s="335"/>
      <c r="V2" s="336"/>
      <c r="W2" s="336"/>
      <c r="X2" s="336"/>
      <c r="Y2" s="336"/>
      <c r="Z2" s="336"/>
      <c r="AA2" s="336"/>
      <c r="AB2" s="336"/>
      <c r="AC2" s="336" t="e">
        <f aca="false">INDEX(PT_DIFFERENTIATION_NTAR,MATCH(A2,PT_DIFFERENTIATION_NTAR_ID,0))</f>
        <v>#N/A</v>
      </c>
      <c r="AD2" s="336"/>
      <c r="AE2" s="336"/>
      <c r="AF2" s="336"/>
      <c r="AG2" s="336"/>
      <c r="AH2" s="336"/>
      <c r="AI2" s="336"/>
      <c r="AJ2" s="336"/>
      <c r="AK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5"/>
      <c r="AN2" s="85" t="str">
        <f aca="false">IF(T2="","",T2)</f>
        <v>Наименование тарифа</v>
      </c>
      <c r="AO2" s="85"/>
      <c r="AP2" s="85"/>
      <c r="AQ2" s="31" t="n">
        <v>0</v>
      </c>
    </row>
    <row r="3" customFormat="false" ht="23.25" hidden="true" customHeight="true" outlineLevel="0" collapsed="false">
      <c r="A3" s="416"/>
      <c r="B3" s="416"/>
      <c r="C3" s="416"/>
      <c r="D3" s="416"/>
      <c r="E3" s="331"/>
      <c r="F3" s="331" t="n">
        <v>1</v>
      </c>
      <c r="G3" s="416"/>
      <c r="H3" s="416"/>
      <c r="I3" s="416"/>
      <c r="J3" s="416"/>
      <c r="K3" s="416"/>
      <c r="L3" s="433"/>
      <c r="M3" s="29"/>
      <c r="N3" s="29"/>
      <c r="O3" s="29"/>
      <c r="P3" s="32"/>
      <c r="Q3" s="339"/>
      <c r="R3" s="340"/>
      <c r="S3" s="404" t="e">
        <f aca="false">INDEX(PT_DIFFERENTIATION_NUM_TER,MATCH(B3,PT_DIFFERENTIATION_TER_ID,0))</f>
        <v>#N/A</v>
      </c>
      <c r="T3" s="333" t="s">
        <v>404</v>
      </c>
      <c r="U3" s="335"/>
      <c r="V3" s="336"/>
      <c r="W3" s="336"/>
      <c r="X3" s="336"/>
      <c r="Y3" s="336"/>
      <c r="Z3" s="336"/>
      <c r="AA3" s="336"/>
      <c r="AB3" s="336"/>
      <c r="AC3" s="336" t="e">
        <f aca="false">INDEX(PT_DIFFERENTIATION_TER,MATCH(B3,PT_DIFFERENTIATION_TER_ID,0))</f>
        <v>#N/A</v>
      </c>
      <c r="AD3" s="336"/>
      <c r="AE3" s="336"/>
      <c r="AF3" s="336"/>
      <c r="AG3" s="336"/>
      <c r="AH3" s="336"/>
      <c r="AI3" s="336"/>
      <c r="AJ3" s="336"/>
      <c r="AK3" s="338" t="s">
        <v>405</v>
      </c>
      <c r="AM3" s="85"/>
      <c r="AN3" s="85" t="str">
        <f aca="false">IF(T3="","",T3)</f>
        <v>Территория действия тарифа</v>
      </c>
      <c r="AO3" s="85"/>
      <c r="AP3" s="85"/>
      <c r="AQ3" s="31" t="n">
        <v>0</v>
      </c>
    </row>
    <row r="4" customFormat="false" ht="23.25" hidden="true" customHeight="true" outlineLevel="0" collapsed="false">
      <c r="A4" s="416"/>
      <c r="B4" s="416"/>
      <c r="C4" s="416"/>
      <c r="D4" s="416"/>
      <c r="E4" s="331"/>
      <c r="F4" s="331"/>
      <c r="G4" s="331" t="n">
        <v>1</v>
      </c>
      <c r="H4" s="416"/>
      <c r="I4" s="416"/>
      <c r="J4" s="416"/>
      <c r="K4" s="416"/>
      <c r="L4" s="433"/>
      <c r="M4" s="29"/>
      <c r="N4" s="29"/>
      <c r="O4" s="29"/>
      <c r="P4" s="341"/>
      <c r="Q4" s="339"/>
      <c r="R4" s="340"/>
      <c r="S4" s="404" t="e">
        <f aca="false">INDEX(PT_DIFFERENTIATION_NUM_CS,MATCH(C4,PT_DIFFERENTIATION_CS_ID,0))</f>
        <v>#N/A</v>
      </c>
      <c r="T4" s="401" t="s">
        <v>523</v>
      </c>
      <c r="U4" s="335"/>
      <c r="V4" s="336"/>
      <c r="W4" s="336"/>
      <c r="X4" s="336"/>
      <c r="Y4" s="336"/>
      <c r="Z4" s="336"/>
      <c r="AA4" s="336"/>
      <c r="AB4" s="336"/>
      <c r="AC4" s="336" t="e">
        <f aca="false">INDEX(PT_DIFFERENTIATION_CS,MATCH(C4,PT_DIFFERENTIATION_CS_ID,0))</f>
        <v>#N/A</v>
      </c>
      <c r="AD4" s="336"/>
      <c r="AE4" s="336"/>
      <c r="AF4" s="336"/>
      <c r="AG4" s="336"/>
      <c r="AH4" s="336"/>
      <c r="AI4" s="336"/>
      <c r="AJ4" s="336"/>
      <c r="AK4" s="338" t="s">
        <v>524</v>
      </c>
      <c r="AM4" s="85"/>
      <c r="AN4" s="85" t="str">
        <f aca="false">IF(T4="","",T4)</f>
        <v>Наименование централизованной системы водоотведения</v>
      </c>
      <c r="AO4" s="85"/>
      <c r="AP4" s="85"/>
      <c r="AQ4" s="31" t="n">
        <v>0</v>
      </c>
    </row>
    <row r="5" customFormat="false" ht="23.25" hidden="true" customHeight="true" outlineLevel="0" collapsed="false">
      <c r="A5" s="416"/>
      <c r="B5" s="416"/>
      <c r="C5" s="416"/>
      <c r="D5" s="416"/>
      <c r="E5" s="331"/>
      <c r="F5" s="331"/>
      <c r="G5" s="331"/>
      <c r="H5" s="482"/>
      <c r="I5" s="342" t="e">
        <f aca="false">S4&amp;".1"</f>
        <v>#N/A</v>
      </c>
      <c r="J5" s="416"/>
      <c r="K5" s="416"/>
      <c r="L5" s="433"/>
      <c r="P5" s="155" t="n">
        <v>1</v>
      </c>
      <c r="Q5" s="304"/>
      <c r="R5" s="343"/>
      <c r="S5" s="404" t="e">
        <f aca="false">$I5</f>
        <v>#N/A</v>
      </c>
      <c r="T5" s="344" t="s">
        <v>490</v>
      </c>
      <c r="U5" s="335"/>
      <c r="V5" s="483"/>
      <c r="W5" s="483"/>
      <c r="X5" s="483"/>
      <c r="Y5" s="483"/>
      <c r="Z5" s="483"/>
      <c r="AA5" s="483"/>
      <c r="AB5" s="483"/>
      <c r="AC5" s="257"/>
      <c r="AD5" s="257"/>
      <c r="AE5" s="257"/>
      <c r="AF5" s="257"/>
      <c r="AG5" s="257"/>
      <c r="AH5" s="257"/>
      <c r="AI5" s="257"/>
      <c r="AJ5" s="257"/>
      <c r="AK5" s="338" t="s">
        <v>491</v>
      </c>
      <c r="AM5" s="85"/>
      <c r="AN5" s="85" t="str">
        <f aca="false">IF(T5="","",T5)</f>
        <v>Наименование признака дифференциации</v>
      </c>
      <c r="AO5" s="85"/>
      <c r="AP5" s="85"/>
      <c r="AQ5" s="31" t="n">
        <v>0</v>
      </c>
    </row>
    <row r="6" customFormat="false" ht="23.25" hidden="true" customHeight="true" outlineLevel="0" collapsed="false">
      <c r="A6" s="416"/>
      <c r="B6" s="416"/>
      <c r="C6" s="416"/>
      <c r="D6" s="416"/>
      <c r="E6" s="331"/>
      <c r="F6" s="331"/>
      <c r="G6" s="331"/>
      <c r="H6" s="331"/>
      <c r="I6" s="342"/>
      <c r="J6" s="342" t="e">
        <f aca="false">I5&amp;".1"</f>
        <v>#N/A</v>
      </c>
      <c r="K6" s="416"/>
      <c r="L6" s="433" t="s">
        <v>413</v>
      </c>
      <c r="P6" s="155"/>
      <c r="Q6" s="155" t="n">
        <v>1</v>
      </c>
      <c r="R6" s="346"/>
      <c r="S6" s="404" t="e">
        <f aca="false">$J6</f>
        <v>#N/A</v>
      </c>
      <c r="T6" s="347" t="s">
        <v>414</v>
      </c>
      <c r="U6" s="335"/>
      <c r="V6" s="345"/>
      <c r="W6" s="345"/>
      <c r="X6" s="345"/>
      <c r="Y6" s="345"/>
      <c r="Z6" s="345"/>
      <c r="AA6" s="345"/>
      <c r="AB6" s="345"/>
      <c r="AC6" s="345"/>
      <c r="AD6" s="345"/>
      <c r="AE6" s="345"/>
      <c r="AF6" s="345"/>
      <c r="AG6" s="345"/>
      <c r="AH6" s="345"/>
      <c r="AI6" s="345"/>
      <c r="AJ6" s="345"/>
      <c r="AK6" s="439" t="s">
        <v>492</v>
      </c>
      <c r="AM6" s="85"/>
      <c r="AN6" s="85" t="str">
        <f aca="false">IF(T6="","",T6)</f>
        <v>Группа потребителей</v>
      </c>
      <c r="AO6" s="85"/>
      <c r="AP6" s="85"/>
      <c r="AQ6" s="31" t="n">
        <v>0</v>
      </c>
    </row>
    <row r="7" customFormat="false" ht="23.25" hidden="true" customHeight="true" outlineLevel="0" collapsed="false">
      <c r="A7" s="416"/>
      <c r="B7" s="416"/>
      <c r="C7" s="416"/>
      <c r="D7" s="416"/>
      <c r="E7" s="331"/>
      <c r="F7" s="331"/>
      <c r="G7" s="331"/>
      <c r="H7" s="331"/>
      <c r="I7" s="342"/>
      <c r="J7" s="342"/>
      <c r="K7" s="342" t="e">
        <f aca="false">J6&amp;".1"</f>
        <v>#N/A</v>
      </c>
      <c r="L7" s="433"/>
      <c r="P7" s="155"/>
      <c r="Q7" s="155"/>
      <c r="R7" s="346" t="n">
        <v>1</v>
      </c>
      <c r="S7" s="404" t="e">
        <f aca="false">$K7</f>
        <v>#N/A</v>
      </c>
      <c r="T7" s="484"/>
      <c r="U7" s="335"/>
      <c r="V7" s="349"/>
      <c r="W7" s="349"/>
      <c r="X7" s="351"/>
      <c r="Y7" s="352"/>
      <c r="Z7" s="166" t="s">
        <v>65</v>
      </c>
      <c r="AA7" s="352"/>
      <c r="AB7" s="166" t="s">
        <v>65</v>
      </c>
      <c r="AC7" s="349"/>
      <c r="AD7" s="349"/>
      <c r="AE7" s="351"/>
      <c r="AF7" s="352"/>
      <c r="AG7" s="166" t="s">
        <v>65</v>
      </c>
      <c r="AH7" s="352"/>
      <c r="AI7" s="166" t="s">
        <v>65</v>
      </c>
      <c r="AJ7" s="485"/>
      <c r="AK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6" t="e">
        <f aca="false">strcheckdate(V8:AJ8)</f>
        <v>#NAME?</v>
      </c>
      <c r="AM7" s="85"/>
      <c r="AN7" s="85" t="str">
        <f aca="false">IF(T7="","",T7)</f>
        <v/>
      </c>
      <c r="AO7" s="85"/>
      <c r="AP7" s="85"/>
      <c r="AQ7" s="31" t="n">
        <v>0</v>
      </c>
    </row>
    <row r="8" customFormat="false" ht="14.25" hidden="true" customHeight="true" outlineLevel="0" collapsed="false">
      <c r="A8" s="416"/>
      <c r="B8" s="416"/>
      <c r="C8" s="416"/>
      <c r="D8" s="416"/>
      <c r="E8" s="331"/>
      <c r="F8" s="331"/>
      <c r="G8" s="331"/>
      <c r="H8" s="331"/>
      <c r="I8" s="342"/>
      <c r="J8" s="342"/>
      <c r="K8" s="342"/>
      <c r="L8" s="433"/>
      <c r="P8" s="155"/>
      <c r="Q8" s="155"/>
      <c r="R8" s="346"/>
      <c r="S8" s="312"/>
      <c r="T8" s="335"/>
      <c r="U8" s="335"/>
      <c r="V8" s="350"/>
      <c r="W8" s="350"/>
      <c r="X8" s="354" t="str">
        <f aca="false">Y7&amp;"-"&amp;AA7</f>
        <v>-</v>
      </c>
      <c r="Y8" s="352"/>
      <c r="Z8" s="166"/>
      <c r="AA8" s="352"/>
      <c r="AB8" s="166"/>
      <c r="AC8" s="350"/>
      <c r="AD8" s="350"/>
      <c r="AE8" s="354" t="str">
        <f aca="false">AF7&amp;"-"&amp;AH7</f>
        <v>-</v>
      </c>
      <c r="AF8" s="352"/>
      <c r="AG8" s="166"/>
      <c r="AH8" s="352"/>
      <c r="AI8" s="166"/>
      <c r="AJ8" s="487"/>
      <c r="AK8" s="486"/>
      <c r="AM8" s="85"/>
      <c r="AN8" s="85" t="str">
        <f aca="false">IF(T8="","",T8)</f>
        <v/>
      </c>
      <c r="AO8" s="85"/>
      <c r="AP8" s="85"/>
      <c r="AQ8" s="31" t="n">
        <v>0</v>
      </c>
    </row>
    <row r="9" customFormat="false" ht="21" hidden="true" customHeight="true" outlineLevel="0" collapsed="false">
      <c r="A9" s="416"/>
      <c r="B9" s="416"/>
      <c r="C9" s="416"/>
      <c r="D9" s="416"/>
      <c r="E9" s="331"/>
      <c r="F9" s="331"/>
      <c r="G9" s="331"/>
      <c r="H9" s="331"/>
      <c r="I9" s="342"/>
      <c r="J9" s="342"/>
      <c r="K9" s="416"/>
      <c r="L9" s="433"/>
      <c r="P9" s="155"/>
      <c r="Q9" s="155"/>
      <c r="R9" s="343"/>
      <c r="S9" s="355"/>
      <c r="T9" s="358" t="s">
        <v>493</v>
      </c>
      <c r="U9" s="157"/>
      <c r="V9" s="157"/>
      <c r="W9" s="157"/>
      <c r="X9" s="157"/>
      <c r="Y9" s="157"/>
      <c r="Z9" s="157"/>
      <c r="AA9" s="157"/>
      <c r="AB9" s="157"/>
      <c r="AC9" s="157"/>
      <c r="AD9" s="157"/>
      <c r="AE9" s="157"/>
      <c r="AF9" s="157"/>
      <c r="AG9" s="157"/>
      <c r="AH9" s="157"/>
      <c r="AI9" s="157"/>
      <c r="AJ9" s="157"/>
      <c r="AK9" s="338" t="s">
        <v>494</v>
      </c>
      <c r="AM9" s="85"/>
      <c r="AN9" s="85" t="str">
        <f aca="false">IF(T9="","",T9)</f>
        <v>Добавить значение признака дифференциации</v>
      </c>
      <c r="AO9" s="85"/>
      <c r="AP9" s="85"/>
      <c r="AQ9" s="31" t="n">
        <v>0</v>
      </c>
    </row>
    <row r="10" customFormat="false" ht="21" hidden="true" customHeight="true" outlineLevel="0" collapsed="false">
      <c r="A10" s="416"/>
      <c r="B10" s="416"/>
      <c r="C10" s="416"/>
      <c r="D10" s="416"/>
      <c r="E10" s="331"/>
      <c r="F10" s="331"/>
      <c r="G10" s="331"/>
      <c r="H10" s="331"/>
      <c r="I10" s="342"/>
      <c r="J10" s="416"/>
      <c r="K10" s="416"/>
      <c r="L10" s="433"/>
      <c r="P10" s="155"/>
      <c r="Q10" s="304"/>
      <c r="R10" s="343"/>
      <c r="S10" s="355"/>
      <c r="T10" s="362" t="s">
        <v>419</v>
      </c>
      <c r="U10" s="157"/>
      <c r="V10" s="157"/>
      <c r="W10" s="157"/>
      <c r="X10" s="157"/>
      <c r="Y10" s="157"/>
      <c r="Z10" s="157"/>
      <c r="AA10" s="157"/>
      <c r="AB10" s="359"/>
      <c r="AC10" s="157"/>
      <c r="AD10" s="157"/>
      <c r="AE10" s="157"/>
      <c r="AF10" s="157"/>
      <c r="AG10" s="157"/>
      <c r="AH10" s="157"/>
      <c r="AI10" s="359"/>
      <c r="AJ10" s="157"/>
      <c r="AK10" s="488"/>
      <c r="AM10" s="85"/>
      <c r="AN10" s="85" t="str">
        <f aca="false">IF(T10="","",T10)</f>
        <v>Добавить группу потребителей</v>
      </c>
      <c r="AO10" s="85"/>
      <c r="AP10" s="85"/>
      <c r="AQ10" s="31" t="n">
        <v>0</v>
      </c>
    </row>
    <row r="11" customFormat="false" ht="21" hidden="true" customHeight="true" outlineLevel="0" collapsed="false">
      <c r="A11" s="416"/>
      <c r="B11" s="416"/>
      <c r="C11" s="416"/>
      <c r="D11" s="416"/>
      <c r="E11" s="331"/>
      <c r="F11" s="331"/>
      <c r="G11" s="331"/>
      <c r="H11" s="482"/>
      <c r="I11" s="416"/>
      <c r="J11" s="416"/>
      <c r="K11" s="416"/>
      <c r="L11" s="433"/>
      <c r="M11" s="29"/>
      <c r="N11" s="29"/>
      <c r="O11" s="34"/>
      <c r="P11" s="95"/>
      <c r="Q11" s="361"/>
      <c r="R11" s="332"/>
      <c r="S11" s="355"/>
      <c r="T11" s="489" t="s">
        <v>495</v>
      </c>
      <c r="U11" s="157"/>
      <c r="V11" s="157"/>
      <c r="W11" s="157"/>
      <c r="X11" s="157"/>
      <c r="Y11" s="157"/>
      <c r="Z11" s="157"/>
      <c r="AA11" s="157"/>
      <c r="AB11" s="359"/>
      <c r="AC11" s="157"/>
      <c r="AD11" s="157"/>
      <c r="AE11" s="157"/>
      <c r="AF11" s="157"/>
      <c r="AG11" s="157"/>
      <c r="AH11" s="157"/>
      <c r="AI11" s="359"/>
      <c r="AJ11" s="157"/>
      <c r="AK11" s="360"/>
      <c r="AM11" s="85"/>
      <c r="AN11" s="85" t="str">
        <f aca="false">IF(T11="","",T11)</f>
        <v>Добавить наименование признака дифференциации</v>
      </c>
      <c r="AO11" s="85"/>
      <c r="AP11" s="85"/>
      <c r="AQ11" s="31" t="n">
        <v>0</v>
      </c>
    </row>
    <row r="12" s="36" customFormat="true" ht="14.25" hidden="true" customHeight="true" outlineLevel="0" collapsed="false">
      <c r="A12" s="422"/>
      <c r="B12" s="422"/>
      <c r="C12" s="422"/>
      <c r="D12" s="422"/>
      <c r="E12" s="331"/>
      <c r="F12" s="331"/>
      <c r="G12" s="422"/>
      <c r="H12" s="422"/>
      <c r="I12" s="422"/>
      <c r="J12" s="422"/>
      <c r="K12" s="422"/>
      <c r="L12" s="155"/>
      <c r="M12" s="367"/>
      <c r="N12" s="367"/>
      <c r="P12" s="118"/>
      <c r="Q12" s="363"/>
      <c r="R12" s="118"/>
      <c r="S12" s="368"/>
      <c r="T12" s="432" t="s">
        <v>422</v>
      </c>
      <c r="U12" s="407"/>
      <c r="V12" s="407"/>
      <c r="W12" s="407"/>
      <c r="X12" s="407"/>
      <c r="Y12" s="407"/>
      <c r="Z12" s="407"/>
      <c r="AA12" s="407"/>
      <c r="AB12" s="407"/>
      <c r="AC12" s="407"/>
      <c r="AD12" s="407"/>
      <c r="AE12" s="407"/>
      <c r="AF12" s="407"/>
      <c r="AG12" s="407"/>
      <c r="AH12" s="407"/>
      <c r="AI12" s="407"/>
      <c r="AJ12" s="407"/>
      <c r="AK12" s="407"/>
      <c r="AM12" s="85"/>
      <c r="AN12" s="85" t="str">
        <f aca="false">IF(T12="","",T12)</f>
        <v>Добавить централизованную систему для дифференциации</v>
      </c>
      <c r="AO12" s="85"/>
      <c r="AP12" s="85"/>
      <c r="AQ12" s="36" t="n">
        <v>0</v>
      </c>
    </row>
    <row r="13" s="36" customFormat="true" ht="14.25" hidden="true" customHeight="true" outlineLevel="0" collapsed="false">
      <c r="A13" s="422"/>
      <c r="B13" s="422"/>
      <c r="C13" s="422"/>
      <c r="D13" s="422"/>
      <c r="E13" s="331"/>
      <c r="F13" s="422"/>
      <c r="G13" s="422"/>
      <c r="H13" s="422"/>
      <c r="I13" s="422"/>
      <c r="J13" s="422"/>
      <c r="K13" s="422"/>
      <c r="L13" s="155"/>
      <c r="M13" s="367"/>
      <c r="N13" s="367"/>
      <c r="P13" s="118"/>
      <c r="Q13" s="363"/>
      <c r="R13" s="118"/>
      <c r="S13" s="368"/>
      <c r="T13" s="432" t="s">
        <v>423</v>
      </c>
      <c r="U13" s="407"/>
      <c r="V13" s="407"/>
      <c r="W13" s="407"/>
      <c r="X13" s="407"/>
      <c r="Y13" s="407"/>
      <c r="Z13" s="407"/>
      <c r="AA13" s="407"/>
      <c r="AB13" s="407"/>
      <c r="AC13" s="407"/>
      <c r="AD13" s="407"/>
      <c r="AE13" s="407"/>
      <c r="AF13" s="407"/>
      <c r="AG13" s="407"/>
      <c r="AH13" s="407"/>
      <c r="AI13" s="407"/>
      <c r="AJ13" s="407"/>
      <c r="AK13" s="407"/>
      <c r="AM13" s="85"/>
      <c r="AN13" s="85" t="str">
        <f aca="false">IF(T13="","",T13)</f>
        <v>Добавить территорию для дифференциации</v>
      </c>
      <c r="AO13" s="85"/>
      <c r="AP13" s="85"/>
      <c r="AQ13" s="36" t="n">
        <v>0</v>
      </c>
    </row>
    <row r="14" customFormat="false" ht="14.25" hidden="true" customHeight="true" outlineLevel="0" collapsed="false">
      <c r="AQ14" s="31" t="n">
        <v>0</v>
      </c>
    </row>
    <row r="15" customFormat="false" ht="14.25" hidden="true" customHeight="true" outlineLevel="0" collapsed="false">
      <c r="AC15" s="369"/>
      <c r="AD15" s="369"/>
      <c r="AE15" s="370"/>
      <c r="AF15" s="371"/>
      <c r="AG15" s="372" t="s">
        <v>65</v>
      </c>
      <c r="AH15" s="371"/>
      <c r="AI15" s="372" t="s">
        <v>65</v>
      </c>
      <c r="AQ15" s="31" t="n">
        <v>0</v>
      </c>
    </row>
    <row r="16" customFormat="false" ht="14.25" hidden="true" customHeight="true" outlineLevel="0" collapsed="false">
      <c r="AC16" s="369"/>
      <c r="AD16" s="369"/>
      <c r="AE16" s="354" t="str">
        <f aca="false">AF15&amp;"-"&amp;AH15</f>
        <v>-</v>
      </c>
      <c r="AF16" s="371"/>
      <c r="AG16" s="371"/>
      <c r="AH16" s="371"/>
      <c r="AI16" s="371"/>
      <c r="AQ16" s="31" t="n">
        <v>0</v>
      </c>
    </row>
    <row r="17" customFormat="false" ht="14.25" hidden="true" customHeight="true" outlineLevel="0" collapsed="false">
      <c r="AQ17" s="31" t="n">
        <v>0</v>
      </c>
    </row>
    <row r="18" s="34" customFormat="true" ht="22.5" hidden="true" customHeight="true" outlineLevel="0" collapsed="false">
      <c r="L18" s="33"/>
      <c r="M18" s="39"/>
      <c r="N18" s="39"/>
      <c r="O18" s="373" t="s">
        <v>424</v>
      </c>
      <c r="P18" s="39"/>
      <c r="Q18" s="374"/>
      <c r="R18" s="374"/>
      <c r="S18" s="29"/>
      <c r="Y18" s="373"/>
      <c r="AA18" s="373"/>
      <c r="AF18" s="373"/>
      <c r="AH18" s="373"/>
      <c r="AL18" s="36"/>
      <c r="AM18" s="36"/>
      <c r="AN18" s="36"/>
      <c r="AO18" s="36"/>
      <c r="AP18" s="36"/>
      <c r="AQ18" s="34" t="n">
        <v>0</v>
      </c>
    </row>
    <row r="19" s="34" customFormat="true" ht="14.25" hidden="true" customHeight="true" outlineLevel="0" collapsed="false">
      <c r="L19" s="33"/>
      <c r="M19" s="39"/>
      <c r="N19" s="39"/>
      <c r="O19" s="39"/>
      <c r="P19" s="39"/>
      <c r="Q19" s="374"/>
      <c r="R19" s="374"/>
      <c r="S19" s="29"/>
      <c r="AL19" s="36"/>
      <c r="AM19" s="36"/>
      <c r="AN19" s="36"/>
      <c r="AO19" s="36"/>
      <c r="AP19" s="36"/>
      <c r="AQ19" s="34" t="n">
        <v>0</v>
      </c>
    </row>
    <row r="20" s="34" customFormat="true" ht="12" hidden="true" customHeight="true" outlineLevel="0" collapsed="false">
      <c r="L20" s="33"/>
      <c r="M20" s="39"/>
      <c r="N20" s="39"/>
      <c r="O20" s="433" t="s">
        <v>425</v>
      </c>
      <c r="P20" s="39"/>
      <c r="Q20" s="490"/>
      <c r="R20" s="490"/>
      <c r="S20" s="29"/>
      <c r="T20" s="34" t="s">
        <v>426</v>
      </c>
      <c r="Z20" s="88" t="s">
        <v>427</v>
      </c>
      <c r="AB20" s="88" t="s">
        <v>428</v>
      </c>
      <c r="AC20" s="34" t="s">
        <v>426</v>
      </c>
      <c r="AG20" s="88" t="s">
        <v>429</v>
      </c>
      <c r="AI20" s="88" t="s">
        <v>428</v>
      </c>
      <c r="AQ20" s="34" t="n">
        <v>0</v>
      </c>
    </row>
    <row r="21" customFormat="false" ht="14.25" hidden="true" customHeight="true" outlineLevel="0" collapsed="false">
      <c r="O21" s="433"/>
      <c r="AQ21" s="31" t="n">
        <v>0</v>
      </c>
    </row>
    <row r="22" customFormat="false" ht="14.25" hidden="true" customHeight="true" outlineLevel="0" collapsed="false">
      <c r="O22" s="433"/>
      <c r="AQ22" s="31" t="n">
        <v>0</v>
      </c>
    </row>
    <row r="23" customFormat="false" ht="14.7" hidden="false" customHeight="true" outlineLevel="0" collapsed="false">
      <c r="Q23" s="375"/>
      <c r="R23" s="375"/>
      <c r="S23" s="376"/>
      <c r="T23" s="56"/>
      <c r="U23" s="56"/>
      <c r="AQ23" s="31" t="n">
        <v>14</v>
      </c>
    </row>
    <row r="24" customFormat="false" ht="14.7" hidden="false" customHeight="true" outlineLevel="0" collapsed="false">
      <c r="Q24" s="375"/>
      <c r="R24" s="375"/>
      <c r="S24" s="176" t="str">
        <f aca="false">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76"/>
      <c r="U24" s="176"/>
      <c r="V24" s="176"/>
      <c r="W24" s="176"/>
      <c r="X24" s="176"/>
      <c r="Y24" s="176"/>
      <c r="Z24" s="176"/>
      <c r="AA24" s="176"/>
      <c r="AB24" s="176"/>
      <c r="AC24" s="176"/>
      <c r="AD24" s="176"/>
      <c r="AE24" s="176"/>
      <c r="AF24" s="176"/>
      <c r="AG24" s="176"/>
      <c r="AH24" s="176"/>
      <c r="AI24" s="178"/>
      <c r="AQ24" s="31" t="n">
        <v>14</v>
      </c>
    </row>
    <row r="25" customFormat="false" ht="14.7" hidden="false" customHeight="true" outlineLevel="0" collapsed="false">
      <c r="Q25" s="375"/>
      <c r="R25" s="375"/>
      <c r="S25" s="209" t="str">
        <f aca="false">IF(org=0,"Не определено",org)</f>
        <v>ООО "Газпром теплоэнерго Ярославль"</v>
      </c>
      <c r="T25" s="209"/>
      <c r="U25" s="209"/>
      <c r="V25" s="209"/>
      <c r="W25" s="209"/>
      <c r="X25" s="209"/>
      <c r="Y25" s="209"/>
      <c r="Z25" s="209"/>
      <c r="AA25" s="209"/>
      <c r="AB25" s="209"/>
      <c r="AC25" s="209"/>
      <c r="AD25" s="209"/>
      <c r="AE25" s="209"/>
      <c r="AF25" s="209"/>
      <c r="AG25" s="209"/>
      <c r="AH25" s="209"/>
      <c r="AI25" s="178"/>
      <c r="AQ25" s="31" t="n">
        <v>14</v>
      </c>
    </row>
    <row r="26" customFormat="false" ht="14.25" hidden="true" customHeight="true" outlineLevel="0" collapsed="false">
      <c r="Q26" s="375"/>
      <c r="R26" s="375"/>
      <c r="S26" s="376"/>
      <c r="T26" s="56"/>
      <c r="U26" s="56"/>
      <c r="V26" s="377"/>
      <c r="W26" s="377"/>
      <c r="X26" s="377"/>
      <c r="Y26" s="377"/>
      <c r="Z26" s="377"/>
      <c r="AA26" s="377"/>
      <c r="AB26" s="377"/>
      <c r="AC26" s="377"/>
      <c r="AD26" s="377"/>
      <c r="AE26" s="377"/>
      <c r="AF26" s="377"/>
      <c r="AG26" s="377"/>
      <c r="AH26" s="377"/>
      <c r="AI26" s="377"/>
      <c r="AQ26" s="31" t="n">
        <v>0</v>
      </c>
    </row>
    <row r="27" s="136" customFormat="true" ht="25.5" hidden="true" customHeight="true" outlineLevel="0" collapsed="false">
      <c r="A27" s="88"/>
      <c r="B27" s="88"/>
      <c r="C27" s="88"/>
      <c r="D27" s="88"/>
      <c r="E27" s="88"/>
      <c r="F27" s="88"/>
      <c r="G27" s="88"/>
      <c r="H27" s="88"/>
      <c r="I27" s="88"/>
      <c r="J27" s="88"/>
      <c r="K27" s="88"/>
      <c r="L27" s="433"/>
      <c r="M27" s="88"/>
      <c r="N27" s="88"/>
      <c r="O27" s="88"/>
      <c r="S27" s="378" t="s">
        <v>41</v>
      </c>
      <c r="T27" s="378"/>
      <c r="U27" s="379"/>
      <c r="V27" s="380" t="str">
        <f aca="false">IF(TITLE_NAME_OR_PR_CHANGE="",IF(TITLE_NAME_OR_PR="","",TITLE_NAME_OR_PR),TITLE_NAME_OR_PR_CHANGE)</f>
        <v/>
      </c>
      <c r="W27" s="380"/>
      <c r="X27" s="380"/>
      <c r="Y27" s="380"/>
      <c r="Z27" s="380"/>
      <c r="AA27" s="380"/>
      <c r="AB27" s="31"/>
      <c r="AC27" s="380" t="str">
        <f aca="false">IF(TITLE_NAME_OR_PR_CHANGE="",IF(TITLE_NAME_OR_PR="","",TITLE_NAME_OR_PR),TITLE_NAME_OR_PR_CHANGE)</f>
        <v/>
      </c>
      <c r="AD27" s="380"/>
      <c r="AE27" s="380"/>
      <c r="AF27" s="380"/>
      <c r="AG27" s="380"/>
      <c r="AH27" s="380"/>
      <c r="AI27" s="31"/>
      <c r="AJ27" s="31"/>
      <c r="AK27" s="381"/>
      <c r="AL27" s="85"/>
      <c r="AM27" s="85"/>
      <c r="AN27" s="85"/>
      <c r="AO27" s="85"/>
      <c r="AP27" s="85"/>
      <c r="AQ27" s="136" t="n">
        <v>0</v>
      </c>
    </row>
    <row r="28" s="136" customFormat="true" ht="18.75" hidden="true" customHeight="true" outlineLevel="0" collapsed="false">
      <c r="A28" s="88"/>
      <c r="B28" s="88"/>
      <c r="C28" s="88"/>
      <c r="D28" s="88"/>
      <c r="E28" s="88"/>
      <c r="F28" s="88"/>
      <c r="G28" s="88"/>
      <c r="H28" s="88"/>
      <c r="I28" s="88"/>
      <c r="J28" s="88"/>
      <c r="K28" s="88"/>
      <c r="L28" s="433"/>
      <c r="M28" s="88"/>
      <c r="N28" s="88"/>
      <c r="O28" s="88"/>
      <c r="S28" s="378" t="s">
        <v>430</v>
      </c>
      <c r="T28" s="378"/>
      <c r="U28" s="379"/>
      <c r="V28" s="382" t="str">
        <f aca="false">IF(TITLE_DATE_PR_CHANGE="",IF(TITLE_DATE_PR="","",TITLE_DATE_PR),TITLE_DATE_PR_CHANGE)</f>
        <v/>
      </c>
      <c r="W28" s="382"/>
      <c r="X28" s="382"/>
      <c r="Y28" s="382"/>
      <c r="Z28" s="382"/>
      <c r="AA28" s="382"/>
      <c r="AB28" s="31"/>
      <c r="AC28" s="382" t="str">
        <f aca="false">IF(TITLE_DATE_PR_CHANGE="",IF(TITLE_DATE_PR="","",TITLE_DATE_PR),TITLE_DATE_PR_CHANGE)</f>
        <v/>
      </c>
      <c r="AD28" s="382"/>
      <c r="AE28" s="382"/>
      <c r="AF28" s="382"/>
      <c r="AG28" s="382"/>
      <c r="AH28" s="382"/>
      <c r="AI28" s="31"/>
      <c r="AJ28" s="31"/>
      <c r="AK28" s="381"/>
      <c r="AL28" s="85"/>
      <c r="AM28" s="85"/>
      <c r="AN28" s="85"/>
      <c r="AO28" s="85"/>
      <c r="AP28" s="85"/>
      <c r="AQ28" s="136" t="n">
        <v>0</v>
      </c>
    </row>
    <row r="29" s="136" customFormat="true" ht="18.75" hidden="true" customHeight="true" outlineLevel="0" collapsed="false">
      <c r="A29" s="88"/>
      <c r="B29" s="88"/>
      <c r="C29" s="88"/>
      <c r="D29" s="88"/>
      <c r="E29" s="88"/>
      <c r="F29" s="88"/>
      <c r="G29" s="88"/>
      <c r="H29" s="88"/>
      <c r="I29" s="88"/>
      <c r="J29" s="88"/>
      <c r="K29" s="88"/>
      <c r="L29" s="433"/>
      <c r="M29" s="88"/>
      <c r="N29" s="88"/>
      <c r="O29" s="88"/>
      <c r="S29" s="378" t="s">
        <v>431</v>
      </c>
      <c r="T29" s="378"/>
      <c r="U29" s="379"/>
      <c r="V29" s="380" t="str">
        <f aca="false">IF(TITLE_NUMBER_PR_CHANGE="",IF(TITLE_NUMBER_PR="","",TITLE_NUMBER_PR),TITLE_NUMBER_PR_CHANGE)</f>
        <v/>
      </c>
      <c r="W29" s="380"/>
      <c r="X29" s="380"/>
      <c r="Y29" s="380"/>
      <c r="Z29" s="380"/>
      <c r="AA29" s="380"/>
      <c r="AB29" s="31"/>
      <c r="AC29" s="380" t="str">
        <f aca="false">IF(TITLE_NUMBER_PR_CHANGE="",IF(TITLE_NUMBER_PR="","",TITLE_NUMBER_PR),TITLE_NUMBER_PR_CHANGE)</f>
        <v/>
      </c>
      <c r="AD29" s="380"/>
      <c r="AE29" s="380"/>
      <c r="AF29" s="380"/>
      <c r="AG29" s="380"/>
      <c r="AH29" s="380"/>
      <c r="AI29" s="31"/>
      <c r="AJ29" s="31"/>
      <c r="AK29" s="381"/>
      <c r="AL29" s="85"/>
      <c r="AM29" s="85"/>
      <c r="AN29" s="85"/>
      <c r="AO29" s="85"/>
      <c r="AP29" s="85"/>
      <c r="AQ29" s="136" t="n">
        <v>0</v>
      </c>
    </row>
    <row r="30" s="136" customFormat="true" ht="18.75" hidden="true" customHeight="true" outlineLevel="0" collapsed="false">
      <c r="A30" s="88"/>
      <c r="B30" s="88"/>
      <c r="C30" s="88"/>
      <c r="D30" s="88"/>
      <c r="E30" s="88"/>
      <c r="F30" s="88"/>
      <c r="G30" s="88"/>
      <c r="H30" s="88"/>
      <c r="I30" s="88"/>
      <c r="J30" s="88"/>
      <c r="K30" s="88"/>
      <c r="L30" s="433"/>
      <c r="M30" s="88"/>
      <c r="N30" s="88"/>
      <c r="O30" s="88"/>
      <c r="S30" s="378" t="s">
        <v>42</v>
      </c>
      <c r="T30" s="378"/>
      <c r="U30" s="379"/>
      <c r="V30" s="380" t="str">
        <f aca="false">IF(TITLE_IST_PUB_CHANGE="",IF(TITLE_IST_PUB="","",TITLE_IST_PUB),TITLE_IST_PUB_CHANGE)</f>
        <v/>
      </c>
      <c r="W30" s="380"/>
      <c r="X30" s="380"/>
      <c r="Y30" s="380"/>
      <c r="Z30" s="380"/>
      <c r="AA30" s="380"/>
      <c r="AB30" s="31"/>
      <c r="AC30" s="380" t="str">
        <f aca="false">IF(TITLE_IST_PUB_CHANGE="",IF(TITLE_IST_PUB="","",TITLE_IST_PUB),TITLE_IST_PUB_CHANGE)</f>
        <v/>
      </c>
      <c r="AD30" s="380"/>
      <c r="AE30" s="380"/>
      <c r="AF30" s="380"/>
      <c r="AG30" s="380"/>
      <c r="AH30" s="380"/>
      <c r="AI30" s="31"/>
      <c r="AJ30" s="31"/>
      <c r="AK30" s="381"/>
      <c r="AL30" s="85"/>
      <c r="AM30" s="85"/>
      <c r="AN30" s="85"/>
      <c r="AO30" s="85"/>
      <c r="AP30" s="85"/>
      <c r="AQ30" s="136" t="n">
        <v>0</v>
      </c>
    </row>
    <row r="31" customFormat="false" ht="14.25" hidden="true" customHeight="true" outlineLevel="0" collapsed="false">
      <c r="Q31" s="375"/>
      <c r="R31" s="375"/>
      <c r="S31" s="376"/>
      <c r="T31" s="56"/>
      <c r="U31" s="56"/>
      <c r="V31" s="377"/>
      <c r="W31" s="377"/>
      <c r="X31" s="377"/>
      <c r="Y31" s="377"/>
      <c r="Z31" s="377"/>
      <c r="AA31" s="377"/>
      <c r="AB31" s="377"/>
      <c r="AC31" s="377"/>
      <c r="AD31" s="377"/>
      <c r="AE31" s="377"/>
      <c r="AF31" s="377"/>
      <c r="AG31" s="377"/>
      <c r="AH31" s="377"/>
      <c r="AI31" s="377"/>
      <c r="AQ31" s="31" t="n">
        <v>0</v>
      </c>
    </row>
    <row r="32" s="136" customFormat="true" ht="18.75" hidden="true" customHeight="true" outlineLevel="0" collapsed="false">
      <c r="A32" s="88"/>
      <c r="B32" s="88"/>
      <c r="C32" s="88"/>
      <c r="D32" s="88"/>
      <c r="E32" s="88"/>
      <c r="F32" s="88"/>
      <c r="G32" s="88"/>
      <c r="H32" s="88"/>
      <c r="I32" s="88"/>
      <c r="J32" s="88"/>
      <c r="K32" s="88"/>
      <c r="L32" s="433"/>
      <c r="M32" s="88"/>
      <c r="N32" s="88"/>
      <c r="O32" s="88"/>
      <c r="S32" s="378" t="s">
        <v>432</v>
      </c>
      <c r="T32" s="378"/>
      <c r="U32" s="379"/>
      <c r="V32" s="382" t="str">
        <f aca="false">IF(TITLE_DATE_PR_CHANGE="",IF(TITLE_DATE_PR="","",TITLE_DATE_PR),TITLE_DATE_PR_CHANGE)</f>
        <v/>
      </c>
      <c r="W32" s="382"/>
      <c r="X32" s="382"/>
      <c r="Y32" s="382"/>
      <c r="Z32" s="382"/>
      <c r="AA32" s="382"/>
      <c r="AB32" s="31"/>
      <c r="AC32" s="382" t="str">
        <f aca="false">IF(TITLE_DATE_PR_CHANGE="",IF(TITLE_DATE_PR="","",TITLE_DATE_PR),TITLE_DATE_PR_CHANGE)</f>
        <v/>
      </c>
      <c r="AD32" s="382"/>
      <c r="AE32" s="382"/>
      <c r="AF32" s="382"/>
      <c r="AG32" s="382"/>
      <c r="AH32" s="382"/>
      <c r="AI32" s="31"/>
      <c r="AJ32" s="31"/>
      <c r="AK32" s="381"/>
      <c r="AL32" s="85"/>
      <c r="AM32" s="85"/>
      <c r="AN32" s="85"/>
      <c r="AO32" s="85"/>
      <c r="AP32" s="85"/>
      <c r="AQ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S33" s="378" t="s">
        <v>433</v>
      </c>
      <c r="T33" s="378"/>
      <c r="U33" s="379"/>
      <c r="V33" s="380" t="str">
        <f aca="false">IF(TITLE_NUMBER_PR_CHANGE="",IF(TITLE_NUMBER_PR="","",TITLE_NUMBER_PR),TITLE_NUMBER_PR_CHANGE)</f>
        <v/>
      </c>
      <c r="W33" s="380"/>
      <c r="X33" s="380"/>
      <c r="Y33" s="380"/>
      <c r="Z33" s="380"/>
      <c r="AA33" s="380"/>
      <c r="AB33" s="31"/>
      <c r="AC33" s="380" t="str">
        <f aca="false">IF(TITLE_NUMBER_PR_CHANGE="",IF(TITLE_NUMBER_PR="","",TITLE_NUMBER_PR),TITLE_NUMBER_PR_CHANGE)</f>
        <v/>
      </c>
      <c r="AD33" s="380"/>
      <c r="AE33" s="380"/>
      <c r="AF33" s="380"/>
      <c r="AG33" s="380"/>
      <c r="AH33" s="380"/>
      <c r="AI33" s="31"/>
      <c r="AJ33" s="31"/>
      <c r="AK33" s="381"/>
      <c r="AL33" s="85"/>
      <c r="AM33" s="85"/>
      <c r="AN33" s="85"/>
      <c r="AO33" s="85"/>
      <c r="AP33" s="85"/>
      <c r="AQ33" s="136" t="n">
        <v>0</v>
      </c>
    </row>
    <row r="34" s="136" customFormat="true" ht="1.05" hidden="false" customHeight="true" outlineLevel="0" collapsed="false">
      <c r="A34" s="88"/>
      <c r="B34" s="88"/>
      <c r="C34" s="88"/>
      <c r="D34" s="88"/>
      <c r="E34" s="88"/>
      <c r="F34" s="88"/>
      <c r="G34" s="88"/>
      <c r="H34" s="88"/>
      <c r="I34" s="88"/>
      <c r="J34" s="88"/>
      <c r="K34" s="88"/>
      <c r="L34" s="433"/>
      <c r="M34" s="88"/>
      <c r="N34" s="88"/>
      <c r="O34" s="88"/>
      <c r="S34" s="31"/>
      <c r="T34" s="31"/>
      <c r="U34" s="481"/>
      <c r="V34" s="31"/>
      <c r="W34" s="31"/>
      <c r="X34" s="31"/>
      <c r="Y34" s="31"/>
      <c r="Z34" s="31"/>
      <c r="AA34" s="31"/>
      <c r="AB34" s="36" t="s">
        <v>434</v>
      </c>
      <c r="AC34" s="31"/>
      <c r="AD34" s="31"/>
      <c r="AE34" s="31"/>
      <c r="AF34" s="31"/>
      <c r="AG34" s="31"/>
      <c r="AH34" s="31"/>
      <c r="AI34" s="36" t="s">
        <v>434</v>
      </c>
      <c r="AL34" s="85"/>
      <c r="AM34" s="85"/>
      <c r="AN34" s="85"/>
      <c r="AO34" s="85"/>
      <c r="AP34" s="85"/>
      <c r="AQ34" s="136" t="n">
        <v>1</v>
      </c>
    </row>
    <row r="35" customFormat="false" ht="14.7" hidden="false" customHeight="true" outlineLevel="0" collapsed="false">
      <c r="Q35" s="375"/>
      <c r="R35" s="375"/>
      <c r="S35" s="376"/>
      <c r="T35" s="56"/>
      <c r="U35" s="383"/>
      <c r="V35" s="384"/>
      <c r="W35" s="384"/>
      <c r="X35" s="384"/>
      <c r="Y35" s="384"/>
      <c r="Z35" s="384"/>
      <c r="AA35" s="384"/>
      <c r="AB35" s="384"/>
      <c r="AC35" s="384"/>
      <c r="AD35" s="384"/>
      <c r="AE35" s="384"/>
      <c r="AF35" s="384"/>
      <c r="AG35" s="384"/>
      <c r="AH35" s="384"/>
      <c r="AI35" s="384"/>
      <c r="AQ35" s="31" t="n">
        <v>14</v>
      </c>
    </row>
    <row r="36" customFormat="false" ht="14.7" hidden="false" customHeight="true" outlineLevel="0" collapsed="false">
      <c r="Q36" s="375"/>
      <c r="R36" s="375"/>
      <c r="S36" s="97" t="s">
        <v>307</v>
      </c>
      <c r="T36" s="97"/>
      <c r="U36" s="97"/>
      <c r="V36" s="97"/>
      <c r="W36" s="97"/>
      <c r="X36" s="97"/>
      <c r="Y36" s="97"/>
      <c r="Z36" s="97"/>
      <c r="AA36" s="97"/>
      <c r="AB36" s="97"/>
      <c r="AC36" s="97"/>
      <c r="AD36" s="97"/>
      <c r="AE36" s="97"/>
      <c r="AF36" s="97"/>
      <c r="AG36" s="97"/>
      <c r="AH36" s="97"/>
      <c r="AI36" s="97"/>
      <c r="AJ36" s="97"/>
      <c r="AK36" s="97" t="s">
        <v>308</v>
      </c>
      <c r="AQ36" s="31" t="n">
        <v>14</v>
      </c>
    </row>
    <row r="37" customFormat="false" ht="14.7" hidden="false" customHeight="true" outlineLevel="0" collapsed="false">
      <c r="Q37" s="375"/>
      <c r="R37" s="375"/>
      <c r="S37" s="408" t="s">
        <v>87</v>
      </c>
      <c r="T37" s="310" t="s">
        <v>435</v>
      </c>
      <c r="U37" s="386"/>
      <c r="V37" s="309" t="s">
        <v>436</v>
      </c>
      <c r="W37" s="309"/>
      <c r="X37" s="309"/>
      <c r="Y37" s="309"/>
      <c r="Z37" s="309"/>
      <c r="AA37" s="309"/>
      <c r="AB37" s="310" t="s">
        <v>437</v>
      </c>
      <c r="AC37" s="309" t="s">
        <v>436</v>
      </c>
      <c r="AD37" s="309"/>
      <c r="AE37" s="309"/>
      <c r="AF37" s="309"/>
      <c r="AG37" s="309"/>
      <c r="AH37" s="309"/>
      <c r="AI37" s="310" t="s">
        <v>438</v>
      </c>
      <c r="AJ37" s="387" t="s">
        <v>439</v>
      </c>
      <c r="AK37" s="97"/>
      <c r="AQ37" s="31" t="n">
        <v>14</v>
      </c>
    </row>
    <row r="38" customFormat="false" ht="35.7" hidden="false" customHeight="true" outlineLevel="0" collapsed="false">
      <c r="Q38" s="375"/>
      <c r="R38" s="375"/>
      <c r="S38" s="408"/>
      <c r="T38" s="310"/>
      <c r="U38" s="388"/>
      <c r="V38" s="210" t="s">
        <v>496</v>
      </c>
      <c r="W38" s="97" t="s">
        <v>442</v>
      </c>
      <c r="X38" s="97"/>
      <c r="Y38" s="97" t="s">
        <v>443</v>
      </c>
      <c r="Z38" s="97"/>
      <c r="AA38" s="97"/>
      <c r="AB38" s="310"/>
      <c r="AC38" s="210" t="s">
        <v>496</v>
      </c>
      <c r="AD38" s="97" t="s">
        <v>442</v>
      </c>
      <c r="AE38" s="97"/>
      <c r="AF38" s="97" t="s">
        <v>443</v>
      </c>
      <c r="AG38" s="97"/>
      <c r="AH38" s="97"/>
      <c r="AI38" s="310"/>
      <c r="AJ38" s="387"/>
      <c r="AK38" s="97"/>
      <c r="AQ38" s="31" t="n">
        <v>34</v>
      </c>
    </row>
    <row r="39" customFormat="false" ht="90.3" hidden="false" customHeight="true" outlineLevel="0" collapsed="false">
      <c r="A39" s="88"/>
      <c r="B39" s="88" t="s">
        <v>144</v>
      </c>
      <c r="C39" s="88" t="s">
        <v>145</v>
      </c>
      <c r="D39" s="88" t="s">
        <v>146</v>
      </c>
      <c r="E39" s="433" t="s">
        <v>444</v>
      </c>
      <c r="F39" s="433" t="s">
        <v>445</v>
      </c>
      <c r="G39" s="433" t="s">
        <v>446</v>
      </c>
      <c r="H39" s="433"/>
      <c r="I39" s="433" t="s">
        <v>497</v>
      </c>
      <c r="J39" s="433" t="s">
        <v>449</v>
      </c>
      <c r="K39" s="433" t="s">
        <v>498</v>
      </c>
      <c r="L39" s="433" t="s">
        <v>425</v>
      </c>
      <c r="Q39" s="375"/>
      <c r="R39" s="375"/>
      <c r="S39" s="408"/>
      <c r="T39" s="310"/>
      <c r="U39" s="389"/>
      <c r="V39" s="210" t="s">
        <v>525</v>
      </c>
      <c r="W39" s="148" t="s">
        <v>526</v>
      </c>
      <c r="X39" s="148" t="s">
        <v>501</v>
      </c>
      <c r="Y39" s="148" t="s">
        <v>453</v>
      </c>
      <c r="Z39" s="148" t="s">
        <v>454</v>
      </c>
      <c r="AA39" s="148"/>
      <c r="AB39" s="310"/>
      <c r="AC39" s="210" t="s">
        <v>525</v>
      </c>
      <c r="AD39" s="148" t="s">
        <v>526</v>
      </c>
      <c r="AE39" s="148" t="s">
        <v>501</v>
      </c>
      <c r="AF39" s="148" t="s">
        <v>453</v>
      </c>
      <c r="AG39" s="148" t="s">
        <v>454</v>
      </c>
      <c r="AH39" s="148"/>
      <c r="AI39" s="310"/>
      <c r="AJ39" s="387"/>
      <c r="AK39" s="97"/>
      <c r="AQ39" s="31" t="n">
        <v>86</v>
      </c>
    </row>
    <row r="40" s="87" customFormat="true" ht="12.8" hidden="false" customHeight="false" outlineLevel="0" collapsed="false">
      <c r="A40" s="88"/>
      <c r="B40" s="88"/>
      <c r="C40" s="88"/>
      <c r="D40" s="88"/>
      <c r="E40" s="88"/>
      <c r="F40" s="88"/>
      <c r="G40" s="88"/>
      <c r="H40" s="88"/>
      <c r="I40" s="88"/>
      <c r="J40" s="88"/>
      <c r="K40" s="88"/>
      <c r="L40" s="433"/>
      <c r="M40" s="39"/>
      <c r="N40" s="39"/>
      <c r="O40" s="39"/>
      <c r="P40" s="390"/>
      <c r="Q40" s="391"/>
      <c r="R40" s="392" t="n">
        <v>1</v>
      </c>
      <c r="S40" s="393" t="s">
        <v>118</v>
      </c>
      <c r="T40" s="394" t="s">
        <v>101</v>
      </c>
      <c r="U40" s="395" t="str">
        <f aca="true">OFFSET(U40,0,-1)</f>
        <v>2</v>
      </c>
      <c r="V40" s="396" t="n">
        <f aca="true">OFFSET(V40,0,-1)+1</f>
        <v>3</v>
      </c>
      <c r="W40" s="396" t="n">
        <f aca="true">OFFSET(W40,0,-1)+1</f>
        <v>4</v>
      </c>
      <c r="X40" s="396" t="n">
        <f aca="true">OFFSET(X40,0,-1)+1</f>
        <v>5</v>
      </c>
      <c r="Y40" s="396" t="n">
        <f aca="true">OFFSET(Y40,0,-1)+1</f>
        <v>6</v>
      </c>
      <c r="Z40" s="396" t="n">
        <f aca="true">OFFSET(Z40,0,-1)+1</f>
        <v>7</v>
      </c>
      <c r="AA40" s="396"/>
      <c r="AB40" s="396" t="n">
        <f aca="true">OFFSET(AB40,0,-2)+1</f>
        <v>8</v>
      </c>
      <c r="AC40" s="396" t="n">
        <f aca="true">OFFSET(AC40,0,-1)+1</f>
        <v>9</v>
      </c>
      <c r="AD40" s="396" t="n">
        <f aca="true">OFFSET(AD40,0,-1)+1</f>
        <v>10</v>
      </c>
      <c r="AE40" s="396" t="n">
        <f aca="true">OFFSET(AE40,0,-1)+1</f>
        <v>11</v>
      </c>
      <c r="AF40" s="396" t="n">
        <f aca="true">OFFSET(AF40,0,-1)+1</f>
        <v>12</v>
      </c>
      <c r="AG40" s="396" t="n">
        <f aca="true">OFFSET(AG40,0,-1)+1</f>
        <v>13</v>
      </c>
      <c r="AH40" s="396"/>
      <c r="AI40" s="396" t="n">
        <f aca="true">OFFSET(AI40,0,-2)+1</f>
        <v>14</v>
      </c>
      <c r="AJ40" s="395" t="n">
        <f aca="true">OFFSET(AJ40,0,-1)</f>
        <v>14</v>
      </c>
      <c r="AK40" s="396" t="n">
        <f aca="true">OFFSET(AK40,0,-1)+1</f>
        <v>15</v>
      </c>
      <c r="AL40" s="36"/>
      <c r="AM40" s="36"/>
      <c r="AN40" s="36"/>
      <c r="AO40" s="36"/>
      <c r="AP40" s="36"/>
      <c r="AQ40" s="87" t="n">
        <v>0</v>
      </c>
    </row>
    <row r="41" customFormat="false" ht="24" hidden="false" customHeight="true" outlineLevel="0" collapsed="false">
      <c r="A41" s="416" t="s">
        <v>278</v>
      </c>
      <c r="B41" s="416"/>
      <c r="C41" s="416"/>
      <c r="D41" s="416"/>
      <c r="E41" s="331" t="n">
        <v>1</v>
      </c>
      <c r="F41" s="416"/>
      <c r="G41" s="416"/>
      <c r="H41" s="416"/>
      <c r="I41" s="416"/>
      <c r="J41" s="416"/>
      <c r="K41" s="416"/>
      <c r="L41" s="433"/>
      <c r="M41" s="29"/>
      <c r="N41" s="29"/>
      <c r="O41" s="29"/>
      <c r="Q41" s="95"/>
      <c r="R41" s="332"/>
      <c r="S41" s="404" t="n">
        <f aca="false">INDEX(PT_DIFFERENTIATION_NUM_NTAR,MATCH(A41,PT_DIFFERENTIATION_NTAR_ID,0))</f>
        <v>0</v>
      </c>
      <c r="T41" s="334" t="s">
        <v>132</v>
      </c>
      <c r="U41" s="335"/>
      <c r="V41" s="336"/>
      <c r="W41" s="336"/>
      <c r="X41" s="336"/>
      <c r="Y41" s="336"/>
      <c r="Z41" s="336"/>
      <c r="AA41" s="336"/>
      <c r="AB41" s="336"/>
      <c r="AC41" s="336" t="str">
        <f aca="false">INDEX(PT_DIFFERENTIATION_NTAR,MATCH(A41,PT_DIFFERENTIATION_NTAR_ID,0))</f>
        <v/>
      </c>
      <c r="AD41" s="336"/>
      <c r="AE41" s="336"/>
      <c r="AF41" s="336"/>
      <c r="AG41" s="336"/>
      <c r="AH41" s="336"/>
      <c r="AI41" s="336"/>
      <c r="AJ41" s="336"/>
      <c r="AK41"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5"/>
      <c r="AN41" s="85" t="str">
        <f aca="false">IF(T41="","",T41)</f>
        <v>Наименование тарифа</v>
      </c>
      <c r="AO41" s="85"/>
      <c r="AP41" s="85"/>
      <c r="AQ41" s="31" t="n">
        <v>23</v>
      </c>
    </row>
    <row r="42" customFormat="false" ht="24" hidden="false" customHeight="true" outlineLevel="0" collapsed="false">
      <c r="A42" s="416" t="s">
        <v>278</v>
      </c>
      <c r="B42" s="416" t="s">
        <v>279</v>
      </c>
      <c r="C42" s="416"/>
      <c r="D42" s="416"/>
      <c r="E42" s="331"/>
      <c r="F42" s="331" t="n">
        <v>1</v>
      </c>
      <c r="G42" s="416"/>
      <c r="H42" s="416"/>
      <c r="I42" s="416"/>
      <c r="J42" s="416"/>
      <c r="K42" s="416"/>
      <c r="L42" s="433"/>
      <c r="M42" s="29"/>
      <c r="N42" s="29"/>
      <c r="O42" s="29"/>
      <c r="P42" s="32"/>
      <c r="Q42" s="339"/>
      <c r="R42" s="340"/>
      <c r="S42" s="404" t="str">
        <f aca="false">INDEX(PT_DIFFERENTIATION_NUM_TER,MATCH(B42,PT_DIFFERENTIATION_TER_ID,0))</f>
        <v>.</v>
      </c>
      <c r="T42" s="333" t="s">
        <v>404</v>
      </c>
      <c r="U42" s="335"/>
      <c r="V42" s="336"/>
      <c r="W42" s="336"/>
      <c r="X42" s="336"/>
      <c r="Y42" s="336"/>
      <c r="Z42" s="336"/>
      <c r="AA42" s="336"/>
      <c r="AB42" s="336"/>
      <c r="AC42" s="336" t="str">
        <f aca="false">INDEX(PT_DIFFERENTIATION_TER,MATCH(B42,PT_DIFFERENTIATION_TER_ID,0))</f>
        <v/>
      </c>
      <c r="AD42" s="336"/>
      <c r="AE42" s="336"/>
      <c r="AF42" s="336"/>
      <c r="AG42" s="336"/>
      <c r="AH42" s="336"/>
      <c r="AI42" s="336"/>
      <c r="AJ42" s="336"/>
      <c r="AK42" s="338" t="s">
        <v>405</v>
      </c>
      <c r="AM42" s="85"/>
      <c r="AN42" s="85" t="str">
        <f aca="false">IF(T42="","",T42)</f>
        <v>Территория действия тарифа</v>
      </c>
      <c r="AO42" s="85"/>
      <c r="AP42" s="85"/>
      <c r="AQ42" s="31" t="n">
        <v>23</v>
      </c>
    </row>
    <row r="43" customFormat="false" ht="24" hidden="false" customHeight="true" outlineLevel="0" collapsed="false">
      <c r="A43" s="416" t="s">
        <v>278</v>
      </c>
      <c r="B43" s="416" t="s">
        <v>279</v>
      </c>
      <c r="C43" s="416" t="s">
        <v>280</v>
      </c>
      <c r="D43" s="416"/>
      <c r="E43" s="331"/>
      <c r="F43" s="331"/>
      <c r="G43" s="331" t="n">
        <v>1</v>
      </c>
      <c r="H43" s="416"/>
      <c r="I43" s="416"/>
      <c r="J43" s="416"/>
      <c r="K43" s="416"/>
      <c r="L43" s="433"/>
      <c r="M43" s="29"/>
      <c r="N43" s="29"/>
      <c r="O43" s="29"/>
      <c r="P43" s="341"/>
      <c r="Q43" s="339"/>
      <c r="R43" s="340"/>
      <c r="S43" s="404" t="str">
        <f aca="false">INDEX(PT_DIFFERENTIATION_NUM_CS,MATCH(C43,PT_DIFFERENTIATION_CS_ID,0))</f>
        <v>..</v>
      </c>
      <c r="T43" s="401" t="s">
        <v>523</v>
      </c>
      <c r="U43" s="335"/>
      <c r="V43" s="336"/>
      <c r="W43" s="336"/>
      <c r="X43" s="336"/>
      <c r="Y43" s="336"/>
      <c r="Z43" s="336"/>
      <c r="AA43" s="336"/>
      <c r="AB43" s="336"/>
      <c r="AC43" s="336" t="str">
        <f aca="false">INDEX(PT_DIFFERENTIATION_CS,MATCH(C43,PT_DIFFERENTIATION_CS_ID,0))</f>
        <v/>
      </c>
      <c r="AD43" s="336"/>
      <c r="AE43" s="336"/>
      <c r="AF43" s="336"/>
      <c r="AG43" s="336"/>
      <c r="AH43" s="336"/>
      <c r="AI43" s="336"/>
      <c r="AJ43" s="336"/>
      <c r="AK43" s="338" t="s">
        <v>524</v>
      </c>
      <c r="AM43" s="85"/>
      <c r="AN43" s="85" t="str">
        <f aca="false">IF(T43="","",T43)</f>
        <v>Наименование централизованной системы водоотведения</v>
      </c>
      <c r="AO43" s="85"/>
      <c r="AP43" s="85"/>
      <c r="AQ43" s="31" t="n">
        <v>23</v>
      </c>
    </row>
    <row r="44" customFormat="false" ht="24" hidden="false" customHeight="true" outlineLevel="0" collapsed="false">
      <c r="A44" s="416" t="s">
        <v>278</v>
      </c>
      <c r="B44" s="416" t="s">
        <v>279</v>
      </c>
      <c r="C44" s="416" t="s">
        <v>280</v>
      </c>
      <c r="D44" s="416" t="s">
        <v>528</v>
      </c>
      <c r="E44" s="331"/>
      <c r="F44" s="331"/>
      <c r="G44" s="331"/>
      <c r="H44" s="482"/>
      <c r="I44" s="342" t="str">
        <f aca="false">S43&amp;".1"</f>
        <v>...1</v>
      </c>
      <c r="J44" s="416"/>
      <c r="K44" s="416"/>
      <c r="L44" s="433"/>
      <c r="P44" s="155" t="n">
        <v>1</v>
      </c>
      <c r="Q44" s="304"/>
      <c r="R44" s="343"/>
      <c r="S44" s="404" t="str">
        <f aca="false">$I44</f>
        <v>...1</v>
      </c>
      <c r="T44" s="344" t="s">
        <v>490</v>
      </c>
      <c r="U44" s="335"/>
      <c r="V44" s="483"/>
      <c r="W44" s="483"/>
      <c r="X44" s="483"/>
      <c r="Y44" s="483"/>
      <c r="Z44" s="483"/>
      <c r="AA44" s="483"/>
      <c r="AB44" s="483"/>
      <c r="AC44" s="257"/>
      <c r="AD44" s="257"/>
      <c r="AE44" s="257"/>
      <c r="AF44" s="257"/>
      <c r="AG44" s="257"/>
      <c r="AH44" s="257"/>
      <c r="AI44" s="257"/>
      <c r="AJ44" s="257"/>
      <c r="AK44" s="338" t="s">
        <v>491</v>
      </c>
      <c r="AM44" s="85"/>
      <c r="AN44" s="85" t="str">
        <f aca="false">IF(T44="","",T44)</f>
        <v>Наименование признака дифференциации</v>
      </c>
      <c r="AO44" s="85"/>
      <c r="AP44" s="85"/>
      <c r="AQ44" s="31" t="n">
        <v>23</v>
      </c>
    </row>
    <row r="45" customFormat="false" ht="24" hidden="false" customHeight="true" outlineLevel="0" collapsed="false">
      <c r="A45" s="416" t="s">
        <v>278</v>
      </c>
      <c r="B45" s="416" t="s">
        <v>279</v>
      </c>
      <c r="C45" s="416" t="s">
        <v>280</v>
      </c>
      <c r="D45" s="416" t="s">
        <v>528</v>
      </c>
      <c r="E45" s="331"/>
      <c r="F45" s="331"/>
      <c r="G45" s="331"/>
      <c r="H45" s="331"/>
      <c r="I45" s="342"/>
      <c r="J45" s="342" t="str">
        <f aca="false">I44&amp;".1"</f>
        <v>...1.1</v>
      </c>
      <c r="K45" s="416"/>
      <c r="L45" s="433" t="s">
        <v>413</v>
      </c>
      <c r="P45" s="155"/>
      <c r="Q45" s="155" t="n">
        <v>1</v>
      </c>
      <c r="R45" s="346"/>
      <c r="S45" s="404" t="str">
        <f aca="false">$J45</f>
        <v>...1.1</v>
      </c>
      <c r="T45" s="347" t="s">
        <v>414</v>
      </c>
      <c r="U45" s="335"/>
      <c r="V45" s="345"/>
      <c r="W45" s="345"/>
      <c r="X45" s="345"/>
      <c r="Y45" s="345"/>
      <c r="Z45" s="345"/>
      <c r="AA45" s="345"/>
      <c r="AB45" s="345"/>
      <c r="AC45" s="345"/>
      <c r="AD45" s="345"/>
      <c r="AE45" s="345"/>
      <c r="AF45" s="345"/>
      <c r="AG45" s="345"/>
      <c r="AH45" s="345"/>
      <c r="AI45" s="345"/>
      <c r="AJ45" s="345"/>
      <c r="AK45" s="439" t="s">
        <v>492</v>
      </c>
      <c r="AM45" s="85"/>
      <c r="AN45" s="85" t="str">
        <f aca="false">IF(T45="","",T45)</f>
        <v>Группа потребителей</v>
      </c>
      <c r="AO45" s="85"/>
      <c r="AP45" s="85"/>
      <c r="AQ45" s="31" t="n">
        <v>23</v>
      </c>
    </row>
    <row r="46" customFormat="false" ht="24" hidden="false" customHeight="true" outlineLevel="0" collapsed="false">
      <c r="A46" s="416" t="s">
        <v>278</v>
      </c>
      <c r="B46" s="416" t="s">
        <v>279</v>
      </c>
      <c r="C46" s="416" t="s">
        <v>280</v>
      </c>
      <c r="D46" s="416" t="s">
        <v>528</v>
      </c>
      <c r="E46" s="331"/>
      <c r="F46" s="331"/>
      <c r="G46" s="331"/>
      <c r="H46" s="331"/>
      <c r="I46" s="342"/>
      <c r="J46" s="342"/>
      <c r="K46" s="342" t="str">
        <f aca="false">J45&amp;".1"</f>
        <v>...1.1.1</v>
      </c>
      <c r="L46" s="433"/>
      <c r="P46" s="155"/>
      <c r="Q46" s="155"/>
      <c r="R46" s="346" t="n">
        <v>1</v>
      </c>
      <c r="S46" s="404" t="str">
        <f aca="false">$K46</f>
        <v>...1.1.1</v>
      </c>
      <c r="T46" s="484"/>
      <c r="U46" s="335"/>
      <c r="V46" s="369"/>
      <c r="W46" s="369"/>
      <c r="X46" s="370"/>
      <c r="Y46" s="371"/>
      <c r="Z46" s="372" t="s">
        <v>65</v>
      </c>
      <c r="AA46" s="371"/>
      <c r="AB46" s="372" t="s">
        <v>65</v>
      </c>
      <c r="AC46" s="349"/>
      <c r="AD46" s="349"/>
      <c r="AE46" s="351"/>
      <c r="AF46" s="352"/>
      <c r="AG46" s="166" t="s">
        <v>65</v>
      </c>
      <c r="AH46" s="352"/>
      <c r="AI46" s="166" t="s">
        <v>19</v>
      </c>
      <c r="AJ46" s="485"/>
      <c r="AK46"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6" t="e">
        <f aca="false">strcheckdate(V47:AJ47)</f>
        <v>#NAME?</v>
      </c>
      <c r="AM46" s="85"/>
      <c r="AN46" s="85" t="str">
        <f aca="false">IF(T46="","",T46)</f>
        <v/>
      </c>
      <c r="AO46" s="85"/>
      <c r="AP46" s="85"/>
      <c r="AQ46" s="31" t="n">
        <v>23</v>
      </c>
    </row>
    <row r="47" customFormat="false" ht="12.8" hidden="false" customHeight="false" outlineLevel="0" collapsed="false">
      <c r="A47" s="416" t="s">
        <v>278</v>
      </c>
      <c r="B47" s="416" t="s">
        <v>279</v>
      </c>
      <c r="C47" s="416" t="s">
        <v>280</v>
      </c>
      <c r="D47" s="416" t="s">
        <v>528</v>
      </c>
      <c r="E47" s="331"/>
      <c r="F47" s="331"/>
      <c r="G47" s="331"/>
      <c r="H47" s="331"/>
      <c r="I47" s="342"/>
      <c r="J47" s="342"/>
      <c r="K47" s="342"/>
      <c r="L47" s="433"/>
      <c r="P47" s="155"/>
      <c r="Q47" s="155"/>
      <c r="R47" s="346"/>
      <c r="S47" s="312"/>
      <c r="T47" s="335"/>
      <c r="U47" s="335"/>
      <c r="V47" s="369"/>
      <c r="W47" s="369"/>
      <c r="X47" s="354" t="str">
        <f aca="false">Y46&amp;"-"&amp;AA46</f>
        <v>-</v>
      </c>
      <c r="Y47" s="371"/>
      <c r="Z47" s="371"/>
      <c r="AA47" s="371"/>
      <c r="AB47" s="371"/>
      <c r="AC47" s="350"/>
      <c r="AD47" s="350"/>
      <c r="AE47" s="354" t="str">
        <f aca="false">AF46&amp;"-"&amp;AH46</f>
        <v>-</v>
      </c>
      <c r="AF47" s="352"/>
      <c r="AG47" s="166"/>
      <c r="AH47" s="352"/>
      <c r="AI47" s="166"/>
      <c r="AJ47" s="487"/>
      <c r="AK47" s="486"/>
      <c r="AM47" s="85"/>
      <c r="AN47" s="85" t="str">
        <f aca="false">IF(T47="","",T47)</f>
        <v/>
      </c>
      <c r="AO47" s="85"/>
      <c r="AP47" s="85"/>
      <c r="AQ47" s="31" t="n">
        <v>0</v>
      </c>
    </row>
    <row r="48" customFormat="false" ht="21" hidden="false" customHeight="true" outlineLevel="0" collapsed="false">
      <c r="A48" s="416" t="s">
        <v>278</v>
      </c>
      <c r="B48" s="416" t="s">
        <v>279</v>
      </c>
      <c r="C48" s="416" t="s">
        <v>280</v>
      </c>
      <c r="D48" s="416" t="s">
        <v>528</v>
      </c>
      <c r="E48" s="331"/>
      <c r="F48" s="331"/>
      <c r="G48" s="331"/>
      <c r="H48" s="331"/>
      <c r="I48" s="342"/>
      <c r="J48" s="342"/>
      <c r="K48" s="416"/>
      <c r="L48" s="433"/>
      <c r="P48" s="155"/>
      <c r="Q48" s="155"/>
      <c r="R48" s="343"/>
      <c r="S48" s="355"/>
      <c r="T48" s="358" t="s">
        <v>493</v>
      </c>
      <c r="U48" s="157"/>
      <c r="V48" s="157"/>
      <c r="W48" s="157"/>
      <c r="X48" s="157"/>
      <c r="Y48" s="157"/>
      <c r="Z48" s="157"/>
      <c r="AA48" s="157"/>
      <c r="AB48" s="157"/>
      <c r="AC48" s="157"/>
      <c r="AD48" s="157"/>
      <c r="AE48" s="157"/>
      <c r="AF48" s="157"/>
      <c r="AG48" s="157"/>
      <c r="AH48" s="157"/>
      <c r="AI48" s="157"/>
      <c r="AJ48" s="157"/>
      <c r="AK48" s="338" t="s">
        <v>494</v>
      </c>
      <c r="AM48" s="85"/>
      <c r="AN48" s="85" t="str">
        <f aca="false">IF(T48="","",T48)</f>
        <v>Добавить значение признака дифференциации</v>
      </c>
      <c r="AO48" s="85"/>
      <c r="AP48" s="85"/>
      <c r="AQ48" s="31" t="n">
        <v>20</v>
      </c>
    </row>
    <row r="49" customFormat="false" ht="22.05" hidden="false" customHeight="true" outlineLevel="0" collapsed="false">
      <c r="A49" s="416" t="s">
        <v>278</v>
      </c>
      <c r="B49" s="416" t="s">
        <v>279</v>
      </c>
      <c r="C49" s="416" t="s">
        <v>280</v>
      </c>
      <c r="D49" s="416" t="s">
        <v>528</v>
      </c>
      <c r="E49" s="331"/>
      <c r="F49" s="331"/>
      <c r="G49" s="331"/>
      <c r="H49" s="331"/>
      <c r="I49" s="342"/>
      <c r="J49" s="416"/>
      <c r="K49" s="416"/>
      <c r="L49" s="433"/>
      <c r="P49" s="155"/>
      <c r="Q49" s="304"/>
      <c r="R49" s="343"/>
      <c r="S49" s="355"/>
      <c r="T49" s="362" t="s">
        <v>419</v>
      </c>
      <c r="U49" s="157"/>
      <c r="V49" s="157"/>
      <c r="W49" s="157"/>
      <c r="X49" s="157"/>
      <c r="Y49" s="157"/>
      <c r="Z49" s="157"/>
      <c r="AA49" s="157"/>
      <c r="AB49" s="359"/>
      <c r="AC49" s="157"/>
      <c r="AD49" s="157"/>
      <c r="AE49" s="157"/>
      <c r="AF49" s="157"/>
      <c r="AG49" s="157"/>
      <c r="AH49" s="157"/>
      <c r="AI49" s="359"/>
      <c r="AJ49" s="157"/>
      <c r="AK49" s="488"/>
      <c r="AM49" s="85"/>
      <c r="AN49" s="85" t="str">
        <f aca="false">IF(T49="","",T49)</f>
        <v>Добавить группу потребителей</v>
      </c>
      <c r="AO49" s="85"/>
      <c r="AP49" s="85"/>
      <c r="AQ49" s="31" t="n">
        <v>21</v>
      </c>
    </row>
    <row r="50" customFormat="false" ht="22.05" hidden="false" customHeight="true" outlineLevel="0" collapsed="false">
      <c r="A50" s="416" t="s">
        <v>278</v>
      </c>
      <c r="B50" s="416" t="s">
        <v>279</v>
      </c>
      <c r="C50" s="416" t="s">
        <v>280</v>
      </c>
      <c r="D50" s="416" t="s">
        <v>528</v>
      </c>
      <c r="E50" s="331"/>
      <c r="F50" s="331"/>
      <c r="G50" s="331"/>
      <c r="H50" s="482"/>
      <c r="I50" s="416"/>
      <c r="J50" s="416"/>
      <c r="K50" s="416"/>
      <c r="L50" s="433"/>
      <c r="M50" s="29"/>
      <c r="N50" s="29"/>
      <c r="O50" s="34"/>
      <c r="P50" s="95"/>
      <c r="Q50" s="361"/>
      <c r="R50" s="332"/>
      <c r="S50" s="355"/>
      <c r="T50" s="489" t="s">
        <v>495</v>
      </c>
      <c r="U50" s="157"/>
      <c r="V50" s="157"/>
      <c r="W50" s="157"/>
      <c r="X50" s="157"/>
      <c r="Y50" s="157"/>
      <c r="Z50" s="157"/>
      <c r="AA50" s="157"/>
      <c r="AB50" s="359"/>
      <c r="AC50" s="157"/>
      <c r="AD50" s="157"/>
      <c r="AE50" s="157"/>
      <c r="AF50" s="157"/>
      <c r="AG50" s="157"/>
      <c r="AH50" s="157"/>
      <c r="AI50" s="359"/>
      <c r="AJ50" s="157"/>
      <c r="AK50" s="360"/>
      <c r="AM50" s="85"/>
      <c r="AN50" s="85" t="str">
        <f aca="false">IF(T50="","",T50)</f>
        <v>Добавить наименование признака дифференциации</v>
      </c>
      <c r="AO50" s="85"/>
      <c r="AP50" s="85"/>
      <c r="AQ50" s="31" t="n">
        <v>21</v>
      </c>
    </row>
    <row r="51" s="36" customFormat="true" ht="12.8" hidden="false" customHeight="false" outlineLevel="0" collapsed="false">
      <c r="A51" s="422" t="s">
        <v>278</v>
      </c>
      <c r="B51" s="422" t="s">
        <v>279</v>
      </c>
      <c r="C51" s="422"/>
      <c r="D51" s="422"/>
      <c r="E51" s="331"/>
      <c r="F51" s="331"/>
      <c r="G51" s="422"/>
      <c r="H51" s="422"/>
      <c r="I51" s="422"/>
      <c r="J51" s="422"/>
      <c r="K51" s="422"/>
      <c r="L51" s="155"/>
      <c r="M51" s="367"/>
      <c r="N51" s="367"/>
      <c r="P51" s="118"/>
      <c r="Q51" s="363"/>
      <c r="R51" s="118"/>
      <c r="S51" s="368"/>
      <c r="T51" s="432" t="s">
        <v>422</v>
      </c>
      <c r="U51" s="407"/>
      <c r="V51" s="407"/>
      <c r="W51" s="407"/>
      <c r="X51" s="407"/>
      <c r="Y51" s="407"/>
      <c r="Z51" s="407"/>
      <c r="AA51" s="407"/>
      <c r="AB51" s="407"/>
      <c r="AC51" s="407"/>
      <c r="AD51" s="407"/>
      <c r="AE51" s="407"/>
      <c r="AF51" s="407"/>
      <c r="AG51" s="407"/>
      <c r="AH51" s="407"/>
      <c r="AI51" s="407"/>
      <c r="AJ51" s="407"/>
      <c r="AK51" s="407"/>
      <c r="AM51" s="85"/>
      <c r="AN51" s="85" t="str">
        <f aca="false">IF(T51="","",T51)</f>
        <v>Добавить централизованную систему для дифференциации</v>
      </c>
      <c r="AO51" s="85"/>
      <c r="AP51" s="85"/>
      <c r="AQ51" s="36" t="n">
        <v>0</v>
      </c>
    </row>
    <row r="52" s="36" customFormat="true" ht="12.8" hidden="false" customHeight="false" outlineLevel="0" collapsed="false">
      <c r="A52" s="422" t="s">
        <v>278</v>
      </c>
      <c r="B52" s="422"/>
      <c r="C52" s="422"/>
      <c r="D52" s="422"/>
      <c r="E52" s="331"/>
      <c r="F52" s="422"/>
      <c r="G52" s="422"/>
      <c r="H52" s="422"/>
      <c r="I52" s="422"/>
      <c r="J52" s="422"/>
      <c r="K52" s="422"/>
      <c r="L52" s="155"/>
      <c r="M52" s="367"/>
      <c r="N52" s="367"/>
      <c r="P52" s="118"/>
      <c r="Q52" s="363"/>
      <c r="R52" s="118"/>
      <c r="S52" s="368"/>
      <c r="T52" s="432" t="s">
        <v>423</v>
      </c>
      <c r="U52" s="407"/>
      <c r="V52" s="407"/>
      <c r="W52" s="407"/>
      <c r="X52" s="407"/>
      <c r="Y52" s="407"/>
      <c r="Z52" s="407"/>
      <c r="AA52" s="407"/>
      <c r="AB52" s="407"/>
      <c r="AC52" s="407"/>
      <c r="AD52" s="407"/>
      <c r="AE52" s="407"/>
      <c r="AF52" s="407"/>
      <c r="AG52" s="407"/>
      <c r="AH52" s="407"/>
      <c r="AI52" s="407"/>
      <c r="AJ52" s="407"/>
      <c r="AK52" s="407"/>
      <c r="AM52" s="85"/>
      <c r="AN52" s="85" t="str">
        <f aca="false">IF(T52="","",T52)</f>
        <v>Добавить территорию для дифференциации</v>
      </c>
      <c r="AO52" s="85"/>
      <c r="AP52" s="85"/>
      <c r="AQ52" s="36" t="n">
        <v>0</v>
      </c>
    </row>
    <row r="53" s="36" customFormat="true" ht="12.8" hidden="false" customHeight="false" outlineLevel="0" collapsed="false">
      <c r="A53" s="422"/>
      <c r="B53" s="422"/>
      <c r="C53" s="422"/>
      <c r="D53" s="422"/>
      <c r="E53" s="422"/>
      <c r="F53" s="422"/>
      <c r="G53" s="422"/>
      <c r="H53" s="422"/>
      <c r="I53" s="422"/>
      <c r="J53" s="422"/>
      <c r="K53" s="422"/>
      <c r="L53" s="155"/>
      <c r="M53" s="367"/>
      <c r="N53" s="367"/>
      <c r="P53" s="118"/>
      <c r="Q53" s="363"/>
      <c r="R53" s="118"/>
      <c r="S53" s="368"/>
      <c r="T53" s="432" t="s">
        <v>455</v>
      </c>
      <c r="U53" s="407"/>
      <c r="V53" s="407"/>
      <c r="W53" s="407"/>
      <c r="X53" s="407"/>
      <c r="Y53" s="407"/>
      <c r="Z53" s="407"/>
      <c r="AA53" s="407"/>
      <c r="AB53" s="407"/>
      <c r="AC53" s="407"/>
      <c r="AD53" s="407"/>
      <c r="AE53" s="407"/>
      <c r="AF53" s="407"/>
      <c r="AG53" s="407"/>
      <c r="AH53" s="407"/>
      <c r="AI53" s="407"/>
      <c r="AJ53" s="407"/>
      <c r="AK53" s="407"/>
      <c r="AM53" s="85"/>
      <c r="AN53" s="85" t="str">
        <f aca="false">IF(T53="","",T53)</f>
        <v>Добавить наименование тарифа</v>
      </c>
      <c r="AO53" s="85"/>
      <c r="AP53" s="85"/>
      <c r="AQ53" s="36" t="n">
        <v>0</v>
      </c>
    </row>
    <row r="54" customFormat="false" ht="11.55" hidden="false" customHeight="true" outlineLevel="0" collapsed="false">
      <c r="M54" s="34"/>
      <c r="N54" s="34"/>
      <c r="O54" s="34"/>
      <c r="P54" s="31"/>
      <c r="Q54" s="31"/>
      <c r="R54" s="31"/>
      <c r="S54" s="31"/>
      <c r="AL54" s="31"/>
      <c r="AM54" s="31"/>
      <c r="AN54" s="31"/>
      <c r="AO54" s="31"/>
      <c r="AP54" s="31"/>
      <c r="AQ54" s="31" t="n">
        <v>11</v>
      </c>
    </row>
    <row r="55" customFormat="false" ht="14.7" hidden="false" customHeight="true" outlineLevel="0" collapsed="false">
      <c r="O55" s="34"/>
      <c r="S55" s="307"/>
      <c r="T55" s="472"/>
      <c r="U55" s="472"/>
      <c r="V55" s="472"/>
      <c r="W55" s="472"/>
      <c r="X55" s="472"/>
      <c r="Y55" s="472"/>
      <c r="Z55" s="472"/>
      <c r="AA55" s="472"/>
      <c r="AB55" s="472"/>
      <c r="AC55" s="472"/>
      <c r="AD55" s="472"/>
      <c r="AE55" s="472"/>
      <c r="AF55" s="472"/>
      <c r="AG55" s="472"/>
      <c r="AH55" s="472"/>
      <c r="AI55" s="472"/>
      <c r="AJ55" s="472"/>
      <c r="AK55" s="472"/>
      <c r="AQ55" s="31" t="n">
        <v>14</v>
      </c>
    </row>
    <row r="56" customFormat="false" ht="14.7" hidden="false" customHeight="true" outlineLevel="0" collapsed="false">
      <c r="O56" s="34"/>
      <c r="AQ56" s="31" t="n">
        <v>14</v>
      </c>
    </row>
    <row r="57" customFormat="false" ht="14.7" hidden="false" customHeight="true" outlineLevel="0" collapsed="false">
      <c r="O57" s="34"/>
      <c r="S57" s="307"/>
      <c r="T57" s="472"/>
      <c r="U57" s="472"/>
      <c r="V57" s="472"/>
      <c r="W57" s="472"/>
      <c r="X57" s="472"/>
      <c r="Y57" s="472"/>
      <c r="Z57" s="472"/>
      <c r="AA57" s="472"/>
      <c r="AB57" s="472"/>
      <c r="AC57" s="472"/>
      <c r="AD57" s="472"/>
      <c r="AE57" s="472"/>
      <c r="AF57" s="472"/>
      <c r="AG57" s="472"/>
      <c r="AH57" s="472"/>
      <c r="AI57" s="472"/>
      <c r="AJ57" s="472"/>
      <c r="AK57" s="472"/>
      <c r="AQ57" s="31" t="n">
        <v>14</v>
      </c>
    </row>
    <row r="58" customFormat="false" ht="22.5" hidden="true" customHeight="true" outlineLevel="0" collapsed="false">
      <c r="A58" s="34" t="s">
        <v>81</v>
      </c>
      <c r="B58" s="34" t="n">
        <v>0</v>
      </c>
      <c r="C58" s="34" t="n">
        <v>0</v>
      </c>
      <c r="D58" s="34" t="n">
        <v>0</v>
      </c>
      <c r="E58" s="34" t="n">
        <v>0</v>
      </c>
      <c r="F58" s="34" t="n">
        <v>0</v>
      </c>
      <c r="G58" s="34" t="n">
        <v>0</v>
      </c>
      <c r="H58" s="34" t="n">
        <v>0</v>
      </c>
      <c r="I58" s="34" t="n">
        <v>0</v>
      </c>
      <c r="J58" s="34" t="n">
        <v>0</v>
      </c>
      <c r="K58" s="34" t="n">
        <v>0</v>
      </c>
      <c r="L58" s="33" t="n">
        <v>0</v>
      </c>
      <c r="M58" s="39" t="n">
        <v>0</v>
      </c>
      <c r="N58" s="39" t="n">
        <v>0</v>
      </c>
      <c r="O58" s="39" t="n">
        <v>0</v>
      </c>
      <c r="P58" s="175" t="n">
        <v>3</v>
      </c>
      <c r="Q58" s="329" t="n">
        <v>3</v>
      </c>
      <c r="R58" s="329" t="n">
        <v>3</v>
      </c>
      <c r="S58" s="330" t="n">
        <v>12</v>
      </c>
      <c r="T58" s="31" t="n">
        <v>35</v>
      </c>
      <c r="U58" s="31" t="n">
        <v>0</v>
      </c>
      <c r="V58" s="31" t="n">
        <v>0</v>
      </c>
      <c r="W58" s="31" t="n">
        <v>0</v>
      </c>
      <c r="X58" s="31" t="n">
        <v>0</v>
      </c>
      <c r="Y58" s="31" t="n">
        <v>0</v>
      </c>
      <c r="Z58" s="31" t="n">
        <v>0</v>
      </c>
      <c r="AA58" s="31" t="n">
        <v>0</v>
      </c>
      <c r="AB58" s="31" t="n">
        <v>0</v>
      </c>
      <c r="AC58" s="31" t="n">
        <v>24</v>
      </c>
      <c r="AD58" s="31" t="n">
        <v>24</v>
      </c>
      <c r="AE58" s="31" t="n">
        <v>24</v>
      </c>
      <c r="AF58" s="31" t="n">
        <v>11</v>
      </c>
      <c r="AG58" s="31" t="n">
        <v>3</v>
      </c>
      <c r="AH58" s="31" t="n">
        <v>11</v>
      </c>
      <c r="AI58" s="31" t="n">
        <v>0</v>
      </c>
      <c r="AJ58" s="31" t="n">
        <v>4</v>
      </c>
      <c r="AK58" s="31" t="n">
        <v>115</v>
      </c>
      <c r="AL58" s="36" t="n">
        <v>10</v>
      </c>
      <c r="AM58" s="36" t="n">
        <v>10</v>
      </c>
      <c r="AN58" s="36" t="n">
        <v>10</v>
      </c>
      <c r="AO58" s="36" t="n">
        <v>10</v>
      </c>
      <c r="AP58" s="36" t="n">
        <v>10</v>
      </c>
      <c r="AQ58" s="31"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BI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1" min="1" style="34" width="11.57"/>
    <col collapsed="false" customWidth="true" hidden="true" outlineLevel="0" max="2" min="2" style="34" width="11.01"/>
    <col collapsed="false" customWidth="false" hidden="true" outlineLevel="0" max="3" min="3" style="34" width="10.57"/>
    <col collapsed="false" customWidth="true" hidden="true" outlineLevel="0" max="4" min="4" style="34" width="12.85"/>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true" outlineLevel="0" max="16" min="16" style="39" width="3.71"/>
    <col collapsed="false" customWidth="true" hidden="true" outlineLevel="0" max="17" min="17" style="374" width="3.71"/>
    <col collapsed="false" customWidth="true" hidden="false" outlineLevel="0" max="18" min="18"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5" min="22" style="31" width="21.71"/>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3.71"/>
    <col collapsed="false" customWidth="true" hidden="false" outlineLevel="0" max="32" min="31" style="31" width="3.01"/>
    <col collapsed="false" customWidth="true" hidden="false" outlineLevel="0" max="33" min="33" style="31" width="24.01"/>
    <col collapsed="false" customWidth="true" hidden="false" outlineLevel="0" max="34" min="34" style="31" width="3.71"/>
    <col collapsed="false" customWidth="true" hidden="false" outlineLevel="0" max="36" min="35" style="31" width="3.01"/>
    <col collapsed="false" customWidth="true" hidden="false" outlineLevel="0" max="37" min="37" style="31" width="24.01"/>
    <col collapsed="false" customWidth="true" hidden="false" outlineLevel="0" max="38" min="38" style="31" width="3.71"/>
    <col collapsed="false" customWidth="true" hidden="false" outlineLevel="0" max="40" min="39" style="31" width="3.01"/>
    <col collapsed="false" customWidth="true" hidden="false" outlineLevel="0" max="41" min="41" style="31" width="18.01"/>
    <col collapsed="false" customWidth="true" hidden="false" outlineLevel="0" max="42" min="42" style="31" width="3.71"/>
    <col collapsed="false" customWidth="true" hidden="false" outlineLevel="0" max="44" min="43" style="31" width="3.01"/>
    <col collapsed="false" customWidth="true" hidden="false" outlineLevel="0" max="45" min="45" style="31" width="18.01"/>
    <col collapsed="false" customWidth="true" hidden="false" outlineLevel="0" max="49" min="46" style="31" width="21.01"/>
    <col collapsed="false" customWidth="true" hidden="false" outlineLevel="0" max="50" min="50" style="31" width="11.01"/>
    <col collapsed="false" customWidth="true" hidden="false" outlineLevel="0" max="51" min="51" style="31" width="3.71"/>
    <col collapsed="false" customWidth="true" hidden="false" outlineLevel="0" max="52" min="52" style="31" width="11.01"/>
    <col collapsed="false" customWidth="true" hidden="true" outlineLevel="0" max="53" min="53" style="31" width="8.57"/>
    <col collapsed="false" customWidth="true" hidden="false" outlineLevel="0" max="54" min="54" style="31" width="4.01"/>
    <col collapsed="false" customWidth="true" hidden="false" outlineLevel="0" max="55" min="55" style="31" width="115.01"/>
    <col collapsed="false" customWidth="true" hidden="false" outlineLevel="0" max="60" min="56" style="36" width="10"/>
    <col collapsed="false" customWidth="false" hidden="true" outlineLevel="0" max="61" min="61" style="31" width="10.57"/>
  </cols>
  <sheetData>
    <row r="1" customFormat="false" ht="22.5" hidden="true" customHeight="true" outlineLevel="0" collapsed="false">
      <c r="BI1" s="31" t="s">
        <v>14</v>
      </c>
    </row>
    <row r="2" customFormat="false" ht="21" hidden="true" customHeight="true" outlineLevel="0" collapsed="false">
      <c r="A2" s="416"/>
      <c r="B2" s="416"/>
      <c r="C2" s="416"/>
      <c r="D2" s="416"/>
      <c r="E2" s="331" t="n">
        <v>1</v>
      </c>
      <c r="F2" s="416"/>
      <c r="G2" s="416"/>
      <c r="H2" s="416"/>
      <c r="I2" s="416"/>
      <c r="J2" s="416"/>
      <c r="K2" s="416"/>
      <c r="L2" s="433"/>
      <c r="M2" s="29"/>
      <c r="N2" s="29"/>
      <c r="O2" s="29"/>
      <c r="Q2" s="96"/>
      <c r="R2" s="332"/>
      <c r="S2" s="404" t="e">
        <f aca="false">INDEX(PT_DIFFERENTIATION_NUM_NTAR,MATCH(A2,PT_DIFFERENTIATION_NTAR_ID,0))</f>
        <v>#N/A</v>
      </c>
      <c r="T2" s="334" t="s">
        <v>132</v>
      </c>
      <c r="U2" s="335"/>
      <c r="V2" s="492"/>
      <c r="W2" s="492"/>
      <c r="X2" s="492"/>
      <c r="Y2" s="492"/>
      <c r="Z2" s="492"/>
      <c r="AA2" s="492"/>
      <c r="AB2" s="492"/>
      <c r="AC2" s="492"/>
      <c r="AD2" s="337" t="e">
        <f aca="false">INDEX(PT_DIFFERENTIATION_NTAR,MATCH(A2,PT_DIFFERENTIATION_NTAR_ID,0))</f>
        <v>#N/A</v>
      </c>
      <c r="AE2" s="337"/>
      <c r="AF2" s="337"/>
      <c r="AG2" s="337"/>
      <c r="AH2" s="337"/>
      <c r="AI2" s="337"/>
      <c r="AJ2" s="337"/>
      <c r="AK2" s="337"/>
      <c r="AL2" s="337"/>
      <c r="AM2" s="337"/>
      <c r="AN2" s="337"/>
      <c r="AO2" s="337"/>
      <c r="AP2" s="337"/>
      <c r="AQ2" s="337"/>
      <c r="AR2" s="337"/>
      <c r="AS2" s="337"/>
      <c r="AT2" s="337"/>
      <c r="AU2" s="337"/>
      <c r="AV2" s="337"/>
      <c r="AW2" s="337"/>
      <c r="AX2" s="337"/>
      <c r="AY2" s="337"/>
      <c r="AZ2" s="337"/>
      <c r="BA2" s="337"/>
      <c r="BB2" s="337"/>
      <c r="BC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5"/>
      <c r="BF2" s="85" t="str">
        <f aca="false">IF(T2="","",T2)</f>
        <v>Наименование тарифа</v>
      </c>
      <c r="BG2" s="85"/>
      <c r="BH2" s="85"/>
      <c r="BI2" s="31" t="n">
        <v>0</v>
      </c>
    </row>
    <row r="3" customFormat="false" ht="21" hidden="true" customHeight="true" outlineLevel="0" collapsed="false">
      <c r="A3" s="416"/>
      <c r="B3" s="416"/>
      <c r="C3" s="416"/>
      <c r="D3" s="416"/>
      <c r="E3" s="331"/>
      <c r="F3" s="331" t="n">
        <v>1</v>
      </c>
      <c r="G3" s="416"/>
      <c r="H3" s="416"/>
      <c r="I3" s="416"/>
      <c r="J3" s="416"/>
      <c r="K3" s="416"/>
      <c r="L3" s="433"/>
      <c r="M3" s="29"/>
      <c r="N3" s="29"/>
      <c r="O3" s="29"/>
      <c r="P3" s="33"/>
      <c r="Q3" s="450"/>
      <c r="R3" s="340"/>
      <c r="S3" s="404" t="e">
        <f aca="false">INDEX(PT_DIFFERENTIATION_NUM_TER,MATCH(B3,PT_DIFFERENTIATION_TER_ID,0))</f>
        <v>#N/A</v>
      </c>
      <c r="T3" s="333" t="s">
        <v>404</v>
      </c>
      <c r="U3" s="335"/>
      <c r="V3" s="492"/>
      <c r="W3" s="492"/>
      <c r="X3" s="492"/>
      <c r="Y3" s="492"/>
      <c r="Z3" s="492"/>
      <c r="AA3" s="492"/>
      <c r="AB3" s="492"/>
      <c r="AC3" s="492"/>
      <c r="AD3" s="337" t="e">
        <f aca="false">INDEX(PT_DIFFERENTIATION_TER,MATCH(B3,PT_DIFFERENTIATION_TER_ID,0))</f>
        <v>#N/A</v>
      </c>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8" t="s">
        <v>405</v>
      </c>
      <c r="BE3" s="85"/>
      <c r="BF3" s="85" t="str">
        <f aca="false">IF(T3="","",T3)</f>
        <v>Территория действия тарифа</v>
      </c>
      <c r="BG3" s="85"/>
      <c r="BH3" s="85"/>
      <c r="BI3" s="31" t="n">
        <v>0</v>
      </c>
    </row>
    <row r="4" customFormat="false" ht="33.75" hidden="true" customHeight="true" outlineLevel="0" collapsed="false">
      <c r="A4" s="416"/>
      <c r="B4" s="416"/>
      <c r="C4" s="416"/>
      <c r="D4" s="416"/>
      <c r="E4" s="331"/>
      <c r="F4" s="331"/>
      <c r="G4" s="331" t="n">
        <v>1</v>
      </c>
      <c r="H4" s="416"/>
      <c r="I4" s="416"/>
      <c r="J4" s="416"/>
      <c r="K4" s="416"/>
      <c r="L4" s="433"/>
      <c r="M4" s="29"/>
      <c r="N4" s="29"/>
      <c r="O4" s="29"/>
      <c r="P4" s="91"/>
      <c r="Q4" s="450"/>
      <c r="R4" s="340"/>
      <c r="S4" s="404" t="e">
        <f aca="false">INDEX(PT_DIFFERENTIATION_NUM_CS,MATCH(C4,PT_DIFFERENTIATION_CS_ID,0))</f>
        <v>#N/A</v>
      </c>
      <c r="T4" s="401" t="s">
        <v>523</v>
      </c>
      <c r="U4" s="335"/>
      <c r="V4" s="492"/>
      <c r="W4" s="492"/>
      <c r="X4" s="492"/>
      <c r="Y4" s="492"/>
      <c r="Z4" s="492"/>
      <c r="AA4" s="492"/>
      <c r="AB4" s="492"/>
      <c r="AC4" s="492"/>
      <c r="AD4" s="337" t="e">
        <f aca="false">INDEX(PT_DIFFERENTIATION_CS,MATCH(C4,PT_DIFFERENTIATION_CS_ID,0))</f>
        <v>#N/A</v>
      </c>
      <c r="AE4" s="337"/>
      <c r="AF4" s="337"/>
      <c r="AG4" s="337"/>
      <c r="AH4" s="337"/>
      <c r="AI4" s="337"/>
      <c r="AJ4" s="337"/>
      <c r="AK4" s="337"/>
      <c r="AL4" s="337"/>
      <c r="AM4" s="337"/>
      <c r="AN4" s="337"/>
      <c r="AO4" s="337"/>
      <c r="AP4" s="337"/>
      <c r="AQ4" s="337"/>
      <c r="AR4" s="337"/>
      <c r="AS4" s="337"/>
      <c r="AT4" s="337"/>
      <c r="AU4" s="337"/>
      <c r="AV4" s="337"/>
      <c r="AW4" s="337"/>
      <c r="AX4" s="337"/>
      <c r="AY4" s="337"/>
      <c r="AZ4" s="337"/>
      <c r="BA4" s="337"/>
      <c r="BB4" s="337"/>
      <c r="BC4" s="338" t="s">
        <v>524</v>
      </c>
      <c r="BE4" s="85"/>
      <c r="BF4" s="85" t="str">
        <f aca="false">IF(T4="","",T4)</f>
        <v>Наименование централизованной системы водоотведения</v>
      </c>
      <c r="BG4" s="85"/>
      <c r="BH4" s="85"/>
      <c r="BI4" s="31" t="n">
        <v>0</v>
      </c>
    </row>
    <row r="5" s="36" customFormat="true" ht="14.25" hidden="true" customHeight="true" outlineLevel="0" collapsed="false">
      <c r="A5" s="422"/>
      <c r="B5" s="422"/>
      <c r="C5" s="422"/>
      <c r="D5" s="422"/>
      <c r="E5" s="331"/>
      <c r="F5" s="331"/>
      <c r="G5" s="331"/>
      <c r="H5" s="331" t="n">
        <v>1</v>
      </c>
      <c r="I5" s="422"/>
      <c r="J5" s="422"/>
      <c r="K5" s="422"/>
      <c r="L5" s="155"/>
      <c r="M5" s="35"/>
      <c r="N5" s="35"/>
      <c r="O5" s="35"/>
      <c r="P5" s="505"/>
      <c r="Q5" s="506"/>
      <c r="R5" s="346"/>
      <c r="S5" s="410"/>
      <c r="T5" s="507"/>
      <c r="U5" s="434"/>
      <c r="V5" s="451"/>
      <c r="W5" s="451"/>
      <c r="X5" s="451"/>
      <c r="Y5" s="451"/>
      <c r="Z5" s="451"/>
      <c r="AA5" s="451"/>
      <c r="AB5" s="451"/>
      <c r="AC5" s="451"/>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c r="BC5" s="436" t="s">
        <v>409</v>
      </c>
      <c r="BE5" s="85"/>
      <c r="BF5" s="85" t="str">
        <f aca="false">IF(T5="","",T5)</f>
        <v/>
      </c>
      <c r="BG5" s="85"/>
      <c r="BH5" s="85"/>
      <c r="BI5" s="36" t="n">
        <v>0</v>
      </c>
    </row>
    <row r="6" s="36" customFormat="true" ht="14.25" hidden="true" customHeight="true" outlineLevel="0" collapsed="false">
      <c r="A6" s="422"/>
      <c r="B6" s="422"/>
      <c r="C6" s="422"/>
      <c r="D6" s="422"/>
      <c r="E6" s="331"/>
      <c r="F6" s="331"/>
      <c r="G6" s="331"/>
      <c r="H6" s="331"/>
      <c r="I6" s="342" t="str">
        <f aca="false">S5&amp;".1"</f>
        <v>.1</v>
      </c>
      <c r="J6" s="422"/>
      <c r="K6" s="422"/>
      <c r="L6" s="155" t="s">
        <v>410</v>
      </c>
      <c r="M6" s="414"/>
      <c r="N6" s="414"/>
      <c r="O6" s="414"/>
      <c r="P6" s="513" t="n">
        <v>1</v>
      </c>
      <c r="Q6" s="304"/>
      <c r="R6" s="343"/>
      <c r="S6" s="410"/>
      <c r="T6" s="423"/>
      <c r="U6" s="434"/>
      <c r="V6" s="451"/>
      <c r="W6" s="451"/>
      <c r="X6" s="451"/>
      <c r="Y6" s="451"/>
      <c r="Z6" s="451"/>
      <c r="AA6" s="451"/>
      <c r="AB6" s="451"/>
      <c r="AC6" s="451"/>
      <c r="AD6" s="410"/>
      <c r="AE6" s="410"/>
      <c r="AF6" s="410"/>
      <c r="AG6" s="410"/>
      <c r="AH6" s="410"/>
      <c r="AI6" s="410"/>
      <c r="AJ6" s="410"/>
      <c r="AK6" s="410"/>
      <c r="AL6" s="410"/>
      <c r="AM6" s="410"/>
      <c r="AN6" s="410"/>
      <c r="AO6" s="410"/>
      <c r="AP6" s="410"/>
      <c r="AQ6" s="410"/>
      <c r="AR6" s="410"/>
      <c r="AS6" s="410"/>
      <c r="AT6" s="410"/>
      <c r="AU6" s="410"/>
      <c r="AV6" s="410"/>
      <c r="AW6" s="410"/>
      <c r="AX6" s="410"/>
      <c r="AY6" s="410"/>
      <c r="AZ6" s="410"/>
      <c r="BA6" s="410"/>
      <c r="BB6" s="410"/>
      <c r="BC6" s="436"/>
      <c r="BE6" s="85"/>
      <c r="BF6" s="85" t="str">
        <f aca="false">IF(T6="","",T6)</f>
        <v/>
      </c>
      <c r="BG6" s="85"/>
      <c r="BH6" s="85"/>
      <c r="BI6" s="36" t="n">
        <v>0</v>
      </c>
    </row>
    <row r="7" s="36" customFormat="true" ht="14.25" hidden="true" customHeight="true" outlineLevel="0" collapsed="false">
      <c r="A7" s="422"/>
      <c r="B7" s="422"/>
      <c r="C7" s="422"/>
      <c r="D7" s="422"/>
      <c r="E7" s="331"/>
      <c r="F7" s="331"/>
      <c r="G7" s="331"/>
      <c r="H7" s="331"/>
      <c r="I7" s="342"/>
      <c r="J7" s="342" t="str">
        <f aca="false">S5&amp;".1"</f>
        <v>.1</v>
      </c>
      <c r="K7" s="422"/>
      <c r="L7" s="155"/>
      <c r="M7" s="414"/>
      <c r="N7" s="414"/>
      <c r="O7" s="414"/>
      <c r="P7" s="513"/>
      <c r="Q7" s="513" t="n">
        <v>1</v>
      </c>
      <c r="R7" s="346"/>
      <c r="S7" s="410"/>
      <c r="T7" s="452"/>
      <c r="U7" s="434"/>
      <c r="V7" s="451"/>
      <c r="W7" s="451"/>
      <c r="X7" s="451"/>
      <c r="Y7" s="451"/>
      <c r="Z7" s="451"/>
      <c r="AA7" s="451"/>
      <c r="AB7" s="451"/>
      <c r="AC7" s="451"/>
      <c r="AD7" s="410"/>
      <c r="AE7" s="410"/>
      <c r="AF7" s="410"/>
      <c r="AG7" s="410"/>
      <c r="AH7" s="410"/>
      <c r="AI7" s="410"/>
      <c r="AJ7" s="410"/>
      <c r="AK7" s="410"/>
      <c r="AL7" s="410"/>
      <c r="AM7" s="410"/>
      <c r="AN7" s="410"/>
      <c r="AO7" s="410"/>
      <c r="AP7" s="410"/>
      <c r="AQ7" s="410"/>
      <c r="AR7" s="410"/>
      <c r="AS7" s="410"/>
      <c r="AT7" s="410"/>
      <c r="AU7" s="410"/>
      <c r="AV7" s="410"/>
      <c r="AW7" s="410"/>
      <c r="AX7" s="410"/>
      <c r="AY7" s="410"/>
      <c r="AZ7" s="410"/>
      <c r="BA7" s="410"/>
      <c r="BB7" s="410"/>
      <c r="BC7" s="436"/>
      <c r="BE7" s="85"/>
      <c r="BF7" s="85" t="str">
        <f aca="false">IF(T7="","",T7)</f>
        <v/>
      </c>
      <c r="BG7" s="85"/>
      <c r="BH7" s="85"/>
      <c r="BI7" s="36" t="n">
        <v>0</v>
      </c>
    </row>
    <row r="8" customFormat="false" ht="11.25" hidden="true" customHeight="true" outlineLevel="0" collapsed="false">
      <c r="A8" s="416"/>
      <c r="B8" s="416"/>
      <c r="C8" s="416"/>
      <c r="D8" s="416"/>
      <c r="E8" s="331"/>
      <c r="F8" s="331"/>
      <c r="G8" s="331"/>
      <c r="H8" s="331"/>
      <c r="I8" s="342"/>
      <c r="J8" s="342"/>
      <c r="K8" s="342" t="e">
        <f aca="false">S4&amp;".1"</f>
        <v>#N/A</v>
      </c>
      <c r="L8" s="433"/>
      <c r="P8" s="513"/>
      <c r="Q8" s="513"/>
      <c r="R8" s="495" t="n">
        <v>1</v>
      </c>
      <c r="S8" s="408" t="e">
        <f aca="false">$K8</f>
        <v>#N/A</v>
      </c>
      <c r="T8" s="484"/>
      <c r="U8" s="335"/>
      <c r="V8" s="349"/>
      <c r="W8" s="351"/>
      <c r="X8" s="349"/>
      <c r="Y8" s="351"/>
      <c r="Z8" s="352"/>
      <c r="AA8" s="166" t="s">
        <v>65</v>
      </c>
      <c r="AB8" s="352"/>
      <c r="AC8" s="166" t="s">
        <v>65</v>
      </c>
      <c r="AD8" s="166" t="s">
        <v>65</v>
      </c>
      <c r="AE8" s="455"/>
      <c r="AF8" s="235" t="n">
        <v>1</v>
      </c>
      <c r="AG8" s="498"/>
      <c r="AH8" s="166" t="s">
        <v>65</v>
      </c>
      <c r="AI8" s="455"/>
      <c r="AJ8" s="235" t="n">
        <v>1</v>
      </c>
      <c r="AK8" s="58"/>
      <c r="AL8" s="166" t="s">
        <v>65</v>
      </c>
      <c r="AM8" s="213"/>
      <c r="AN8" s="235" t="n">
        <v>1</v>
      </c>
      <c r="AO8" s="508"/>
      <c r="AP8" s="509" t="s">
        <v>65</v>
      </c>
      <c r="AQ8" s="456"/>
      <c r="AR8" s="235" t="n">
        <v>1</v>
      </c>
      <c r="AS8" s="64"/>
      <c r="AT8" s="349"/>
      <c r="AU8" s="351"/>
      <c r="AV8" s="349"/>
      <c r="AW8" s="351"/>
      <c r="AX8" s="352"/>
      <c r="AY8" s="166" t="s">
        <v>65</v>
      </c>
      <c r="AZ8" s="352"/>
      <c r="BA8" s="166" t="s">
        <v>65</v>
      </c>
      <c r="BB8" s="397"/>
      <c r="BC8" s="353" t="s">
        <v>508</v>
      </c>
      <c r="BE8" s="85"/>
      <c r="BF8" s="85" t="str">
        <f aca="false">IF(T8="","",T8)</f>
        <v/>
      </c>
      <c r="BG8" s="85"/>
      <c r="BH8" s="85"/>
      <c r="BI8" s="31" t="n">
        <v>0</v>
      </c>
    </row>
    <row r="9" customFormat="false" ht="11.25" hidden="true" customHeight="true" outlineLevel="0" collapsed="false">
      <c r="A9" s="416"/>
      <c r="B9" s="416"/>
      <c r="C9" s="416"/>
      <c r="D9" s="416"/>
      <c r="E9" s="331"/>
      <c r="F9" s="331"/>
      <c r="G9" s="331"/>
      <c r="H9" s="331"/>
      <c r="I9" s="342"/>
      <c r="J9" s="342"/>
      <c r="K9" s="342"/>
      <c r="L9" s="433"/>
      <c r="P9" s="513"/>
      <c r="Q9" s="513"/>
      <c r="R9" s="495"/>
      <c r="S9" s="408"/>
      <c r="T9" s="484"/>
      <c r="U9" s="335"/>
      <c r="V9" s="444"/>
      <c r="W9" s="459"/>
      <c r="X9" s="444"/>
      <c r="Y9" s="459"/>
      <c r="Z9" s="444"/>
      <c r="AA9" s="444"/>
      <c r="AB9" s="444"/>
      <c r="AC9" s="444"/>
      <c r="AD9" s="166"/>
      <c r="AE9" s="455"/>
      <c r="AF9" s="235"/>
      <c r="AG9" s="498"/>
      <c r="AH9" s="166"/>
      <c r="AI9" s="455"/>
      <c r="AJ9" s="235"/>
      <c r="AK9" s="58"/>
      <c r="AL9" s="166"/>
      <c r="AM9" s="213"/>
      <c r="AN9" s="235"/>
      <c r="AO9" s="508"/>
      <c r="AP9" s="509"/>
      <c r="AQ9" s="514"/>
      <c r="AR9" s="324"/>
      <c r="AS9" s="324" t="s">
        <v>509</v>
      </c>
      <c r="AT9" s="444"/>
      <c r="AU9" s="459"/>
      <c r="AV9" s="444"/>
      <c r="AW9" s="459"/>
      <c r="AX9" s="444"/>
      <c r="AY9" s="444"/>
      <c r="AZ9" s="444"/>
      <c r="BA9" s="444"/>
      <c r="BB9" s="457"/>
      <c r="BC9" s="353"/>
      <c r="BE9" s="85"/>
      <c r="BF9" s="85"/>
      <c r="BG9" s="85"/>
      <c r="BH9" s="85"/>
      <c r="BI9" s="31" t="n">
        <v>0</v>
      </c>
    </row>
    <row r="10" customFormat="false" ht="11.25" hidden="true" customHeight="true" outlineLevel="0" collapsed="false">
      <c r="A10" s="416"/>
      <c r="B10" s="416"/>
      <c r="C10" s="416"/>
      <c r="D10" s="416"/>
      <c r="E10" s="331"/>
      <c r="F10" s="331"/>
      <c r="G10" s="331"/>
      <c r="H10" s="331"/>
      <c r="I10" s="342"/>
      <c r="J10" s="342"/>
      <c r="K10" s="342"/>
      <c r="L10" s="433"/>
      <c r="P10" s="513"/>
      <c r="Q10" s="513"/>
      <c r="R10" s="495"/>
      <c r="S10" s="408"/>
      <c r="T10" s="484"/>
      <c r="U10" s="335"/>
      <c r="V10" s="444"/>
      <c r="W10" s="459"/>
      <c r="X10" s="444"/>
      <c r="Y10" s="459"/>
      <c r="Z10" s="444"/>
      <c r="AA10" s="444"/>
      <c r="AB10" s="444"/>
      <c r="AC10" s="444"/>
      <c r="AD10" s="166"/>
      <c r="AE10" s="455"/>
      <c r="AF10" s="235"/>
      <c r="AG10" s="498"/>
      <c r="AH10" s="166"/>
      <c r="AI10" s="455"/>
      <c r="AJ10" s="235"/>
      <c r="AK10" s="58"/>
      <c r="AL10" s="166"/>
      <c r="AM10" s="514"/>
      <c r="AN10" s="511"/>
      <c r="AO10" s="511" t="s">
        <v>529</v>
      </c>
      <c r="AP10" s="324"/>
      <c r="AQ10" s="324"/>
      <c r="AR10" s="324"/>
      <c r="AS10" s="444"/>
      <c r="AT10" s="444"/>
      <c r="AU10" s="459"/>
      <c r="AV10" s="444"/>
      <c r="AW10" s="459"/>
      <c r="AX10" s="444"/>
      <c r="AY10" s="444"/>
      <c r="AZ10" s="444"/>
      <c r="BA10" s="444"/>
      <c r="BB10" s="457"/>
      <c r="BC10" s="353"/>
      <c r="BE10" s="85"/>
      <c r="BF10" s="85"/>
      <c r="BG10" s="85"/>
      <c r="BH10" s="85"/>
      <c r="BI10" s="31" t="n">
        <v>0</v>
      </c>
    </row>
    <row r="11" customFormat="false" ht="11.25" hidden="true" customHeight="true" outlineLevel="0" collapsed="false">
      <c r="A11" s="416"/>
      <c r="B11" s="416"/>
      <c r="C11" s="416"/>
      <c r="D11" s="416"/>
      <c r="E11" s="331"/>
      <c r="F11" s="331"/>
      <c r="G11" s="331"/>
      <c r="H11" s="331"/>
      <c r="I11" s="342"/>
      <c r="J11" s="342"/>
      <c r="K11" s="342"/>
      <c r="L11" s="433"/>
      <c r="P11" s="513"/>
      <c r="Q11" s="513"/>
      <c r="R11" s="495"/>
      <c r="S11" s="408"/>
      <c r="T11" s="484"/>
      <c r="U11" s="335"/>
      <c r="V11" s="444"/>
      <c r="W11" s="459"/>
      <c r="X11" s="444"/>
      <c r="Y11" s="459"/>
      <c r="Z11" s="444"/>
      <c r="AA11" s="444"/>
      <c r="AB11" s="444"/>
      <c r="AC11" s="444"/>
      <c r="AD11" s="166"/>
      <c r="AE11" s="455"/>
      <c r="AF11" s="235"/>
      <c r="AG11" s="498"/>
      <c r="AH11" s="166"/>
      <c r="AI11" s="458"/>
      <c r="AJ11" s="125"/>
      <c r="AK11" s="291" t="s">
        <v>530</v>
      </c>
      <c r="AL11" s="444"/>
      <c r="AM11" s="444"/>
      <c r="AN11" s="444"/>
      <c r="AO11" s="444"/>
      <c r="AP11" s="444"/>
      <c r="AQ11" s="444"/>
      <c r="AR11" s="444"/>
      <c r="AS11" s="444"/>
      <c r="AT11" s="444"/>
      <c r="AU11" s="459"/>
      <c r="AV11" s="444"/>
      <c r="AW11" s="459"/>
      <c r="AX11" s="444"/>
      <c r="AY11" s="444"/>
      <c r="AZ11" s="444"/>
      <c r="BA11" s="444"/>
      <c r="BB11" s="457"/>
      <c r="BC11" s="353"/>
      <c r="BE11" s="85"/>
      <c r="BF11" s="85"/>
      <c r="BG11" s="85"/>
      <c r="BH11" s="85"/>
      <c r="BI11" s="31" t="n">
        <v>0</v>
      </c>
    </row>
    <row r="12" customFormat="false" ht="11.25" hidden="true" customHeight="true" outlineLevel="0" collapsed="false">
      <c r="A12" s="416"/>
      <c r="B12" s="416"/>
      <c r="C12" s="416"/>
      <c r="D12" s="416"/>
      <c r="E12" s="331"/>
      <c r="F12" s="331"/>
      <c r="G12" s="331"/>
      <c r="H12" s="331"/>
      <c r="I12" s="342"/>
      <c r="J12" s="342"/>
      <c r="K12" s="342"/>
      <c r="L12" s="433"/>
      <c r="P12" s="513"/>
      <c r="Q12" s="513"/>
      <c r="R12" s="495"/>
      <c r="S12" s="408"/>
      <c r="T12" s="484"/>
      <c r="U12" s="335"/>
      <c r="V12" s="444"/>
      <c r="W12" s="445" t="str">
        <f aca="false">Z8&amp;"-"&amp;AB8</f>
        <v>-</v>
      </c>
      <c r="X12" s="444"/>
      <c r="Y12" s="445" t="str">
        <f aca="false">AB8&amp;"-"&amp;AD8</f>
        <v>-да</v>
      </c>
      <c r="Z12" s="444"/>
      <c r="AA12" s="444"/>
      <c r="AB12" s="444"/>
      <c r="AC12" s="444"/>
      <c r="AD12" s="166"/>
      <c r="AE12" s="510"/>
      <c r="AF12" s="462"/>
      <c r="AG12" s="324" t="s">
        <v>512</v>
      </c>
      <c r="AH12" s="444"/>
      <c r="AI12" s="444"/>
      <c r="AJ12" s="444"/>
      <c r="AK12" s="444"/>
      <c r="AL12" s="444"/>
      <c r="AM12" s="444"/>
      <c r="AN12" s="444"/>
      <c r="AO12" s="444"/>
      <c r="AP12" s="444"/>
      <c r="AQ12" s="444"/>
      <c r="AR12" s="444"/>
      <c r="AS12" s="444"/>
      <c r="AT12" s="444"/>
      <c r="AU12" s="445" t="str">
        <f aca="false">AX8&amp;"-"&amp;AZ8</f>
        <v>-</v>
      </c>
      <c r="AV12" s="444"/>
      <c r="AW12" s="445" t="str">
        <f aca="false">AZ8&amp;"-"&amp;BB8</f>
        <v>-</v>
      </c>
      <c r="AX12" s="444"/>
      <c r="AY12" s="444"/>
      <c r="AZ12" s="444"/>
      <c r="BA12" s="444"/>
      <c r="BB12" s="461" t="str">
        <f aca="false">BE8&amp;"-"&amp;BG8</f>
        <v>-</v>
      </c>
      <c r="BC12" s="353"/>
      <c r="BE12" s="85"/>
      <c r="BF12" s="85" t="str">
        <f aca="false">IF(T12="","",T12)</f>
        <v/>
      </c>
      <c r="BG12" s="85"/>
      <c r="BH12" s="85"/>
      <c r="BI12" s="31" t="n">
        <v>0</v>
      </c>
    </row>
    <row r="13" customFormat="false" ht="11.25" hidden="true" customHeight="true" outlineLevel="0" collapsed="false">
      <c r="A13" s="416"/>
      <c r="B13" s="416"/>
      <c r="C13" s="416"/>
      <c r="D13" s="416"/>
      <c r="E13" s="331"/>
      <c r="F13" s="331"/>
      <c r="G13" s="331"/>
      <c r="H13" s="331"/>
      <c r="I13" s="342"/>
      <c r="J13" s="342"/>
      <c r="K13" s="416"/>
      <c r="L13" s="433"/>
      <c r="P13" s="513"/>
      <c r="Q13" s="513"/>
      <c r="R13" s="343"/>
      <c r="S13" s="355"/>
      <c r="T13" s="358" t="s">
        <v>475</v>
      </c>
      <c r="U13" s="157"/>
      <c r="V13" s="157"/>
      <c r="W13" s="157"/>
      <c r="X13" s="157"/>
      <c r="Y13" s="157"/>
      <c r="Z13" s="157"/>
      <c r="AA13" s="157"/>
      <c r="AB13" s="157"/>
      <c r="AC13" s="157"/>
      <c r="AD13" s="479"/>
      <c r="AE13" s="157"/>
      <c r="AF13" s="157"/>
      <c r="AG13" s="157"/>
      <c r="AH13" s="157"/>
      <c r="AI13" s="157"/>
      <c r="AJ13" s="157"/>
      <c r="AK13" s="157"/>
      <c r="AL13" s="157"/>
      <c r="AM13" s="157"/>
      <c r="AN13" s="157"/>
      <c r="AO13" s="157"/>
      <c r="AP13" s="157"/>
      <c r="AQ13" s="157"/>
      <c r="AR13" s="157"/>
      <c r="AS13" s="157"/>
      <c r="AT13" s="157"/>
      <c r="AU13" s="157"/>
      <c r="AV13" s="157"/>
      <c r="AW13" s="157"/>
      <c r="AX13" s="157"/>
      <c r="AY13" s="157"/>
      <c r="AZ13" s="157"/>
      <c r="BA13" s="157"/>
      <c r="BB13" s="357"/>
      <c r="BC13" s="353"/>
      <c r="BE13" s="85"/>
      <c r="BF13" s="85" t="str">
        <f aca="false">IF(T13="","",T13)</f>
        <v>Добавить строку</v>
      </c>
      <c r="BG13" s="85"/>
      <c r="BH13" s="85"/>
      <c r="BI13" s="31" t="n">
        <v>0</v>
      </c>
    </row>
    <row r="14" s="36" customFormat="true" ht="14.25" hidden="true" customHeight="true" outlineLevel="0" collapsed="false">
      <c r="A14" s="422"/>
      <c r="B14" s="422"/>
      <c r="C14" s="422"/>
      <c r="D14" s="422"/>
      <c r="E14" s="331"/>
      <c r="F14" s="331"/>
      <c r="G14" s="331"/>
      <c r="H14" s="331"/>
      <c r="I14" s="342"/>
      <c r="J14" s="422"/>
      <c r="K14" s="422"/>
      <c r="L14" s="155"/>
      <c r="M14" s="414"/>
      <c r="N14" s="414"/>
      <c r="O14" s="414"/>
      <c r="P14" s="513"/>
      <c r="Q14" s="304"/>
      <c r="R14" s="343"/>
      <c r="S14" s="411"/>
      <c r="T14" s="412"/>
      <c r="U14" s="431"/>
      <c r="V14" s="431"/>
      <c r="W14" s="431"/>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1"/>
      <c r="AY14" s="431"/>
      <c r="AZ14" s="431"/>
      <c r="BA14" s="431"/>
      <c r="BB14" s="431"/>
      <c r="BC14" s="413"/>
      <c r="BE14" s="85"/>
      <c r="BF14" s="85" t="str">
        <f aca="false">IF(T14="","",T14)</f>
        <v/>
      </c>
      <c r="BG14" s="85"/>
      <c r="BH14" s="85"/>
      <c r="BI14" s="36" t="n">
        <v>0</v>
      </c>
    </row>
    <row r="15" s="36" customFormat="true" ht="14.25" hidden="true" customHeight="true" outlineLevel="0" collapsed="false">
      <c r="A15" s="422"/>
      <c r="B15" s="422"/>
      <c r="C15" s="422"/>
      <c r="D15" s="422"/>
      <c r="E15" s="331"/>
      <c r="F15" s="331"/>
      <c r="G15" s="331"/>
      <c r="H15" s="331"/>
      <c r="I15" s="422"/>
      <c r="J15" s="422"/>
      <c r="K15" s="422"/>
      <c r="L15" s="155"/>
      <c r="M15" s="35"/>
      <c r="N15" s="35"/>
      <c r="P15" s="118"/>
      <c r="Q15" s="363"/>
      <c r="R15" s="463"/>
      <c r="S15" s="411"/>
      <c r="T15" s="412"/>
      <c r="U15" s="431"/>
      <c r="V15" s="431"/>
      <c r="W15" s="431"/>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1"/>
      <c r="AY15" s="431"/>
      <c r="AZ15" s="431"/>
      <c r="BA15" s="431"/>
      <c r="BB15" s="431"/>
      <c r="BC15" s="413"/>
      <c r="BE15" s="85"/>
      <c r="BF15" s="85" t="str">
        <f aca="false">IF(T15="","",T15)</f>
        <v/>
      </c>
      <c r="BG15" s="85"/>
      <c r="BH15" s="85"/>
      <c r="BI15" s="36" t="n">
        <v>0</v>
      </c>
    </row>
    <row r="16" s="36" customFormat="true" ht="14.25" hidden="true" customHeight="true" outlineLevel="0" collapsed="false">
      <c r="A16" s="422"/>
      <c r="B16" s="422"/>
      <c r="C16" s="422"/>
      <c r="D16" s="422"/>
      <c r="E16" s="331"/>
      <c r="F16" s="331"/>
      <c r="G16" s="331"/>
      <c r="H16" s="422"/>
      <c r="I16" s="422"/>
      <c r="J16" s="422"/>
      <c r="K16" s="422"/>
      <c r="L16" s="155"/>
      <c r="M16" s="35"/>
      <c r="N16" s="35"/>
      <c r="P16" s="118"/>
      <c r="Q16" s="363"/>
      <c r="R16" s="118"/>
      <c r="S16" s="368"/>
      <c r="T16" s="432"/>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7"/>
      <c r="AY16" s="407"/>
      <c r="AZ16" s="407"/>
      <c r="BA16" s="407"/>
      <c r="BB16" s="407"/>
      <c r="BC16" s="407"/>
      <c r="BE16" s="85"/>
      <c r="BF16" s="85" t="str">
        <f aca="false">IF(T16="","",T16)</f>
        <v/>
      </c>
      <c r="BG16" s="85"/>
      <c r="BH16" s="85"/>
      <c r="BI16" s="36" t="n">
        <v>0</v>
      </c>
    </row>
    <row r="17" s="36" customFormat="true" ht="14.25" hidden="true" customHeight="true" outlineLevel="0" collapsed="false">
      <c r="A17" s="422"/>
      <c r="B17" s="422"/>
      <c r="C17" s="422"/>
      <c r="D17" s="422"/>
      <c r="E17" s="331"/>
      <c r="F17" s="331"/>
      <c r="G17" s="422"/>
      <c r="H17" s="422"/>
      <c r="I17" s="422"/>
      <c r="J17" s="422"/>
      <c r="K17" s="422"/>
      <c r="L17" s="155"/>
      <c r="M17" s="367"/>
      <c r="N17" s="367"/>
      <c r="P17" s="118"/>
      <c r="Q17" s="363"/>
      <c r="R17" s="118"/>
      <c r="S17" s="368"/>
      <c r="T17" s="432" t="s">
        <v>422</v>
      </c>
      <c r="U17" s="407"/>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7"/>
      <c r="BA17" s="407"/>
      <c r="BB17" s="407"/>
      <c r="BC17" s="407"/>
      <c r="BE17" s="85"/>
      <c r="BF17" s="85" t="str">
        <f aca="false">IF(T17="","",T17)</f>
        <v>Добавить централизованную систему для дифференциации</v>
      </c>
      <c r="BG17" s="85"/>
      <c r="BH17" s="85"/>
      <c r="BI17" s="36" t="n">
        <v>0</v>
      </c>
    </row>
    <row r="18" s="36" customFormat="true" ht="14.25" hidden="true" customHeight="true" outlineLevel="0" collapsed="false">
      <c r="A18" s="422"/>
      <c r="B18" s="422"/>
      <c r="C18" s="422"/>
      <c r="D18" s="422"/>
      <c r="E18" s="331"/>
      <c r="F18" s="422"/>
      <c r="G18" s="422"/>
      <c r="H18" s="422"/>
      <c r="I18" s="422"/>
      <c r="J18" s="422"/>
      <c r="K18" s="422"/>
      <c r="L18" s="155"/>
      <c r="M18" s="367"/>
      <c r="N18" s="367"/>
      <c r="P18" s="118"/>
      <c r="Q18" s="363"/>
      <c r="R18" s="118"/>
      <c r="S18" s="368"/>
      <c r="T18" s="432" t="s">
        <v>423</v>
      </c>
      <c r="U18" s="407"/>
      <c r="V18" s="407"/>
      <c r="W18" s="407"/>
      <c r="X18" s="407"/>
      <c r="Y18" s="407"/>
      <c r="Z18" s="407"/>
      <c r="AA18" s="407"/>
      <c r="AB18" s="407"/>
      <c r="AC18" s="407"/>
      <c r="AD18" s="407"/>
      <c r="AE18" s="407"/>
      <c r="AF18" s="407"/>
      <c r="AG18" s="407"/>
      <c r="AH18" s="407"/>
      <c r="AI18" s="407"/>
      <c r="AJ18" s="407"/>
      <c r="AK18" s="407"/>
      <c r="AL18" s="407"/>
      <c r="AM18" s="407"/>
      <c r="AN18" s="407"/>
      <c r="AO18" s="407"/>
      <c r="AP18" s="407"/>
      <c r="AQ18" s="407"/>
      <c r="AR18" s="407"/>
      <c r="AS18" s="407"/>
      <c r="AT18" s="407"/>
      <c r="AU18" s="407"/>
      <c r="AV18" s="407"/>
      <c r="AW18" s="407"/>
      <c r="AX18" s="407"/>
      <c r="AY18" s="407"/>
      <c r="AZ18" s="407"/>
      <c r="BA18" s="407"/>
      <c r="BB18" s="407"/>
      <c r="BC18" s="407"/>
      <c r="BE18" s="85"/>
      <c r="BF18" s="85" t="str">
        <f aca="false">IF(T18="","",T18)</f>
        <v>Добавить территорию для дифференциации</v>
      </c>
      <c r="BG18" s="85"/>
      <c r="BH18" s="85"/>
      <c r="BI18" s="36" t="n">
        <v>0</v>
      </c>
    </row>
    <row r="19" customFormat="false" ht="14.25" hidden="true" customHeight="true" outlineLevel="0" collapsed="false">
      <c r="BI19" s="31" t="n">
        <v>0</v>
      </c>
    </row>
    <row r="20" customFormat="false" ht="14.25" hidden="true" customHeight="true" outlineLevel="0" collapsed="false">
      <c r="AD20" s="407" t="s">
        <v>19</v>
      </c>
      <c r="AE20" s="464"/>
      <c r="AF20" s="407" t="n">
        <v>1</v>
      </c>
      <c r="AG20" s="499"/>
      <c r="AH20" s="407" t="s">
        <v>19</v>
      </c>
      <c r="AI20" s="464"/>
      <c r="AJ20" s="407" t="n">
        <v>1</v>
      </c>
      <c r="AK20" s="499"/>
      <c r="AL20" s="407" t="s">
        <v>19</v>
      </c>
      <c r="AM20" s="513"/>
      <c r="AN20" s="407" t="n">
        <v>1</v>
      </c>
      <c r="AO20" s="513"/>
      <c r="AP20" s="407" t="s">
        <v>19</v>
      </c>
      <c r="AQ20" s="513"/>
      <c r="AR20" s="407" t="n">
        <v>1</v>
      </c>
      <c r="AS20" s="513"/>
      <c r="AT20" s="350"/>
      <c r="AU20" s="406"/>
      <c r="AV20" s="350"/>
      <c r="AW20" s="406"/>
      <c r="AX20" s="467"/>
      <c r="AY20" s="468" t="s">
        <v>65</v>
      </c>
      <c r="AZ20" s="467"/>
      <c r="BA20" s="468" t="s">
        <v>65</v>
      </c>
      <c r="BI20" s="31" t="n">
        <v>0</v>
      </c>
    </row>
    <row r="21" customFormat="false" ht="14.25" hidden="true" customHeight="true" outlineLevel="0" collapsed="false">
      <c r="BD21" s="87"/>
      <c r="BE21" s="87"/>
      <c r="BF21" s="87"/>
      <c r="BG21" s="87"/>
      <c r="BH21" s="87"/>
      <c r="BI21" s="31" t="n">
        <v>0</v>
      </c>
    </row>
    <row r="22" customFormat="false" ht="14.25" hidden="true" customHeight="true" outlineLevel="0" collapsed="false">
      <c r="O22" s="373" t="s">
        <v>424</v>
      </c>
      <c r="Z22" s="399"/>
      <c r="AB22" s="399"/>
      <c r="AX22" s="399"/>
      <c r="AZ22" s="399"/>
      <c r="BD22" s="87"/>
      <c r="BE22" s="87"/>
      <c r="BF22" s="87"/>
      <c r="BG22" s="87"/>
      <c r="BH22" s="87"/>
      <c r="BI22" s="31" t="n">
        <v>0</v>
      </c>
    </row>
    <row r="23" customFormat="false" ht="14.25" hidden="true" customHeight="true" outlineLevel="0" collapsed="false">
      <c r="BD23" s="87"/>
      <c r="BE23" s="87"/>
      <c r="BF23" s="87"/>
      <c r="BG23" s="87"/>
      <c r="BH23" s="87"/>
      <c r="BI23" s="31" t="n">
        <v>0</v>
      </c>
    </row>
    <row r="24" s="469" customFormat="true" ht="14.25" hidden="true" customHeight="true" outlineLevel="0" collapsed="false">
      <c r="M24" s="512"/>
      <c r="N24" s="512"/>
      <c r="O24" s="469" t="s">
        <v>425</v>
      </c>
      <c r="P24" s="512"/>
      <c r="Q24" s="470"/>
      <c r="R24" s="470"/>
      <c r="AA24" s="469" t="s">
        <v>427</v>
      </c>
      <c r="AC24" s="469" t="s">
        <v>428</v>
      </c>
      <c r="AD24" s="469" t="s">
        <v>476</v>
      </c>
      <c r="AH24" s="469" t="s">
        <v>476</v>
      </c>
      <c r="AK24" s="469" t="s">
        <v>513</v>
      </c>
      <c r="AL24" s="469" t="s">
        <v>476</v>
      </c>
      <c r="AP24" s="469" t="s">
        <v>476</v>
      </c>
      <c r="AY24" s="469" t="s">
        <v>427</v>
      </c>
      <c r="BA24" s="469" t="s">
        <v>428</v>
      </c>
      <c r="BD24" s="493"/>
      <c r="BE24" s="493"/>
      <c r="BF24" s="493"/>
      <c r="BG24" s="493"/>
      <c r="BH24" s="493"/>
      <c r="BI24" s="469" t="n">
        <v>0</v>
      </c>
    </row>
    <row r="25" customFormat="false" ht="14.25" hidden="true" customHeight="true" outlineLevel="0" collapsed="false">
      <c r="O25" s="433"/>
      <c r="BD25" s="87"/>
      <c r="BE25" s="87"/>
      <c r="BF25" s="87"/>
      <c r="BG25" s="87"/>
      <c r="BH25" s="87"/>
      <c r="BI25" s="31" t="n">
        <v>0</v>
      </c>
    </row>
    <row r="26" customFormat="false" ht="14.25" hidden="true" customHeight="true" outlineLevel="0" collapsed="false">
      <c r="O26" s="433"/>
      <c r="BD26" s="87"/>
      <c r="BE26" s="87"/>
      <c r="BF26" s="87"/>
      <c r="BG26" s="87"/>
      <c r="BH26" s="87"/>
      <c r="BI26" s="31" t="n">
        <v>0</v>
      </c>
    </row>
    <row r="27" customFormat="false" ht="14.7" hidden="false" customHeight="true" outlineLevel="0" collapsed="false">
      <c r="Q27" s="471"/>
      <c r="R27" s="375"/>
      <c r="S27" s="376"/>
      <c r="T27" s="56"/>
      <c r="U27" s="56"/>
      <c r="BI27" s="31" t="n">
        <v>14</v>
      </c>
    </row>
    <row r="28" customFormat="false" ht="14.7" hidden="false" customHeight="true" outlineLevel="0" collapsed="false">
      <c r="Q28" s="471"/>
      <c r="R28" s="375"/>
      <c r="S28" s="176" t="str">
        <f aca="false">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8"/>
      <c r="BI28" s="31" t="n">
        <v>14</v>
      </c>
    </row>
    <row r="29" customFormat="false" ht="14.7" hidden="false" customHeight="true" outlineLevel="0" collapsed="false">
      <c r="Q29" s="471"/>
      <c r="R29" s="375"/>
      <c r="S29" s="209" t="str">
        <f aca="false">IF(org=0,"Не определено",org)</f>
        <v>ООО "Газпром теплоэнерго Ярославль"</v>
      </c>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178"/>
      <c r="BI29" s="31" t="n">
        <v>14</v>
      </c>
    </row>
    <row r="30" customFormat="false" ht="14.25" hidden="true" customHeight="true" outlineLevel="0" collapsed="false">
      <c r="Q30" s="471"/>
      <c r="R30" s="375"/>
      <c r="S30" s="376"/>
      <c r="T30" s="56"/>
      <c r="U30" s="56"/>
      <c r="V30" s="377"/>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c r="AY30" s="377"/>
      <c r="AZ30" s="377"/>
      <c r="BA30" s="377"/>
      <c r="BI30" s="31" t="n">
        <v>0</v>
      </c>
    </row>
    <row r="31" s="136" customFormat="true" ht="25.5" hidden="true" customHeight="true" outlineLevel="0" collapsed="false">
      <c r="A31" s="88"/>
      <c r="B31" s="88"/>
      <c r="C31" s="88"/>
      <c r="D31" s="88"/>
      <c r="E31" s="88"/>
      <c r="F31" s="88"/>
      <c r="G31" s="88"/>
      <c r="H31" s="88"/>
      <c r="I31" s="88"/>
      <c r="J31" s="88"/>
      <c r="K31" s="88"/>
      <c r="L31" s="433"/>
      <c r="M31" s="88"/>
      <c r="N31" s="88"/>
      <c r="O31" s="88"/>
      <c r="P31" s="88"/>
      <c r="Q31" s="88"/>
      <c r="S31" s="378" t="s">
        <v>41</v>
      </c>
      <c r="T31" s="378"/>
      <c r="U31" s="379"/>
      <c r="V31" s="380" t="str">
        <f aca="false">IF(TITLE_NAME_OR_PR_CHANGE="",IF(TITLE_NAME_OR_PR="","",TITLE_NAME_OR_PR),TITLE_NAME_OR_PR_CHANGE)</f>
        <v/>
      </c>
      <c r="W31" s="380"/>
      <c r="X31" s="380"/>
      <c r="Y31" s="380"/>
      <c r="Z31" s="380"/>
      <c r="AA31" s="380"/>
      <c r="AB31" s="380"/>
      <c r="AC31" s="31"/>
      <c r="AD31" s="380" t="str">
        <f aca="false">IF(TITLE_NAME_OR_PR_CHANGE="",IF(TITLE_NAME_OR_PR="","",TITLE_NAME_OR_PR),TITLE_NAME_OR_PR_CHANGE)</f>
        <v/>
      </c>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1"/>
      <c r="BB31" s="31"/>
      <c r="BC31" s="381"/>
      <c r="BD31" s="85"/>
      <c r="BE31" s="85"/>
      <c r="BF31" s="85"/>
      <c r="BG31" s="85"/>
      <c r="BH31" s="85"/>
      <c r="BI31" s="136" t="n">
        <v>0</v>
      </c>
    </row>
    <row r="32" s="136" customFormat="true" ht="18.75" hidden="true" customHeight="true" outlineLevel="0" collapsed="false">
      <c r="A32" s="88"/>
      <c r="B32" s="88"/>
      <c r="C32" s="88"/>
      <c r="D32" s="88"/>
      <c r="E32" s="88"/>
      <c r="F32" s="88"/>
      <c r="G32" s="88"/>
      <c r="H32" s="88"/>
      <c r="I32" s="88"/>
      <c r="J32" s="88"/>
      <c r="K32" s="88"/>
      <c r="L32" s="433"/>
      <c r="M32" s="88"/>
      <c r="N32" s="88"/>
      <c r="O32" s="88"/>
      <c r="P32" s="88"/>
      <c r="Q32" s="88"/>
      <c r="S32" s="378" t="s">
        <v>430</v>
      </c>
      <c r="T32" s="378"/>
      <c r="U32" s="379"/>
      <c r="V32" s="382" t="str">
        <f aca="false">IF(TITLE_DATE_PR_CHANGE="",IF(TITLE_DATE_PR="","",TITLE_DATE_PR),TITLE_DATE_PR_CHANGE)</f>
        <v/>
      </c>
      <c r="W32" s="382"/>
      <c r="X32" s="382"/>
      <c r="Y32" s="382"/>
      <c r="Z32" s="382"/>
      <c r="AA32" s="382"/>
      <c r="AB32" s="382"/>
      <c r="AC32" s="31"/>
      <c r="AD32" s="382" t="str">
        <f aca="false">IF(TITLE_DATE_PR_CHANGE="",IF(TITLE_DATE_PR="","",TITLE_DATE_PR),TITLE_DATE_PR_CHANGE)</f>
        <v/>
      </c>
      <c r="AE32" s="382"/>
      <c r="AF32" s="382"/>
      <c r="AG32" s="382"/>
      <c r="AH32" s="382"/>
      <c r="AI32" s="382"/>
      <c r="AJ32" s="382"/>
      <c r="AK32" s="382"/>
      <c r="AL32" s="382"/>
      <c r="AM32" s="382"/>
      <c r="AN32" s="382"/>
      <c r="AO32" s="382"/>
      <c r="AP32" s="382"/>
      <c r="AQ32" s="382"/>
      <c r="AR32" s="382"/>
      <c r="AS32" s="382"/>
      <c r="AT32" s="382"/>
      <c r="AU32" s="382"/>
      <c r="AV32" s="382"/>
      <c r="AW32" s="382"/>
      <c r="AX32" s="382"/>
      <c r="AY32" s="382"/>
      <c r="AZ32" s="382"/>
      <c r="BA32" s="31"/>
      <c r="BB32" s="31"/>
      <c r="BC32" s="381"/>
      <c r="BD32" s="85"/>
      <c r="BE32" s="85"/>
      <c r="BF32" s="85"/>
      <c r="BG32" s="85"/>
      <c r="BH32" s="85"/>
      <c r="BI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P33" s="88"/>
      <c r="Q33" s="88"/>
      <c r="S33" s="378" t="s">
        <v>431</v>
      </c>
      <c r="T33" s="378"/>
      <c r="U33" s="379"/>
      <c r="V33" s="380" t="str">
        <f aca="false">IF(TITLE_NUMBER_PR_CHANGE="",IF(TITLE_NUMBER_PR="","",TITLE_NUMBER_PR),TITLE_NUMBER_PR_CHANGE)</f>
        <v/>
      </c>
      <c r="W33" s="380"/>
      <c r="X33" s="380"/>
      <c r="Y33" s="380"/>
      <c r="Z33" s="380"/>
      <c r="AA33" s="380"/>
      <c r="AB33" s="380"/>
      <c r="AC33" s="31"/>
      <c r="AD33" s="380" t="str">
        <f aca="false">IF(TITLE_NUMBER_PR_CHANGE="",IF(TITLE_NUMBER_PR="","",TITLE_NUMBER_PR),TITLE_NUMBER_PR_CHANGE)</f>
        <v/>
      </c>
      <c r="AE33" s="380"/>
      <c r="AF33" s="380"/>
      <c r="AG33" s="380"/>
      <c r="AH33" s="380"/>
      <c r="AI33" s="380"/>
      <c r="AJ33" s="380"/>
      <c r="AK33" s="380"/>
      <c r="AL33" s="380"/>
      <c r="AM33" s="380"/>
      <c r="AN33" s="380"/>
      <c r="AO33" s="380"/>
      <c r="AP33" s="380"/>
      <c r="AQ33" s="380"/>
      <c r="AR33" s="380"/>
      <c r="AS33" s="380"/>
      <c r="AT33" s="380"/>
      <c r="AU33" s="380"/>
      <c r="AV33" s="380"/>
      <c r="AW33" s="380"/>
      <c r="AX33" s="380"/>
      <c r="AY33" s="380"/>
      <c r="AZ33" s="380"/>
      <c r="BA33" s="31"/>
      <c r="BB33" s="31"/>
      <c r="BC33" s="381"/>
      <c r="BD33" s="85"/>
      <c r="BE33" s="85"/>
      <c r="BF33" s="85"/>
      <c r="BG33" s="85"/>
      <c r="BH33" s="85"/>
      <c r="BI33" s="136" t="n">
        <v>0</v>
      </c>
    </row>
    <row r="34" s="136" customFormat="true" ht="18.75" hidden="true" customHeight="true" outlineLevel="0" collapsed="false">
      <c r="A34" s="88"/>
      <c r="B34" s="88"/>
      <c r="C34" s="88"/>
      <c r="D34" s="88"/>
      <c r="E34" s="88"/>
      <c r="F34" s="88"/>
      <c r="G34" s="88"/>
      <c r="H34" s="88"/>
      <c r="I34" s="88"/>
      <c r="J34" s="88"/>
      <c r="K34" s="88"/>
      <c r="L34" s="433"/>
      <c r="M34" s="88"/>
      <c r="N34" s="88"/>
      <c r="O34" s="88"/>
      <c r="P34" s="88"/>
      <c r="Q34" s="88"/>
      <c r="S34" s="378" t="s">
        <v>42</v>
      </c>
      <c r="T34" s="378"/>
      <c r="U34" s="379"/>
      <c r="V34" s="380" t="str">
        <f aca="false">IF(TITLE_IST_PUB_CHANGE="",IF(TITLE_IST_PUB="","",TITLE_IST_PUB),TITLE_IST_PUB_CHANGE)</f>
        <v/>
      </c>
      <c r="W34" s="380"/>
      <c r="X34" s="380"/>
      <c r="Y34" s="380"/>
      <c r="Z34" s="380"/>
      <c r="AA34" s="380"/>
      <c r="AB34" s="380"/>
      <c r="AC34" s="31"/>
      <c r="AD34" s="380" t="str">
        <f aca="false">IF(TITLE_IST_PUB_CHANGE="",IF(TITLE_IST_PUB="","",TITLE_IST_PUB),TITLE_IST_PUB_CHANGE)</f>
        <v/>
      </c>
      <c r="AE34" s="380"/>
      <c r="AF34" s="380"/>
      <c r="AG34" s="380"/>
      <c r="AH34" s="380"/>
      <c r="AI34" s="380"/>
      <c r="AJ34" s="380"/>
      <c r="AK34" s="380"/>
      <c r="AL34" s="380"/>
      <c r="AM34" s="380"/>
      <c r="AN34" s="380"/>
      <c r="AO34" s="380"/>
      <c r="AP34" s="380"/>
      <c r="AQ34" s="380"/>
      <c r="AR34" s="380"/>
      <c r="AS34" s="380"/>
      <c r="AT34" s="380"/>
      <c r="AU34" s="380"/>
      <c r="AV34" s="380"/>
      <c r="AW34" s="380"/>
      <c r="AX34" s="380"/>
      <c r="AY34" s="380"/>
      <c r="AZ34" s="380"/>
      <c r="BA34" s="31"/>
      <c r="BB34" s="31"/>
      <c r="BC34" s="381"/>
      <c r="BD34" s="85"/>
      <c r="BE34" s="85"/>
      <c r="BF34" s="85"/>
      <c r="BG34" s="85"/>
      <c r="BH34" s="85"/>
      <c r="BI34" s="136" t="n">
        <v>0</v>
      </c>
    </row>
    <row r="35" customFormat="false" ht="14.25" hidden="true" customHeight="true" outlineLevel="0" collapsed="false">
      <c r="Q35" s="471"/>
      <c r="R35" s="375"/>
      <c r="S35" s="376"/>
      <c r="T35" s="56"/>
      <c r="U35" s="56"/>
      <c r="V35" s="377"/>
      <c r="W35" s="377"/>
      <c r="X35" s="377"/>
      <c r="Y35" s="377"/>
      <c r="Z35" s="377"/>
      <c r="AA35" s="377"/>
      <c r="AB35" s="377"/>
      <c r="AC35" s="377"/>
      <c r="AD35" s="377"/>
      <c r="AE35" s="377"/>
      <c r="AF35" s="377"/>
      <c r="AG35" s="377"/>
      <c r="AH35" s="377"/>
      <c r="AI35" s="377"/>
      <c r="AJ35" s="377"/>
      <c r="AK35" s="377"/>
      <c r="AL35" s="377"/>
      <c r="AM35" s="377"/>
      <c r="AN35" s="377"/>
      <c r="AO35" s="377"/>
      <c r="AP35" s="377"/>
      <c r="AQ35" s="377"/>
      <c r="AR35" s="377"/>
      <c r="AS35" s="377"/>
      <c r="AT35" s="377"/>
      <c r="AU35" s="377"/>
      <c r="AV35" s="377"/>
      <c r="AW35" s="377"/>
      <c r="AX35" s="377"/>
      <c r="AY35" s="377"/>
      <c r="AZ35" s="377"/>
      <c r="BA35" s="377"/>
      <c r="BI35" s="31" t="n">
        <v>0</v>
      </c>
    </row>
    <row r="36" s="136" customFormat="true" ht="18.75" hidden="true" customHeight="true" outlineLevel="0" collapsed="false">
      <c r="A36" s="88"/>
      <c r="B36" s="88"/>
      <c r="C36" s="88"/>
      <c r="D36" s="88"/>
      <c r="E36" s="88"/>
      <c r="F36" s="88"/>
      <c r="G36" s="88"/>
      <c r="H36" s="88"/>
      <c r="I36" s="88"/>
      <c r="J36" s="88"/>
      <c r="K36" s="88"/>
      <c r="L36" s="433"/>
      <c r="M36" s="88"/>
      <c r="N36" s="88"/>
      <c r="O36" s="88"/>
      <c r="P36" s="88"/>
      <c r="Q36" s="88"/>
      <c r="S36" s="378" t="s">
        <v>430</v>
      </c>
      <c r="T36" s="378"/>
      <c r="U36" s="379"/>
      <c r="V36" s="382" t="str">
        <f aca="false">IF(TITLE_DATE_PR_CHANGE="",IF(TITLE_DATE_PR="","",TITLE_DATE_PR),TITLE_DATE_PR_CHANGE)</f>
        <v/>
      </c>
      <c r="W36" s="382"/>
      <c r="X36" s="382"/>
      <c r="Y36" s="382"/>
      <c r="Z36" s="382"/>
      <c r="AA36" s="382"/>
      <c r="AB36" s="382"/>
      <c r="AC36" s="31"/>
      <c r="AD36" s="382" t="str">
        <f aca="false">IF(TITLE_DATE_PR_CHANGE="",IF(TITLE_DATE_PR="","",TITLE_DATE_PR),TITLE_DATE_PR_CHANGE)</f>
        <v/>
      </c>
      <c r="AE36" s="382"/>
      <c r="AF36" s="382"/>
      <c r="AG36" s="382"/>
      <c r="AH36" s="382"/>
      <c r="AI36" s="382"/>
      <c r="AJ36" s="382"/>
      <c r="AK36" s="382"/>
      <c r="AL36" s="382"/>
      <c r="AM36" s="382"/>
      <c r="AN36" s="382"/>
      <c r="AO36" s="382"/>
      <c r="AP36" s="382"/>
      <c r="AQ36" s="382"/>
      <c r="AR36" s="382"/>
      <c r="AS36" s="382"/>
      <c r="AT36" s="382"/>
      <c r="AU36" s="382"/>
      <c r="AV36" s="382"/>
      <c r="AW36" s="382"/>
      <c r="AX36" s="382"/>
      <c r="AY36" s="382"/>
      <c r="AZ36" s="382"/>
      <c r="BA36" s="31"/>
      <c r="BB36" s="31"/>
      <c r="BC36" s="381"/>
      <c r="BD36" s="85"/>
      <c r="BE36" s="85"/>
      <c r="BF36" s="85"/>
      <c r="BG36" s="85"/>
      <c r="BH36" s="85"/>
      <c r="BI36" s="136" t="n">
        <v>0</v>
      </c>
    </row>
    <row r="37" s="136" customFormat="true" ht="18.75" hidden="true" customHeight="true" outlineLevel="0" collapsed="false">
      <c r="A37" s="88"/>
      <c r="B37" s="88"/>
      <c r="C37" s="88"/>
      <c r="D37" s="88"/>
      <c r="E37" s="88"/>
      <c r="F37" s="88"/>
      <c r="G37" s="88"/>
      <c r="H37" s="88"/>
      <c r="I37" s="88"/>
      <c r="J37" s="88"/>
      <c r="K37" s="88"/>
      <c r="L37" s="433"/>
      <c r="M37" s="88"/>
      <c r="N37" s="88"/>
      <c r="O37" s="88"/>
      <c r="P37" s="88"/>
      <c r="Q37" s="88"/>
      <c r="S37" s="378" t="s">
        <v>431</v>
      </c>
      <c r="T37" s="378"/>
      <c r="U37" s="379"/>
      <c r="V37" s="380" t="str">
        <f aca="false">IF(TITLE_NUMBER_PR_CHANGE="",IF(TITLE_NUMBER_PR="","",TITLE_NUMBER_PR),TITLE_NUMBER_PR_CHANGE)</f>
        <v/>
      </c>
      <c r="W37" s="380"/>
      <c r="X37" s="380"/>
      <c r="Y37" s="380"/>
      <c r="Z37" s="380"/>
      <c r="AA37" s="380"/>
      <c r="AB37" s="380"/>
      <c r="AC37" s="31"/>
      <c r="AD37" s="380" t="str">
        <f aca="false">IF(TITLE_NUMBER_PR_CHANGE="",IF(TITLE_NUMBER_PR="","",TITLE_NUMBER_PR),TITLE_NUMBER_PR_CHANGE)</f>
        <v/>
      </c>
      <c r="AE37" s="380"/>
      <c r="AF37" s="380"/>
      <c r="AG37" s="380"/>
      <c r="AH37" s="380"/>
      <c r="AI37" s="380"/>
      <c r="AJ37" s="380"/>
      <c r="AK37" s="380"/>
      <c r="AL37" s="380"/>
      <c r="AM37" s="380"/>
      <c r="AN37" s="380"/>
      <c r="AO37" s="380"/>
      <c r="AP37" s="380"/>
      <c r="AQ37" s="380"/>
      <c r="AR37" s="380"/>
      <c r="AS37" s="380"/>
      <c r="AT37" s="380"/>
      <c r="AU37" s="380"/>
      <c r="AV37" s="380"/>
      <c r="AW37" s="380"/>
      <c r="AX37" s="380"/>
      <c r="AY37" s="380"/>
      <c r="AZ37" s="380"/>
      <c r="BA37" s="31"/>
      <c r="BB37" s="31"/>
      <c r="BC37" s="381"/>
      <c r="BD37" s="85"/>
      <c r="BE37" s="85"/>
      <c r="BF37" s="85"/>
      <c r="BG37" s="85"/>
      <c r="BH37" s="85"/>
      <c r="BI37" s="136" t="n">
        <v>0</v>
      </c>
    </row>
    <row r="38" s="136" customFormat="true" ht="12.8" hidden="false" customHeight="false" outlineLevel="0" collapsed="false">
      <c r="A38" s="88"/>
      <c r="B38" s="88"/>
      <c r="C38" s="88"/>
      <c r="D38" s="88"/>
      <c r="E38" s="88"/>
      <c r="F38" s="88"/>
      <c r="G38" s="88"/>
      <c r="H38" s="88"/>
      <c r="I38" s="88"/>
      <c r="J38" s="88"/>
      <c r="K38" s="88"/>
      <c r="L38" s="433"/>
      <c r="M38" s="88"/>
      <c r="N38" s="88"/>
      <c r="O38" s="88"/>
      <c r="P38" s="88"/>
      <c r="Q38" s="88"/>
      <c r="S38" s="31"/>
      <c r="T38" s="31"/>
      <c r="U38" s="481"/>
      <c r="V38" s="31"/>
      <c r="W38" s="31"/>
      <c r="X38" s="31"/>
      <c r="Y38" s="31"/>
      <c r="Z38" s="31"/>
      <c r="AA38" s="31"/>
      <c r="AB38" s="31"/>
      <c r="AC38" s="36" t="s">
        <v>434</v>
      </c>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6" t="s">
        <v>434</v>
      </c>
      <c r="BD38" s="85"/>
      <c r="BE38" s="85"/>
      <c r="BF38" s="85"/>
      <c r="BG38" s="85"/>
      <c r="BH38" s="85"/>
      <c r="BI38" s="136" t="n">
        <v>0</v>
      </c>
    </row>
    <row r="39" customFormat="false" ht="14.7" hidden="false" customHeight="true" outlineLevel="0" collapsed="false">
      <c r="Q39" s="471"/>
      <c r="R39" s="375"/>
      <c r="S39" s="376"/>
      <c r="T39" s="56"/>
      <c r="U39" s="383"/>
      <c r="V39" s="384"/>
      <c r="W39" s="384"/>
      <c r="X39" s="384"/>
      <c r="Y39" s="384"/>
      <c r="Z39" s="384"/>
      <c r="AA39" s="384"/>
      <c r="AB39" s="384"/>
      <c r="AC39" s="384"/>
      <c r="AD39" s="384"/>
      <c r="AE39" s="384"/>
      <c r="AF39" s="384"/>
      <c r="AG39" s="384"/>
      <c r="AH39" s="384"/>
      <c r="AI39" s="384"/>
      <c r="AJ39" s="384"/>
      <c r="AK39" s="384"/>
      <c r="AL39" s="384"/>
      <c r="AM39" s="384"/>
      <c r="AN39" s="384"/>
      <c r="AO39" s="384"/>
      <c r="AP39" s="384"/>
      <c r="AQ39" s="384"/>
      <c r="AR39" s="384"/>
      <c r="AS39" s="384"/>
      <c r="AT39" s="384"/>
      <c r="AU39" s="384"/>
      <c r="AV39" s="384"/>
      <c r="AW39" s="384"/>
      <c r="AX39" s="384"/>
      <c r="AY39" s="384"/>
      <c r="AZ39" s="384"/>
      <c r="BA39" s="384"/>
      <c r="BI39" s="31" t="n">
        <v>14</v>
      </c>
    </row>
    <row r="40" customFormat="false" ht="14.7" hidden="false" customHeight="true" outlineLevel="0" collapsed="false">
      <c r="Q40" s="471"/>
      <c r="R40" s="375"/>
      <c r="S40" s="97" t="s">
        <v>307</v>
      </c>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t="s">
        <v>308</v>
      </c>
      <c r="BI40" s="31" t="n">
        <v>14</v>
      </c>
    </row>
    <row r="41" customFormat="false" ht="14.7" hidden="false" customHeight="true" outlineLevel="0" collapsed="false">
      <c r="Q41" s="471"/>
      <c r="R41" s="375"/>
      <c r="S41" s="404" t="s">
        <v>87</v>
      </c>
      <c r="T41" s="310" t="s">
        <v>514</v>
      </c>
      <c r="U41" s="386"/>
      <c r="V41" s="309" t="s">
        <v>436</v>
      </c>
      <c r="W41" s="309"/>
      <c r="X41" s="309"/>
      <c r="Y41" s="309"/>
      <c r="Z41" s="309"/>
      <c r="AA41" s="309"/>
      <c r="AB41" s="309"/>
      <c r="AC41" s="310" t="s">
        <v>437</v>
      </c>
      <c r="AD41" s="309" t="s">
        <v>531</v>
      </c>
      <c r="AE41" s="309"/>
      <c r="AF41" s="309"/>
      <c r="AG41" s="309"/>
      <c r="AH41" s="309" t="s">
        <v>532</v>
      </c>
      <c r="AI41" s="309"/>
      <c r="AJ41" s="309"/>
      <c r="AK41" s="309"/>
      <c r="AL41" s="309" t="s">
        <v>533</v>
      </c>
      <c r="AM41" s="309"/>
      <c r="AN41" s="309"/>
      <c r="AO41" s="309"/>
      <c r="AP41" s="309" t="s">
        <v>518</v>
      </c>
      <c r="AQ41" s="309"/>
      <c r="AR41" s="309"/>
      <c r="AS41" s="309"/>
      <c r="AT41" s="309" t="s">
        <v>436</v>
      </c>
      <c r="AU41" s="309"/>
      <c r="AV41" s="309"/>
      <c r="AW41" s="309"/>
      <c r="AX41" s="309"/>
      <c r="AY41" s="309"/>
      <c r="AZ41" s="309"/>
      <c r="BA41" s="310" t="s">
        <v>437</v>
      </c>
      <c r="BB41" s="387" t="s">
        <v>439</v>
      </c>
      <c r="BC41" s="97"/>
      <c r="BI41" s="31" t="n">
        <v>14</v>
      </c>
    </row>
    <row r="42" customFormat="false" ht="35.7" hidden="false" customHeight="true" outlineLevel="0" collapsed="false">
      <c r="Q42" s="471"/>
      <c r="R42" s="375"/>
      <c r="S42" s="404"/>
      <c r="T42" s="310"/>
      <c r="U42" s="388"/>
      <c r="V42" s="97" t="s">
        <v>519</v>
      </c>
      <c r="W42" s="97"/>
      <c r="X42" s="97" t="s">
        <v>520</v>
      </c>
      <c r="Y42" s="97"/>
      <c r="Z42" s="97" t="s">
        <v>521</v>
      </c>
      <c r="AA42" s="97"/>
      <c r="AB42" s="97"/>
      <c r="AC42" s="310"/>
      <c r="AD42" s="309"/>
      <c r="AE42" s="309"/>
      <c r="AF42" s="309"/>
      <c r="AG42" s="309"/>
      <c r="AH42" s="309"/>
      <c r="AI42" s="309"/>
      <c r="AJ42" s="309"/>
      <c r="AK42" s="309"/>
      <c r="AL42" s="309"/>
      <c r="AM42" s="309"/>
      <c r="AN42" s="309"/>
      <c r="AO42" s="309"/>
      <c r="AP42" s="309"/>
      <c r="AQ42" s="309"/>
      <c r="AR42" s="309"/>
      <c r="AS42" s="309"/>
      <c r="AT42" s="97" t="s">
        <v>534</v>
      </c>
      <c r="AU42" s="97"/>
      <c r="AV42" s="97" t="s">
        <v>535</v>
      </c>
      <c r="AW42" s="97"/>
      <c r="AX42" s="97" t="s">
        <v>521</v>
      </c>
      <c r="AY42" s="97"/>
      <c r="AZ42" s="97"/>
      <c r="BA42" s="310"/>
      <c r="BB42" s="387"/>
      <c r="BC42" s="97"/>
      <c r="BI42" s="31" t="n">
        <v>34</v>
      </c>
    </row>
    <row r="43" customFormat="false" ht="14.7" hidden="false" customHeight="true" outlineLevel="0" collapsed="false">
      <c r="Q43" s="471"/>
      <c r="R43" s="375"/>
      <c r="S43" s="404"/>
      <c r="T43" s="310"/>
      <c r="U43" s="388"/>
      <c r="V43" s="97"/>
      <c r="W43" s="97"/>
      <c r="X43" s="97"/>
      <c r="Y43" s="97"/>
      <c r="Z43" s="97"/>
      <c r="AA43" s="97"/>
      <c r="AB43" s="97"/>
      <c r="AC43" s="310"/>
      <c r="AD43" s="309"/>
      <c r="AE43" s="309"/>
      <c r="AF43" s="309"/>
      <c r="AG43" s="309"/>
      <c r="AH43" s="309"/>
      <c r="AI43" s="309"/>
      <c r="AJ43" s="309"/>
      <c r="AK43" s="309"/>
      <c r="AL43" s="309"/>
      <c r="AM43" s="309"/>
      <c r="AN43" s="309"/>
      <c r="AO43" s="309"/>
      <c r="AP43" s="309"/>
      <c r="AQ43" s="309"/>
      <c r="AR43" s="309"/>
      <c r="AS43" s="309"/>
      <c r="AT43" s="97"/>
      <c r="AU43" s="97"/>
      <c r="AV43" s="97"/>
      <c r="AW43" s="97"/>
      <c r="AX43" s="97"/>
      <c r="AY43" s="97"/>
      <c r="AZ43" s="97"/>
      <c r="BA43" s="310"/>
      <c r="BB43" s="387"/>
      <c r="BC43" s="97"/>
      <c r="BI43" s="31" t="n">
        <v>14</v>
      </c>
    </row>
    <row r="44" customFormat="false" ht="14.7" hidden="false" customHeight="true" outlineLevel="0" collapsed="false">
      <c r="A44" s="88"/>
      <c r="B44" s="88" t="s">
        <v>144</v>
      </c>
      <c r="C44" s="88" t="s">
        <v>145</v>
      </c>
      <c r="D44" s="88" t="s">
        <v>146</v>
      </c>
      <c r="E44" s="433" t="s">
        <v>444</v>
      </c>
      <c r="F44" s="433" t="s">
        <v>445</v>
      </c>
      <c r="G44" s="433" t="s">
        <v>446</v>
      </c>
      <c r="H44" s="433" t="s">
        <v>447</v>
      </c>
      <c r="I44" s="433" t="s">
        <v>448</v>
      </c>
      <c r="J44" s="433" t="s">
        <v>449</v>
      </c>
      <c r="K44" s="433" t="s">
        <v>450</v>
      </c>
      <c r="L44" s="433" t="s">
        <v>425</v>
      </c>
      <c r="Q44" s="471"/>
      <c r="R44" s="375"/>
      <c r="S44" s="404"/>
      <c r="T44" s="310"/>
      <c r="U44" s="389"/>
      <c r="V44" s="310" t="s">
        <v>485</v>
      </c>
      <c r="W44" s="310" t="s">
        <v>486</v>
      </c>
      <c r="X44" s="310" t="s">
        <v>485</v>
      </c>
      <c r="Y44" s="310" t="s">
        <v>486</v>
      </c>
      <c r="Z44" s="148" t="s">
        <v>453</v>
      </c>
      <c r="AA44" s="148" t="s">
        <v>454</v>
      </c>
      <c r="AB44" s="148"/>
      <c r="AC44" s="310"/>
      <c r="AD44" s="309"/>
      <c r="AE44" s="309"/>
      <c r="AF44" s="309"/>
      <c r="AG44" s="309"/>
      <c r="AH44" s="309"/>
      <c r="AI44" s="309"/>
      <c r="AJ44" s="309"/>
      <c r="AK44" s="309"/>
      <c r="AL44" s="309"/>
      <c r="AM44" s="309"/>
      <c r="AN44" s="309"/>
      <c r="AO44" s="309"/>
      <c r="AP44" s="309"/>
      <c r="AQ44" s="309"/>
      <c r="AR44" s="309"/>
      <c r="AS44" s="309"/>
      <c r="AT44" s="310" t="s">
        <v>485</v>
      </c>
      <c r="AU44" s="310" t="s">
        <v>486</v>
      </c>
      <c r="AV44" s="310" t="s">
        <v>485</v>
      </c>
      <c r="AW44" s="310" t="s">
        <v>486</v>
      </c>
      <c r="AX44" s="148" t="s">
        <v>453</v>
      </c>
      <c r="AY44" s="148" t="s">
        <v>454</v>
      </c>
      <c r="AZ44" s="148"/>
      <c r="BA44" s="310"/>
      <c r="BB44" s="387"/>
      <c r="BC44" s="97"/>
      <c r="BI44" s="31" t="n">
        <v>14</v>
      </c>
    </row>
    <row r="45" s="87" customFormat="true" ht="11.25" hidden="true" customHeight="true" outlineLevel="0" collapsed="false">
      <c r="A45" s="88"/>
      <c r="B45" s="88"/>
      <c r="C45" s="88"/>
      <c r="D45" s="88"/>
      <c r="E45" s="88"/>
      <c r="F45" s="88"/>
      <c r="G45" s="88"/>
      <c r="H45" s="88"/>
      <c r="I45" s="88"/>
      <c r="J45" s="88"/>
      <c r="K45" s="88"/>
      <c r="L45" s="433"/>
      <c r="M45" s="39"/>
      <c r="N45" s="39"/>
      <c r="O45" s="39"/>
      <c r="P45" s="414"/>
      <c r="Q45" s="392"/>
      <c r="R45" s="392" t="n">
        <v>1</v>
      </c>
      <c r="S45" s="393" t="s">
        <v>118</v>
      </c>
      <c r="T45" s="394" t="s">
        <v>101</v>
      </c>
      <c r="U45" s="395" t="str">
        <f aca="true">OFFSET(U45,0,-1)</f>
        <v>2</v>
      </c>
      <c r="V45" s="396" t="n">
        <f aca="true">OFFSET(V45,0,-1)+1</f>
        <v>3</v>
      </c>
      <c r="W45" s="396" t="n">
        <f aca="true">OFFSET(W45,0,-1)+1</f>
        <v>4</v>
      </c>
      <c r="X45" s="396" t="n">
        <f aca="true">OFFSET(X45,0,-1)+1</f>
        <v>5</v>
      </c>
      <c r="Y45" s="396" t="n">
        <f aca="true">OFFSET(Y45,0,-1)+1</f>
        <v>6</v>
      </c>
      <c r="Z45" s="396" t="n">
        <f aca="true">OFFSET(Z45,0,-1)+1</f>
        <v>7</v>
      </c>
      <c r="AA45" s="396" t="n">
        <f aca="true">OFFSET(AA45,0,-1)+1</f>
        <v>8</v>
      </c>
      <c r="AB45" s="396"/>
      <c r="AC45" s="396" t="n">
        <f aca="true">OFFSET(AC45,0,-2)+1</f>
        <v>9</v>
      </c>
      <c r="AD45" s="396" t="n">
        <f aca="true">OFFSET(AD45,0,-1)+1</f>
        <v>10</v>
      </c>
      <c r="AE45" s="396"/>
      <c r="AF45" s="396"/>
      <c r="AG45" s="396"/>
      <c r="AH45" s="396"/>
      <c r="AI45" s="396"/>
      <c r="AJ45" s="396"/>
      <c r="AK45" s="396"/>
      <c r="AL45" s="396"/>
      <c r="AM45" s="396"/>
      <c r="AN45" s="396"/>
      <c r="AO45" s="396"/>
      <c r="AP45" s="396"/>
      <c r="AQ45" s="396"/>
      <c r="AR45" s="396"/>
      <c r="AS45" s="396"/>
      <c r="AT45" s="396"/>
      <c r="AU45" s="396"/>
      <c r="AV45" s="396"/>
      <c r="AW45" s="396" t="n">
        <f aca="true">OFFSET(AW45,0,-1)+1</f>
        <v>1</v>
      </c>
      <c r="AX45" s="396" t="n">
        <f aca="true">OFFSET(AX45,0,-1)+1</f>
        <v>2</v>
      </c>
      <c r="AY45" s="396" t="n">
        <f aca="true">OFFSET(AY45,0,-1)+1</f>
        <v>3</v>
      </c>
      <c r="AZ45" s="396"/>
      <c r="BA45" s="396" t="n">
        <f aca="true">OFFSET(BA45,0,-2)+1</f>
        <v>4</v>
      </c>
      <c r="BB45" s="395" t="n">
        <f aca="true">OFFSET(BB45,0,-1)</f>
        <v>4</v>
      </c>
      <c r="BC45" s="396" t="n">
        <f aca="true">OFFSET(BC45,0,-1)+1</f>
        <v>5</v>
      </c>
      <c r="BD45" s="36"/>
      <c r="BE45" s="36"/>
      <c r="BF45" s="36"/>
      <c r="BG45" s="36"/>
      <c r="BH45" s="36"/>
      <c r="BI45" s="87" t="n">
        <v>0</v>
      </c>
    </row>
    <row r="46" customFormat="false" ht="22.05" hidden="false" customHeight="true" outlineLevel="0" collapsed="false">
      <c r="A46" s="416" t="s">
        <v>283</v>
      </c>
      <c r="B46" s="416"/>
      <c r="C46" s="416"/>
      <c r="D46" s="416"/>
      <c r="E46" s="331" t="n">
        <v>1</v>
      </c>
      <c r="F46" s="416"/>
      <c r="G46" s="416"/>
      <c r="H46" s="416"/>
      <c r="I46" s="416"/>
      <c r="J46" s="416"/>
      <c r="K46" s="416"/>
      <c r="L46" s="433"/>
      <c r="M46" s="29"/>
      <c r="N46" s="29"/>
      <c r="O46" s="29"/>
      <c r="Q46" s="96"/>
      <c r="R46" s="332"/>
      <c r="S46" s="404" t="n">
        <f aca="false">INDEX(PT_DIFFERENTIATION_NUM_NTAR,MATCH(A46,PT_DIFFERENTIATION_NTAR_ID,0))</f>
        <v>0</v>
      </c>
      <c r="T46" s="334" t="s">
        <v>132</v>
      </c>
      <c r="U46" s="335"/>
      <c r="V46" s="492"/>
      <c r="W46" s="492"/>
      <c r="X46" s="492"/>
      <c r="Y46" s="492"/>
      <c r="Z46" s="492"/>
      <c r="AA46" s="492"/>
      <c r="AB46" s="492"/>
      <c r="AC46" s="492"/>
      <c r="AD46" s="337" t="str">
        <f aca="false">INDEX(PT_DIFFERENTIATION_NTAR,MATCH(A46,PT_DIFFERENTIATION_NTAR_ID,0))</f>
        <v/>
      </c>
      <c r="AE46" s="337"/>
      <c r="AF46" s="337"/>
      <c r="AG46" s="337"/>
      <c r="AH46" s="337"/>
      <c r="AI46" s="337"/>
      <c r="AJ46" s="337"/>
      <c r="AK46" s="337"/>
      <c r="AL46" s="337"/>
      <c r="AM46" s="337"/>
      <c r="AN46" s="337"/>
      <c r="AO46" s="337"/>
      <c r="AP46" s="337"/>
      <c r="AQ46" s="337"/>
      <c r="AR46" s="337"/>
      <c r="AS46" s="337"/>
      <c r="AT46" s="337"/>
      <c r="AU46" s="337"/>
      <c r="AV46" s="337"/>
      <c r="AW46" s="337"/>
      <c r="AX46" s="337"/>
      <c r="AY46" s="337"/>
      <c r="AZ46" s="337"/>
      <c r="BA46" s="337"/>
      <c r="BB46" s="337"/>
      <c r="BC46"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5"/>
      <c r="BF46" s="85" t="str">
        <f aca="false">IF(T46="","",T46)</f>
        <v>Наименование тарифа</v>
      </c>
      <c r="BG46" s="85"/>
      <c r="BH46" s="85"/>
      <c r="BI46" s="31" t="n">
        <v>21</v>
      </c>
    </row>
    <row r="47" customFormat="false" ht="22.05" hidden="false" customHeight="true" outlineLevel="0" collapsed="false">
      <c r="A47" s="416" t="s">
        <v>283</v>
      </c>
      <c r="B47" s="416" t="s">
        <v>284</v>
      </c>
      <c r="C47" s="416"/>
      <c r="D47" s="416"/>
      <c r="E47" s="331"/>
      <c r="F47" s="331" t="n">
        <v>1</v>
      </c>
      <c r="G47" s="416"/>
      <c r="H47" s="416"/>
      <c r="I47" s="416"/>
      <c r="J47" s="416"/>
      <c r="K47" s="416"/>
      <c r="L47" s="433"/>
      <c r="M47" s="29"/>
      <c r="N47" s="29"/>
      <c r="O47" s="29"/>
      <c r="P47" s="33"/>
      <c r="Q47" s="450"/>
      <c r="R47" s="340"/>
      <c r="S47" s="404" t="str">
        <f aca="false">INDEX(PT_DIFFERENTIATION_NUM_TER,MATCH(B47,PT_DIFFERENTIATION_TER_ID,0))</f>
        <v>.</v>
      </c>
      <c r="T47" s="333" t="s">
        <v>404</v>
      </c>
      <c r="U47" s="335"/>
      <c r="V47" s="492"/>
      <c r="W47" s="492"/>
      <c r="X47" s="492"/>
      <c r="Y47" s="492"/>
      <c r="Z47" s="492"/>
      <c r="AA47" s="492"/>
      <c r="AB47" s="492"/>
      <c r="AC47" s="492"/>
      <c r="AD47" s="337" t="str">
        <f aca="false">INDEX(PT_DIFFERENTIATION_TER,MATCH(B47,PT_DIFFERENTIATION_TER_ID,0))</f>
        <v/>
      </c>
      <c r="AE47" s="337"/>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8" t="s">
        <v>405</v>
      </c>
      <c r="BE47" s="85"/>
      <c r="BF47" s="85" t="str">
        <f aca="false">IF(T47="","",T47)</f>
        <v>Территория действия тарифа</v>
      </c>
      <c r="BG47" s="85"/>
      <c r="BH47" s="85"/>
      <c r="BI47" s="31" t="n">
        <v>21</v>
      </c>
    </row>
    <row r="48" customFormat="false" ht="35.7" hidden="false" customHeight="true" outlineLevel="0" collapsed="false">
      <c r="A48" s="416" t="s">
        <v>283</v>
      </c>
      <c r="B48" s="416" t="s">
        <v>284</v>
      </c>
      <c r="C48" s="416" t="s">
        <v>285</v>
      </c>
      <c r="D48" s="416"/>
      <c r="E48" s="331"/>
      <c r="F48" s="331"/>
      <c r="G48" s="331" t="n">
        <v>1</v>
      </c>
      <c r="H48" s="416"/>
      <c r="I48" s="416"/>
      <c r="J48" s="416"/>
      <c r="K48" s="416"/>
      <c r="L48" s="433"/>
      <c r="M48" s="29"/>
      <c r="N48" s="29"/>
      <c r="O48" s="29"/>
      <c r="P48" s="91"/>
      <c r="Q48" s="450"/>
      <c r="R48" s="340"/>
      <c r="S48" s="404" t="str">
        <f aca="false">INDEX(PT_DIFFERENTIATION_NUM_CS,MATCH(C48,PT_DIFFERENTIATION_CS_ID,0))</f>
        <v>..</v>
      </c>
      <c r="T48" s="401" t="s">
        <v>523</v>
      </c>
      <c r="U48" s="335"/>
      <c r="V48" s="492"/>
      <c r="W48" s="492"/>
      <c r="X48" s="492"/>
      <c r="Y48" s="492"/>
      <c r="Z48" s="492"/>
      <c r="AA48" s="492"/>
      <c r="AB48" s="492"/>
      <c r="AC48" s="492"/>
      <c r="AD48" s="337" t="str">
        <f aca="false">INDEX(PT_DIFFERENTIATION_CS,MATCH(C48,PT_DIFFERENTIATION_CS_ID,0))</f>
        <v/>
      </c>
      <c r="AE48" s="337"/>
      <c r="AF48" s="337"/>
      <c r="AG48" s="337"/>
      <c r="AH48" s="337"/>
      <c r="AI48" s="337"/>
      <c r="AJ48" s="337"/>
      <c r="AK48" s="337"/>
      <c r="AL48" s="337"/>
      <c r="AM48" s="337"/>
      <c r="AN48" s="337"/>
      <c r="AO48" s="337"/>
      <c r="AP48" s="337"/>
      <c r="AQ48" s="337"/>
      <c r="AR48" s="337"/>
      <c r="AS48" s="337"/>
      <c r="AT48" s="337"/>
      <c r="AU48" s="337"/>
      <c r="AV48" s="337"/>
      <c r="AW48" s="337"/>
      <c r="AX48" s="337"/>
      <c r="AY48" s="337"/>
      <c r="AZ48" s="337"/>
      <c r="BA48" s="337"/>
      <c r="BB48" s="337"/>
      <c r="BC48" s="338" t="s">
        <v>524</v>
      </c>
      <c r="BE48" s="85"/>
      <c r="BF48" s="85" t="str">
        <f aca="false">IF(T48="","",T48)</f>
        <v>Наименование централизованной системы водоотведения</v>
      </c>
      <c r="BG48" s="85"/>
      <c r="BH48" s="85"/>
      <c r="BI48" s="31" t="n">
        <v>34</v>
      </c>
    </row>
    <row r="49" s="36" customFormat="true" ht="12.8" hidden="false" customHeight="false" outlineLevel="0" collapsed="false">
      <c r="A49" s="422" t="s">
        <v>283</v>
      </c>
      <c r="B49" s="422" t="s">
        <v>284</v>
      </c>
      <c r="C49" s="422" t="s">
        <v>285</v>
      </c>
      <c r="D49" s="422" t="s">
        <v>536</v>
      </c>
      <c r="E49" s="331"/>
      <c r="F49" s="331"/>
      <c r="G49" s="331"/>
      <c r="H49" s="331" t="n">
        <v>1</v>
      </c>
      <c r="I49" s="422"/>
      <c r="J49" s="422"/>
      <c r="K49" s="422"/>
      <c r="L49" s="155"/>
      <c r="M49" s="35"/>
      <c r="N49" s="35"/>
      <c r="O49" s="35"/>
      <c r="P49" s="505"/>
      <c r="Q49" s="506"/>
      <c r="R49" s="346"/>
      <c r="S49" s="410"/>
      <c r="T49" s="507"/>
      <c r="U49" s="434"/>
      <c r="V49" s="451"/>
      <c r="W49" s="451"/>
      <c r="X49" s="451"/>
      <c r="Y49" s="451"/>
      <c r="Z49" s="451"/>
      <c r="AA49" s="451"/>
      <c r="AB49" s="451"/>
      <c r="AC49" s="451"/>
      <c r="AD49" s="410"/>
      <c r="AE49" s="410"/>
      <c r="AF49" s="410"/>
      <c r="AG49" s="410"/>
      <c r="AH49" s="410"/>
      <c r="AI49" s="410"/>
      <c r="AJ49" s="410"/>
      <c r="AK49" s="410"/>
      <c r="AL49" s="410"/>
      <c r="AM49" s="410"/>
      <c r="AN49" s="410"/>
      <c r="AO49" s="410"/>
      <c r="AP49" s="410"/>
      <c r="AQ49" s="410"/>
      <c r="AR49" s="410"/>
      <c r="AS49" s="410"/>
      <c r="AT49" s="410"/>
      <c r="AU49" s="410"/>
      <c r="AV49" s="410"/>
      <c r="AW49" s="410"/>
      <c r="AX49" s="410"/>
      <c r="AY49" s="410"/>
      <c r="AZ49" s="410"/>
      <c r="BA49" s="410"/>
      <c r="BB49" s="410"/>
      <c r="BC49" s="436" t="s">
        <v>409</v>
      </c>
      <c r="BE49" s="85"/>
      <c r="BF49" s="85" t="str">
        <f aca="false">IF(T49="","",T49)</f>
        <v/>
      </c>
      <c r="BG49" s="85"/>
      <c r="BH49" s="85"/>
      <c r="BI49" s="36" t="n">
        <v>0</v>
      </c>
    </row>
    <row r="50" s="36" customFormat="true" ht="12.8" hidden="false" customHeight="false" outlineLevel="0" collapsed="false">
      <c r="A50" s="422" t="s">
        <v>283</v>
      </c>
      <c r="B50" s="422" t="s">
        <v>284</v>
      </c>
      <c r="C50" s="422" t="s">
        <v>285</v>
      </c>
      <c r="D50" s="422" t="s">
        <v>536</v>
      </c>
      <c r="E50" s="331"/>
      <c r="F50" s="331"/>
      <c r="G50" s="331"/>
      <c r="H50" s="331"/>
      <c r="I50" s="342" t="str">
        <f aca="false">S49&amp;".1"</f>
        <v>.1</v>
      </c>
      <c r="J50" s="422"/>
      <c r="K50" s="422"/>
      <c r="L50" s="155" t="s">
        <v>410</v>
      </c>
      <c r="M50" s="414"/>
      <c r="N50" s="414"/>
      <c r="O50" s="414"/>
      <c r="P50" s="513" t="n">
        <v>1</v>
      </c>
      <c r="Q50" s="304"/>
      <c r="R50" s="343"/>
      <c r="S50" s="410"/>
      <c r="T50" s="423"/>
      <c r="U50" s="434"/>
      <c r="V50" s="451"/>
      <c r="W50" s="451"/>
      <c r="X50" s="451"/>
      <c r="Y50" s="451"/>
      <c r="Z50" s="451"/>
      <c r="AA50" s="451"/>
      <c r="AB50" s="451"/>
      <c r="AC50" s="451"/>
      <c r="AD50" s="410"/>
      <c r="AE50" s="410"/>
      <c r="AF50" s="410"/>
      <c r="AG50" s="410"/>
      <c r="AH50" s="410"/>
      <c r="AI50" s="410"/>
      <c r="AJ50" s="410"/>
      <c r="AK50" s="410"/>
      <c r="AL50" s="410"/>
      <c r="AM50" s="410"/>
      <c r="AN50" s="410"/>
      <c r="AO50" s="410"/>
      <c r="AP50" s="410"/>
      <c r="AQ50" s="410"/>
      <c r="AR50" s="410"/>
      <c r="AS50" s="410"/>
      <c r="AT50" s="410"/>
      <c r="AU50" s="410"/>
      <c r="AV50" s="410"/>
      <c r="AW50" s="410"/>
      <c r="AX50" s="410"/>
      <c r="AY50" s="410"/>
      <c r="AZ50" s="410"/>
      <c r="BA50" s="410"/>
      <c r="BB50" s="410"/>
      <c r="BC50" s="436"/>
      <c r="BE50" s="85"/>
      <c r="BF50" s="85" t="str">
        <f aca="false">IF(T50="","",T50)</f>
        <v/>
      </c>
      <c r="BG50" s="85"/>
      <c r="BH50" s="85"/>
      <c r="BI50" s="36" t="n">
        <v>0</v>
      </c>
    </row>
    <row r="51" s="36" customFormat="true" ht="12.8" hidden="false" customHeight="false" outlineLevel="0" collapsed="false">
      <c r="A51" s="422" t="s">
        <v>283</v>
      </c>
      <c r="B51" s="422" t="s">
        <v>284</v>
      </c>
      <c r="C51" s="422" t="s">
        <v>285</v>
      </c>
      <c r="D51" s="422" t="s">
        <v>536</v>
      </c>
      <c r="E51" s="331"/>
      <c r="F51" s="331"/>
      <c r="G51" s="331"/>
      <c r="H51" s="331"/>
      <c r="I51" s="342"/>
      <c r="J51" s="342" t="str">
        <f aca="false">S49&amp;".1"</f>
        <v>.1</v>
      </c>
      <c r="K51" s="422"/>
      <c r="L51" s="155"/>
      <c r="M51" s="414"/>
      <c r="N51" s="414"/>
      <c r="O51" s="414"/>
      <c r="P51" s="513"/>
      <c r="Q51" s="513" t="n">
        <v>1</v>
      </c>
      <c r="R51" s="346"/>
      <c r="S51" s="410"/>
      <c r="T51" s="452"/>
      <c r="U51" s="434"/>
      <c r="V51" s="451"/>
      <c r="W51" s="451"/>
      <c r="X51" s="451"/>
      <c r="Y51" s="451"/>
      <c r="Z51" s="451"/>
      <c r="AA51" s="451"/>
      <c r="AB51" s="451"/>
      <c r="AC51" s="451"/>
      <c r="AD51" s="410"/>
      <c r="AE51" s="410"/>
      <c r="AF51" s="410"/>
      <c r="AG51" s="410"/>
      <c r="AH51" s="410"/>
      <c r="AI51" s="410"/>
      <c r="AJ51" s="410"/>
      <c r="AK51" s="410"/>
      <c r="AL51" s="410"/>
      <c r="AM51" s="410"/>
      <c r="AN51" s="410"/>
      <c r="AO51" s="410"/>
      <c r="AP51" s="410"/>
      <c r="AQ51" s="410"/>
      <c r="AR51" s="410"/>
      <c r="AS51" s="410"/>
      <c r="AT51" s="410"/>
      <c r="AU51" s="410"/>
      <c r="AV51" s="410"/>
      <c r="AW51" s="410"/>
      <c r="AX51" s="410"/>
      <c r="AY51" s="410"/>
      <c r="AZ51" s="410"/>
      <c r="BA51" s="410"/>
      <c r="BB51" s="410"/>
      <c r="BC51" s="436"/>
      <c r="BE51" s="85"/>
      <c r="BF51" s="85" t="str">
        <f aca="false">IF(T51="","",T51)</f>
        <v/>
      </c>
      <c r="BG51" s="85"/>
      <c r="BH51" s="85"/>
      <c r="BI51" s="36" t="n">
        <v>0</v>
      </c>
    </row>
    <row r="52" customFormat="false" ht="11.55" hidden="false" customHeight="true" outlineLevel="0" collapsed="false">
      <c r="A52" s="416" t="s">
        <v>283</v>
      </c>
      <c r="B52" s="416" t="s">
        <v>284</v>
      </c>
      <c r="C52" s="416" t="s">
        <v>285</v>
      </c>
      <c r="D52" s="416" t="s">
        <v>536</v>
      </c>
      <c r="E52" s="331"/>
      <c r="F52" s="331"/>
      <c r="G52" s="331"/>
      <c r="H52" s="331"/>
      <c r="I52" s="342"/>
      <c r="J52" s="342"/>
      <c r="K52" s="342" t="str">
        <f aca="false">S48&amp;".1"</f>
        <v>...1</v>
      </c>
      <c r="L52" s="433"/>
      <c r="P52" s="513"/>
      <c r="Q52" s="513"/>
      <c r="R52" s="346" t="n">
        <v>1</v>
      </c>
      <c r="S52" s="408" t="str">
        <f aca="false">$K52</f>
        <v>...1</v>
      </c>
      <c r="T52" s="484"/>
      <c r="U52" s="335"/>
      <c r="V52" s="349"/>
      <c r="W52" s="351"/>
      <c r="X52" s="349"/>
      <c r="Y52" s="351"/>
      <c r="Z52" s="352"/>
      <c r="AA52" s="166" t="s">
        <v>65</v>
      </c>
      <c r="AB52" s="352"/>
      <c r="AC52" s="166" t="s">
        <v>65</v>
      </c>
      <c r="AD52" s="166" t="s">
        <v>65</v>
      </c>
      <c r="AE52" s="455"/>
      <c r="AF52" s="235" t="n">
        <v>1</v>
      </c>
      <c r="AG52" s="498"/>
      <c r="AH52" s="166" t="s">
        <v>65</v>
      </c>
      <c r="AI52" s="455"/>
      <c r="AJ52" s="235" t="n">
        <v>1</v>
      </c>
      <c r="AK52" s="58"/>
      <c r="AL52" s="166" t="s">
        <v>65</v>
      </c>
      <c r="AM52" s="213"/>
      <c r="AN52" s="235" t="n">
        <v>1</v>
      </c>
      <c r="AO52" s="508"/>
      <c r="AP52" s="509" t="s">
        <v>65</v>
      </c>
      <c r="AQ52" s="456"/>
      <c r="AR52" s="235" t="n">
        <v>1</v>
      </c>
      <c r="AS52" s="64"/>
      <c r="AT52" s="349"/>
      <c r="AU52" s="351"/>
      <c r="AV52" s="349"/>
      <c r="AW52" s="351"/>
      <c r="AX52" s="352"/>
      <c r="AY52" s="166" t="s">
        <v>65</v>
      </c>
      <c r="AZ52" s="352"/>
      <c r="BA52" s="166" t="s">
        <v>65</v>
      </c>
      <c r="BB52" s="397"/>
      <c r="BC52" s="353" t="s">
        <v>508</v>
      </c>
      <c r="BE52" s="85"/>
      <c r="BF52" s="85" t="str">
        <f aca="false">IF(T52="","",T52)</f>
        <v/>
      </c>
      <c r="BG52" s="85"/>
      <c r="BH52" s="85"/>
      <c r="BI52" s="31" t="n">
        <v>11</v>
      </c>
    </row>
    <row r="53" customFormat="false" ht="11.55" hidden="false" customHeight="true" outlineLevel="0" collapsed="false">
      <c r="A53" s="416"/>
      <c r="B53" s="416"/>
      <c r="C53" s="416"/>
      <c r="D53" s="416"/>
      <c r="E53" s="331"/>
      <c r="F53" s="331"/>
      <c r="G53" s="331"/>
      <c r="H53" s="331"/>
      <c r="I53" s="342"/>
      <c r="J53" s="342"/>
      <c r="K53" s="342"/>
      <c r="L53" s="433"/>
      <c r="P53" s="513"/>
      <c r="Q53" s="513"/>
      <c r="R53" s="346"/>
      <c r="S53" s="408"/>
      <c r="T53" s="484"/>
      <c r="U53" s="335"/>
      <c r="V53" s="444"/>
      <c r="W53" s="459"/>
      <c r="X53" s="444"/>
      <c r="Y53" s="459"/>
      <c r="Z53" s="444"/>
      <c r="AA53" s="444"/>
      <c r="AB53" s="444"/>
      <c r="AC53" s="444"/>
      <c r="AD53" s="166"/>
      <c r="AE53" s="455"/>
      <c r="AF53" s="235"/>
      <c r="AG53" s="498"/>
      <c r="AH53" s="166"/>
      <c r="AI53" s="455"/>
      <c r="AJ53" s="235"/>
      <c r="AK53" s="58"/>
      <c r="AL53" s="166"/>
      <c r="AM53" s="213"/>
      <c r="AN53" s="235"/>
      <c r="AO53" s="508"/>
      <c r="AP53" s="509"/>
      <c r="AQ53" s="514"/>
      <c r="AR53" s="324"/>
      <c r="AS53" s="324" t="s">
        <v>509</v>
      </c>
      <c r="AT53" s="444"/>
      <c r="AU53" s="459"/>
      <c r="AV53" s="444"/>
      <c r="AW53" s="459"/>
      <c r="AX53" s="444"/>
      <c r="AY53" s="444"/>
      <c r="AZ53" s="444"/>
      <c r="BA53" s="444"/>
      <c r="BB53" s="457"/>
      <c r="BC53" s="353"/>
      <c r="BE53" s="85"/>
      <c r="BF53" s="85"/>
      <c r="BG53" s="85"/>
      <c r="BH53" s="85"/>
      <c r="BI53" s="31" t="n">
        <v>11</v>
      </c>
    </row>
    <row r="54" customFormat="false" ht="11.55" hidden="false" customHeight="true" outlineLevel="0" collapsed="false">
      <c r="A54" s="416" t="s">
        <v>283</v>
      </c>
      <c r="B54" s="416"/>
      <c r="C54" s="416"/>
      <c r="D54" s="416"/>
      <c r="E54" s="331"/>
      <c r="F54" s="331"/>
      <c r="G54" s="331"/>
      <c r="H54" s="331"/>
      <c r="I54" s="342"/>
      <c r="J54" s="342"/>
      <c r="K54" s="342"/>
      <c r="L54" s="433"/>
      <c r="P54" s="513"/>
      <c r="Q54" s="513"/>
      <c r="R54" s="346"/>
      <c r="S54" s="408"/>
      <c r="T54" s="484"/>
      <c r="U54" s="335"/>
      <c r="V54" s="444"/>
      <c r="W54" s="459"/>
      <c r="X54" s="444"/>
      <c r="Y54" s="459"/>
      <c r="Z54" s="444"/>
      <c r="AA54" s="444"/>
      <c r="AB54" s="444"/>
      <c r="AC54" s="444"/>
      <c r="AD54" s="166"/>
      <c r="AE54" s="455"/>
      <c r="AF54" s="235"/>
      <c r="AG54" s="498"/>
      <c r="AH54" s="166"/>
      <c r="AI54" s="455"/>
      <c r="AJ54" s="235"/>
      <c r="AK54" s="58"/>
      <c r="AL54" s="166"/>
      <c r="AM54" s="514"/>
      <c r="AN54" s="511"/>
      <c r="AO54" s="511" t="s">
        <v>529</v>
      </c>
      <c r="AP54" s="324"/>
      <c r="AQ54" s="324"/>
      <c r="AR54" s="324"/>
      <c r="AS54" s="444"/>
      <c r="AT54" s="444"/>
      <c r="AU54" s="459"/>
      <c r="AV54" s="444"/>
      <c r="AW54" s="459"/>
      <c r="AX54" s="444"/>
      <c r="AY54" s="444"/>
      <c r="AZ54" s="444"/>
      <c r="BA54" s="444"/>
      <c r="BB54" s="457"/>
      <c r="BC54" s="353"/>
      <c r="BE54" s="85"/>
      <c r="BF54" s="85"/>
      <c r="BG54" s="85"/>
      <c r="BH54" s="85"/>
      <c r="BI54" s="31" t="n">
        <v>11</v>
      </c>
    </row>
    <row r="55" customFormat="false" ht="11.55" hidden="false" customHeight="true" outlineLevel="0" collapsed="false">
      <c r="A55" s="416" t="s">
        <v>283</v>
      </c>
      <c r="B55" s="416"/>
      <c r="C55" s="416"/>
      <c r="D55" s="416"/>
      <c r="E55" s="331"/>
      <c r="F55" s="331"/>
      <c r="G55" s="331"/>
      <c r="H55" s="331"/>
      <c r="I55" s="342"/>
      <c r="J55" s="342"/>
      <c r="K55" s="342"/>
      <c r="L55" s="433"/>
      <c r="P55" s="513"/>
      <c r="Q55" s="513"/>
      <c r="R55" s="346"/>
      <c r="S55" s="408"/>
      <c r="T55" s="484"/>
      <c r="U55" s="335"/>
      <c r="V55" s="444"/>
      <c r="W55" s="459"/>
      <c r="X55" s="444"/>
      <c r="Y55" s="459"/>
      <c r="Z55" s="444"/>
      <c r="AA55" s="444"/>
      <c r="AB55" s="444"/>
      <c r="AC55" s="444"/>
      <c r="AD55" s="166"/>
      <c r="AE55" s="455"/>
      <c r="AF55" s="235"/>
      <c r="AG55" s="498"/>
      <c r="AH55" s="166"/>
      <c r="AI55" s="458"/>
      <c r="AJ55" s="125"/>
      <c r="AK55" s="291" t="s">
        <v>530</v>
      </c>
      <c r="AL55" s="444"/>
      <c r="AM55" s="444"/>
      <c r="AN55" s="444"/>
      <c r="AO55" s="444"/>
      <c r="AP55" s="444"/>
      <c r="AQ55" s="444"/>
      <c r="AR55" s="444"/>
      <c r="AS55" s="444"/>
      <c r="AT55" s="444"/>
      <c r="AU55" s="459"/>
      <c r="AV55" s="444"/>
      <c r="AW55" s="459"/>
      <c r="AX55" s="444"/>
      <c r="AY55" s="444"/>
      <c r="AZ55" s="444"/>
      <c r="BA55" s="444"/>
      <c r="BB55" s="457"/>
      <c r="BC55" s="353"/>
      <c r="BE55" s="85"/>
      <c r="BF55" s="85"/>
      <c r="BG55" s="85"/>
      <c r="BH55" s="85"/>
      <c r="BI55" s="31" t="n">
        <v>11</v>
      </c>
    </row>
    <row r="56" customFormat="false" ht="11.55" hidden="false" customHeight="true" outlineLevel="0" collapsed="false">
      <c r="A56" s="416" t="s">
        <v>283</v>
      </c>
      <c r="B56" s="416" t="s">
        <v>284</v>
      </c>
      <c r="C56" s="416" t="s">
        <v>285</v>
      </c>
      <c r="D56" s="416" t="s">
        <v>536</v>
      </c>
      <c r="E56" s="331"/>
      <c r="F56" s="331"/>
      <c r="G56" s="331"/>
      <c r="H56" s="331"/>
      <c r="I56" s="342"/>
      <c r="J56" s="342"/>
      <c r="K56" s="342"/>
      <c r="L56" s="433"/>
      <c r="P56" s="513"/>
      <c r="Q56" s="513"/>
      <c r="R56" s="346"/>
      <c r="S56" s="408"/>
      <c r="T56" s="484"/>
      <c r="U56" s="335"/>
      <c r="V56" s="444"/>
      <c r="W56" s="445" t="str">
        <f aca="false">Z52&amp;"-"&amp;AB52</f>
        <v>-</v>
      </c>
      <c r="X56" s="444"/>
      <c r="Y56" s="445" t="str">
        <f aca="false">AB52&amp;"-"&amp;AD52</f>
        <v>-да</v>
      </c>
      <c r="Z56" s="444"/>
      <c r="AA56" s="444"/>
      <c r="AB56" s="444"/>
      <c r="AC56" s="444"/>
      <c r="AD56" s="166"/>
      <c r="AE56" s="510"/>
      <c r="AF56" s="462"/>
      <c r="AG56" s="324" t="s">
        <v>512</v>
      </c>
      <c r="AH56" s="444"/>
      <c r="AI56" s="444"/>
      <c r="AJ56" s="444"/>
      <c r="AK56" s="444"/>
      <c r="AL56" s="444"/>
      <c r="AM56" s="444"/>
      <c r="AN56" s="444"/>
      <c r="AO56" s="444"/>
      <c r="AP56" s="444"/>
      <c r="AQ56" s="444"/>
      <c r="AR56" s="444"/>
      <c r="AS56" s="444"/>
      <c r="AT56" s="444"/>
      <c r="AU56" s="445" t="str">
        <f aca="false">AX52&amp;"-"&amp;AZ52</f>
        <v>-</v>
      </c>
      <c r="AV56" s="444"/>
      <c r="AW56" s="445" t="str">
        <f aca="false">AZ52&amp;"-"&amp;BB52</f>
        <v>-</v>
      </c>
      <c r="AX56" s="444"/>
      <c r="AY56" s="444"/>
      <c r="AZ56" s="444"/>
      <c r="BA56" s="444"/>
      <c r="BB56" s="461" t="str">
        <f aca="false">BE52&amp;"-"&amp;BG52</f>
        <v>-</v>
      </c>
      <c r="BC56" s="353"/>
      <c r="BE56" s="85"/>
      <c r="BF56" s="85" t="str">
        <f aca="false">IF(T56="","",T56)</f>
        <v/>
      </c>
      <c r="BG56" s="85"/>
      <c r="BH56" s="85"/>
      <c r="BI56" s="31" t="n">
        <v>11</v>
      </c>
    </row>
    <row r="57" customFormat="false" ht="11.55" hidden="false" customHeight="true" outlineLevel="0" collapsed="false">
      <c r="A57" s="416" t="s">
        <v>283</v>
      </c>
      <c r="B57" s="416" t="s">
        <v>284</v>
      </c>
      <c r="C57" s="416" t="s">
        <v>285</v>
      </c>
      <c r="D57" s="416" t="s">
        <v>536</v>
      </c>
      <c r="E57" s="331"/>
      <c r="F57" s="331"/>
      <c r="G57" s="331"/>
      <c r="H57" s="331"/>
      <c r="I57" s="342"/>
      <c r="J57" s="342"/>
      <c r="K57" s="416"/>
      <c r="L57" s="433"/>
      <c r="P57" s="513"/>
      <c r="Q57" s="513"/>
      <c r="R57" s="343"/>
      <c r="S57" s="355"/>
      <c r="T57" s="358" t="s">
        <v>475</v>
      </c>
      <c r="U57" s="157"/>
      <c r="V57" s="157"/>
      <c r="W57" s="157"/>
      <c r="X57" s="157"/>
      <c r="Y57" s="157"/>
      <c r="Z57" s="157"/>
      <c r="AA57" s="157"/>
      <c r="AB57" s="157"/>
      <c r="AC57" s="357"/>
      <c r="AD57" s="479"/>
      <c r="AE57" s="157"/>
      <c r="AF57" s="157"/>
      <c r="AG57" s="157"/>
      <c r="AH57" s="157"/>
      <c r="AI57" s="157"/>
      <c r="AJ57" s="157"/>
      <c r="AK57" s="157"/>
      <c r="AL57" s="157"/>
      <c r="AM57" s="157"/>
      <c r="AN57" s="157"/>
      <c r="AO57" s="157"/>
      <c r="AP57" s="157"/>
      <c r="AQ57" s="157"/>
      <c r="AR57" s="157"/>
      <c r="AS57" s="157"/>
      <c r="AT57" s="157"/>
      <c r="AU57" s="157"/>
      <c r="AV57" s="157"/>
      <c r="AW57" s="157"/>
      <c r="AX57" s="157"/>
      <c r="AY57" s="157"/>
      <c r="AZ57" s="157"/>
      <c r="BA57" s="157"/>
      <c r="BB57" s="357"/>
      <c r="BC57" s="353"/>
      <c r="BE57" s="85"/>
      <c r="BF57" s="85" t="str">
        <f aca="false">IF(T57="","",T57)</f>
        <v>Добавить строку</v>
      </c>
      <c r="BG57" s="85"/>
      <c r="BH57" s="85"/>
      <c r="BI57" s="31" t="n">
        <v>11</v>
      </c>
    </row>
    <row r="58" s="36" customFormat="true" ht="12.8" hidden="false" customHeight="false" outlineLevel="0" collapsed="false">
      <c r="A58" s="422" t="s">
        <v>283</v>
      </c>
      <c r="B58" s="422" t="s">
        <v>284</v>
      </c>
      <c r="C58" s="422" t="s">
        <v>285</v>
      </c>
      <c r="D58" s="422" t="s">
        <v>536</v>
      </c>
      <c r="E58" s="331"/>
      <c r="F58" s="331"/>
      <c r="G58" s="331"/>
      <c r="H58" s="331"/>
      <c r="I58" s="342"/>
      <c r="J58" s="422"/>
      <c r="K58" s="422"/>
      <c r="L58" s="155"/>
      <c r="M58" s="414"/>
      <c r="N58" s="414"/>
      <c r="O58" s="414"/>
      <c r="P58" s="513"/>
      <c r="Q58" s="304"/>
      <c r="R58" s="343"/>
      <c r="S58" s="411"/>
      <c r="T58" s="412"/>
      <c r="U58" s="431"/>
      <c r="V58" s="431"/>
      <c r="W58" s="431"/>
      <c r="X58" s="431"/>
      <c r="Y58" s="431"/>
      <c r="Z58" s="431"/>
      <c r="AA58" s="431"/>
      <c r="AB58" s="431"/>
      <c r="AC58" s="431"/>
      <c r="AD58" s="431"/>
      <c r="AE58" s="431"/>
      <c r="AF58" s="431"/>
      <c r="AG58" s="431"/>
      <c r="AH58" s="431"/>
      <c r="AI58" s="431"/>
      <c r="AJ58" s="431"/>
      <c r="AK58" s="431"/>
      <c r="AL58" s="431"/>
      <c r="AM58" s="431"/>
      <c r="AN58" s="431"/>
      <c r="AO58" s="431"/>
      <c r="AP58" s="431"/>
      <c r="AQ58" s="431"/>
      <c r="AR58" s="431"/>
      <c r="AS58" s="431"/>
      <c r="AT58" s="431"/>
      <c r="AU58" s="431"/>
      <c r="AV58" s="431"/>
      <c r="AW58" s="431"/>
      <c r="AX58" s="431"/>
      <c r="AY58" s="431"/>
      <c r="AZ58" s="431"/>
      <c r="BA58" s="431"/>
      <c r="BB58" s="431"/>
      <c r="BC58" s="413"/>
      <c r="BE58" s="85"/>
      <c r="BF58" s="85" t="str">
        <f aca="false">IF(T58="","",T58)</f>
        <v/>
      </c>
      <c r="BG58" s="85"/>
      <c r="BH58" s="85"/>
      <c r="BI58" s="36" t="n">
        <v>0</v>
      </c>
    </row>
    <row r="59" s="36" customFormat="true" ht="12.8" hidden="false" customHeight="false" outlineLevel="0" collapsed="false">
      <c r="A59" s="422" t="s">
        <v>283</v>
      </c>
      <c r="B59" s="422" t="s">
        <v>284</v>
      </c>
      <c r="C59" s="422" t="s">
        <v>285</v>
      </c>
      <c r="D59" s="422" t="s">
        <v>536</v>
      </c>
      <c r="E59" s="331"/>
      <c r="F59" s="331"/>
      <c r="G59" s="331"/>
      <c r="H59" s="331"/>
      <c r="I59" s="422"/>
      <c r="J59" s="422"/>
      <c r="K59" s="422"/>
      <c r="L59" s="155"/>
      <c r="M59" s="35"/>
      <c r="N59" s="35"/>
      <c r="P59" s="118"/>
      <c r="Q59" s="363"/>
      <c r="R59" s="463"/>
      <c r="S59" s="411"/>
      <c r="T59" s="412"/>
      <c r="U59" s="431"/>
      <c r="V59" s="431"/>
      <c r="W59" s="431"/>
      <c r="X59" s="431"/>
      <c r="Y59" s="431"/>
      <c r="Z59" s="431"/>
      <c r="AA59" s="431"/>
      <c r="AB59" s="431"/>
      <c r="AC59" s="431"/>
      <c r="AD59" s="431"/>
      <c r="AE59" s="431"/>
      <c r="AF59" s="431"/>
      <c r="AG59" s="431"/>
      <c r="AH59" s="431"/>
      <c r="AI59" s="431"/>
      <c r="AJ59" s="431"/>
      <c r="AK59" s="431"/>
      <c r="AL59" s="431"/>
      <c r="AM59" s="431"/>
      <c r="AN59" s="431"/>
      <c r="AO59" s="431"/>
      <c r="AP59" s="431"/>
      <c r="AQ59" s="431"/>
      <c r="AR59" s="431"/>
      <c r="AS59" s="431"/>
      <c r="AT59" s="431"/>
      <c r="AU59" s="431"/>
      <c r="AV59" s="431"/>
      <c r="AW59" s="431"/>
      <c r="AX59" s="431"/>
      <c r="AY59" s="431"/>
      <c r="AZ59" s="431"/>
      <c r="BA59" s="431"/>
      <c r="BB59" s="431"/>
      <c r="BC59" s="413"/>
      <c r="BE59" s="85"/>
      <c r="BF59" s="85" t="str">
        <f aca="false">IF(T59="","",T59)</f>
        <v/>
      </c>
      <c r="BG59" s="85"/>
      <c r="BH59" s="85"/>
      <c r="BI59" s="36" t="n">
        <v>0</v>
      </c>
    </row>
    <row r="60" s="36" customFormat="true" ht="12.8" hidden="false" customHeight="false" outlineLevel="0" collapsed="false">
      <c r="A60" s="422" t="s">
        <v>283</v>
      </c>
      <c r="B60" s="422" t="s">
        <v>284</v>
      </c>
      <c r="C60" s="422" t="s">
        <v>285</v>
      </c>
      <c r="D60" s="422"/>
      <c r="E60" s="331"/>
      <c r="F60" s="331"/>
      <c r="G60" s="331"/>
      <c r="H60" s="422"/>
      <c r="I60" s="422"/>
      <c r="J60" s="422"/>
      <c r="K60" s="422"/>
      <c r="L60" s="155"/>
      <c r="M60" s="35"/>
      <c r="N60" s="35"/>
      <c r="P60" s="118"/>
      <c r="Q60" s="363"/>
      <c r="R60" s="118"/>
      <c r="S60" s="368"/>
      <c r="T60" s="432"/>
      <c r="U60" s="407"/>
      <c r="V60" s="407"/>
      <c r="W60" s="407"/>
      <c r="X60" s="407"/>
      <c r="Y60" s="407"/>
      <c r="Z60" s="407"/>
      <c r="AA60" s="407"/>
      <c r="AB60" s="407"/>
      <c r="AC60" s="407"/>
      <c r="AD60" s="407"/>
      <c r="AE60" s="407"/>
      <c r="AF60" s="407"/>
      <c r="AG60" s="407"/>
      <c r="AH60" s="407"/>
      <c r="AI60" s="407"/>
      <c r="AJ60" s="407"/>
      <c r="AK60" s="407"/>
      <c r="AL60" s="407"/>
      <c r="AM60" s="407"/>
      <c r="AN60" s="407"/>
      <c r="AO60" s="407"/>
      <c r="AP60" s="407"/>
      <c r="AQ60" s="407"/>
      <c r="AR60" s="407"/>
      <c r="AS60" s="407"/>
      <c r="AT60" s="407"/>
      <c r="AU60" s="407"/>
      <c r="AV60" s="407"/>
      <c r="AW60" s="407"/>
      <c r="AX60" s="407"/>
      <c r="AY60" s="407"/>
      <c r="AZ60" s="407"/>
      <c r="BA60" s="407"/>
      <c r="BB60" s="407"/>
      <c r="BC60" s="407"/>
      <c r="BE60" s="85"/>
      <c r="BF60" s="85" t="str">
        <f aca="false">IF(T60="","",T60)</f>
        <v/>
      </c>
      <c r="BG60" s="85"/>
      <c r="BH60" s="85"/>
      <c r="BI60" s="36" t="n">
        <v>0</v>
      </c>
    </row>
    <row r="61" s="36" customFormat="true" ht="12.8" hidden="false" customHeight="false" outlineLevel="0" collapsed="false">
      <c r="A61" s="422" t="s">
        <v>283</v>
      </c>
      <c r="B61" s="422" t="s">
        <v>284</v>
      </c>
      <c r="C61" s="422"/>
      <c r="D61" s="422"/>
      <c r="E61" s="331"/>
      <c r="F61" s="331"/>
      <c r="G61" s="422"/>
      <c r="H61" s="422"/>
      <c r="I61" s="422"/>
      <c r="J61" s="422"/>
      <c r="K61" s="422"/>
      <c r="L61" s="155"/>
      <c r="M61" s="367"/>
      <c r="N61" s="367"/>
      <c r="P61" s="118"/>
      <c r="Q61" s="363"/>
      <c r="R61" s="118"/>
      <c r="S61" s="368"/>
      <c r="T61" s="432" t="s">
        <v>422</v>
      </c>
      <c r="U61" s="407"/>
      <c r="V61" s="407"/>
      <c r="W61" s="407"/>
      <c r="X61" s="407"/>
      <c r="Y61" s="407"/>
      <c r="Z61" s="407"/>
      <c r="AA61" s="407"/>
      <c r="AB61" s="407"/>
      <c r="AC61" s="407"/>
      <c r="AD61" s="407"/>
      <c r="AE61" s="407"/>
      <c r="AF61" s="407"/>
      <c r="AG61" s="407"/>
      <c r="AH61" s="407"/>
      <c r="AI61" s="407"/>
      <c r="AJ61" s="407"/>
      <c r="AK61" s="407"/>
      <c r="AL61" s="407"/>
      <c r="AM61" s="407"/>
      <c r="AN61" s="407"/>
      <c r="AO61" s="407"/>
      <c r="AP61" s="407"/>
      <c r="AQ61" s="407"/>
      <c r="AR61" s="407"/>
      <c r="AS61" s="407"/>
      <c r="AT61" s="407"/>
      <c r="AU61" s="407"/>
      <c r="AV61" s="407"/>
      <c r="AW61" s="407"/>
      <c r="AX61" s="407"/>
      <c r="AY61" s="407"/>
      <c r="AZ61" s="407"/>
      <c r="BA61" s="407"/>
      <c r="BB61" s="407"/>
      <c r="BC61" s="407"/>
      <c r="BE61" s="85"/>
      <c r="BF61" s="85" t="str">
        <f aca="false">IF(T61="","",T61)</f>
        <v>Добавить централизованную систему для дифференциации</v>
      </c>
      <c r="BG61" s="85"/>
      <c r="BH61" s="85"/>
      <c r="BI61" s="36" t="n">
        <v>0</v>
      </c>
    </row>
    <row r="62" s="36" customFormat="true" ht="12.8" hidden="false" customHeight="false" outlineLevel="0" collapsed="false">
      <c r="A62" s="422" t="s">
        <v>283</v>
      </c>
      <c r="B62" s="422"/>
      <c r="C62" s="422"/>
      <c r="D62" s="422"/>
      <c r="E62" s="331"/>
      <c r="F62" s="422"/>
      <c r="G62" s="422"/>
      <c r="H62" s="422"/>
      <c r="I62" s="422"/>
      <c r="J62" s="422"/>
      <c r="K62" s="422"/>
      <c r="L62" s="155"/>
      <c r="M62" s="367"/>
      <c r="N62" s="367"/>
      <c r="P62" s="118"/>
      <c r="Q62" s="363"/>
      <c r="R62" s="118"/>
      <c r="S62" s="368"/>
      <c r="T62" s="432" t="s">
        <v>423</v>
      </c>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E62" s="85"/>
      <c r="BF62" s="85" t="str">
        <f aca="false">IF(T62="","",T62)</f>
        <v>Добавить территорию для дифференциации</v>
      </c>
      <c r="BG62" s="85"/>
      <c r="BH62" s="85"/>
      <c r="BI62" s="36" t="n">
        <v>0</v>
      </c>
    </row>
    <row r="63" s="36" customFormat="true" ht="12.8" hidden="false" customHeight="false" outlineLevel="0" collapsed="false">
      <c r="A63" s="422"/>
      <c r="B63" s="422"/>
      <c r="C63" s="422"/>
      <c r="D63" s="422"/>
      <c r="E63" s="422"/>
      <c r="F63" s="422"/>
      <c r="G63" s="422"/>
      <c r="H63" s="422"/>
      <c r="I63" s="422"/>
      <c r="J63" s="422"/>
      <c r="K63" s="422"/>
      <c r="L63" s="155"/>
      <c r="M63" s="367"/>
      <c r="N63" s="367"/>
      <c r="P63" s="118"/>
      <c r="Q63" s="363"/>
      <c r="R63" s="118"/>
      <c r="S63" s="368"/>
      <c r="T63" s="432" t="s">
        <v>455</v>
      </c>
      <c r="U63" s="407"/>
      <c r="V63" s="407"/>
      <c r="W63" s="407"/>
      <c r="X63" s="407"/>
      <c r="Y63" s="407"/>
      <c r="Z63" s="407"/>
      <c r="AA63" s="407"/>
      <c r="AB63" s="407"/>
      <c r="AC63" s="407"/>
      <c r="AD63" s="407"/>
      <c r="AE63" s="407"/>
      <c r="AF63" s="407"/>
      <c r="AG63" s="407"/>
      <c r="AH63" s="407"/>
      <c r="AI63" s="407"/>
      <c r="AJ63" s="407"/>
      <c r="AK63" s="407"/>
      <c r="AL63" s="407"/>
      <c r="AM63" s="407"/>
      <c r="AN63" s="407"/>
      <c r="AO63" s="407"/>
      <c r="AP63" s="407"/>
      <c r="AQ63" s="407"/>
      <c r="AR63" s="407"/>
      <c r="AS63" s="407"/>
      <c r="AT63" s="407"/>
      <c r="AU63" s="407"/>
      <c r="AV63" s="407"/>
      <c r="AW63" s="407"/>
      <c r="AX63" s="407"/>
      <c r="AY63" s="407"/>
      <c r="AZ63" s="407"/>
      <c r="BA63" s="407"/>
      <c r="BB63" s="407"/>
      <c r="BC63" s="407"/>
      <c r="BE63" s="85"/>
      <c r="BF63" s="85" t="str">
        <f aca="false">IF(T63="","",T63)</f>
        <v>Добавить наименование тарифа</v>
      </c>
      <c r="BG63" s="85"/>
      <c r="BH63" s="85"/>
      <c r="BI63" s="36" t="n">
        <v>0</v>
      </c>
    </row>
    <row r="64" customFormat="false" ht="11.55" hidden="false" customHeight="true" outlineLevel="0" collapsed="false">
      <c r="M64" s="34"/>
      <c r="N64" s="34"/>
      <c r="O64" s="34"/>
      <c r="P64" s="34"/>
      <c r="Q64" s="34"/>
      <c r="R64" s="31"/>
      <c r="S64" s="31"/>
      <c r="BD64" s="31"/>
      <c r="BE64" s="31"/>
      <c r="BF64" s="31"/>
      <c r="BG64" s="31"/>
      <c r="BH64" s="31"/>
      <c r="BI64" s="31" t="n">
        <v>11</v>
      </c>
    </row>
    <row r="65" customFormat="false" ht="14.7" hidden="false" customHeight="true" outlineLevel="0" collapsed="false">
      <c r="O65" s="34"/>
      <c r="S65" s="307"/>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472"/>
      <c r="AY65" s="472"/>
      <c r="AZ65" s="472"/>
      <c r="BA65" s="472"/>
      <c r="BB65" s="472"/>
      <c r="BC65" s="472"/>
      <c r="BI65" s="31" t="n">
        <v>14</v>
      </c>
    </row>
    <row r="66" customFormat="false" ht="14.7" hidden="false" customHeight="true" outlineLevel="0" collapsed="false">
      <c r="O66" s="34"/>
      <c r="T66" s="472"/>
      <c r="U66" s="472"/>
      <c r="V66" s="472"/>
      <c r="W66" s="472"/>
      <c r="X66" s="472"/>
      <c r="Y66" s="472"/>
      <c r="Z66" s="472"/>
      <c r="AA66" s="472"/>
      <c r="AB66" s="472"/>
      <c r="AC66" s="472"/>
      <c r="AD66" s="472"/>
      <c r="AE66" s="472"/>
      <c r="AF66" s="472"/>
      <c r="AG66" s="472"/>
      <c r="AH66" s="472"/>
      <c r="AI66" s="472"/>
      <c r="AJ66" s="472"/>
      <c r="AK66" s="472"/>
      <c r="AL66" s="472"/>
      <c r="AM66" s="472"/>
      <c r="AN66" s="472"/>
      <c r="AO66" s="472"/>
      <c r="AP66" s="472"/>
      <c r="AQ66" s="472"/>
      <c r="AR66" s="472"/>
      <c r="AS66" s="472"/>
      <c r="AT66" s="472"/>
      <c r="AU66" s="472"/>
      <c r="AV66" s="472"/>
      <c r="AW66" s="472"/>
      <c r="AX66" s="472"/>
      <c r="AY66" s="472"/>
      <c r="AZ66" s="472"/>
      <c r="BA66" s="472"/>
      <c r="BB66" s="472"/>
      <c r="BC66" s="472"/>
      <c r="BI66" s="31" t="n">
        <v>14</v>
      </c>
    </row>
    <row r="67" customFormat="false" ht="14.7" hidden="false" customHeight="true" outlineLevel="0" collapsed="false">
      <c r="O67" s="34"/>
      <c r="S67" s="307"/>
      <c r="T67" s="472"/>
      <c r="U67" s="472"/>
      <c r="V67" s="472"/>
      <c r="W67" s="472"/>
      <c r="X67" s="472"/>
      <c r="Y67" s="472"/>
      <c r="Z67" s="472"/>
      <c r="AA67" s="472"/>
      <c r="AB67" s="472"/>
      <c r="AC67" s="472"/>
      <c r="AD67" s="472"/>
      <c r="AE67" s="472"/>
      <c r="AF67" s="472"/>
      <c r="AG67" s="472"/>
      <c r="AH67" s="472"/>
      <c r="AI67" s="472"/>
      <c r="AJ67" s="472"/>
      <c r="AK67" s="472"/>
      <c r="AL67" s="472"/>
      <c r="AM67" s="472"/>
      <c r="AN67" s="472"/>
      <c r="AO67" s="472"/>
      <c r="AP67" s="472"/>
      <c r="AQ67" s="472"/>
      <c r="AR67" s="472"/>
      <c r="AS67" s="472"/>
      <c r="AT67" s="472"/>
      <c r="AU67" s="472"/>
      <c r="AV67" s="472"/>
      <c r="AW67" s="472"/>
      <c r="AX67" s="472"/>
      <c r="AY67" s="472"/>
      <c r="AZ67" s="472"/>
      <c r="BA67" s="472"/>
      <c r="BB67" s="472"/>
      <c r="BC67" s="472"/>
      <c r="BI67" s="31" t="n">
        <v>14</v>
      </c>
    </row>
    <row r="68" customFormat="false" ht="14.7" hidden="false" customHeight="true" outlineLevel="0" collapsed="false">
      <c r="O68" s="34"/>
      <c r="BI68" s="31" t="n">
        <v>14</v>
      </c>
    </row>
    <row r="69" customFormat="false" ht="14.25" hidden="true" customHeight="true" outlineLevel="0" collapsed="false">
      <c r="A69" s="34" t="s">
        <v>81</v>
      </c>
      <c r="B69" s="34" t="n">
        <v>0</v>
      </c>
      <c r="C69" s="34" t="n">
        <v>0</v>
      </c>
      <c r="D69" s="34" t="n">
        <v>0</v>
      </c>
      <c r="E69" s="34" t="n">
        <v>0</v>
      </c>
      <c r="F69" s="34" t="n">
        <v>0</v>
      </c>
      <c r="G69" s="34" t="n">
        <v>0</v>
      </c>
      <c r="H69" s="34" t="n">
        <v>0</v>
      </c>
      <c r="I69" s="34" t="n">
        <v>0</v>
      </c>
      <c r="J69" s="34" t="n">
        <v>0</v>
      </c>
      <c r="K69" s="34" t="n">
        <v>0</v>
      </c>
      <c r="L69" s="33" t="n">
        <v>0</v>
      </c>
      <c r="M69" s="39" t="n">
        <v>0</v>
      </c>
      <c r="N69" s="39" t="n">
        <v>0</v>
      </c>
      <c r="O69" s="39" t="n">
        <v>0</v>
      </c>
      <c r="P69" s="39" t="n">
        <v>0</v>
      </c>
      <c r="Q69" s="374" t="n">
        <v>0</v>
      </c>
      <c r="R69" s="329" t="n">
        <v>3</v>
      </c>
      <c r="S69" s="330" t="n">
        <v>12</v>
      </c>
      <c r="T69" s="31" t="n">
        <v>31</v>
      </c>
      <c r="U69" s="31" t="n">
        <v>0</v>
      </c>
      <c r="V69" s="31" t="n">
        <v>0</v>
      </c>
      <c r="W69" s="31" t="n">
        <v>0</v>
      </c>
      <c r="X69" s="31" t="n">
        <v>0</v>
      </c>
      <c r="Y69" s="31" t="n">
        <v>0</v>
      </c>
      <c r="Z69" s="31" t="n">
        <v>0</v>
      </c>
      <c r="AA69" s="31" t="n">
        <v>0</v>
      </c>
      <c r="AB69" s="31" t="n">
        <v>0</v>
      </c>
      <c r="AC69" s="31" t="n">
        <v>0</v>
      </c>
      <c r="AD69" s="31" t="n">
        <v>3</v>
      </c>
      <c r="AE69" s="31" t="n">
        <v>3</v>
      </c>
      <c r="AF69" s="31" t="n">
        <v>3</v>
      </c>
      <c r="AG69" s="31" t="n">
        <v>24</v>
      </c>
      <c r="AH69" s="31" t="n">
        <v>3</v>
      </c>
      <c r="AI69" s="31" t="n">
        <v>3</v>
      </c>
      <c r="AJ69" s="31" t="n">
        <v>3</v>
      </c>
      <c r="AK69" s="31" t="n">
        <v>24</v>
      </c>
      <c r="AL69" s="31" t="n">
        <v>3</v>
      </c>
      <c r="AM69" s="31" t="n">
        <v>3</v>
      </c>
      <c r="AN69" s="31" t="n">
        <v>3</v>
      </c>
      <c r="AO69" s="31" t="n">
        <v>18</v>
      </c>
      <c r="AP69" s="31" t="n">
        <v>3</v>
      </c>
      <c r="AQ69" s="31" t="n">
        <v>3</v>
      </c>
      <c r="AR69" s="31" t="n">
        <v>3</v>
      </c>
      <c r="AS69" s="31" t="n">
        <v>18</v>
      </c>
      <c r="AT69" s="31" t="n">
        <v>21</v>
      </c>
      <c r="AU69" s="31" t="n">
        <v>21</v>
      </c>
      <c r="AV69" s="31" t="n">
        <v>21</v>
      </c>
      <c r="AW69" s="31" t="n">
        <v>21</v>
      </c>
      <c r="AX69" s="31" t="n">
        <v>11</v>
      </c>
      <c r="AY69" s="31" t="n">
        <v>3</v>
      </c>
      <c r="AZ69" s="31" t="n">
        <v>11</v>
      </c>
      <c r="BA69" s="31" t="n">
        <v>0</v>
      </c>
      <c r="BB69" s="31" t="n">
        <v>4</v>
      </c>
      <c r="BC69" s="31" t="n">
        <v>115</v>
      </c>
      <c r="BD69" s="36" t="n">
        <v>10</v>
      </c>
      <c r="BE69" s="36" t="n">
        <v>10</v>
      </c>
      <c r="BF69" s="36" t="n">
        <v>10</v>
      </c>
      <c r="BG69" s="36" t="n">
        <v>10</v>
      </c>
      <c r="BH69" s="36" t="n">
        <v>10</v>
      </c>
      <c r="BI69" s="31" t="n">
        <v>23</v>
      </c>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-1E+024</formula1>
      <formula2>1E+024</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CCCFF"/>
    <pageSetUpPr fitToPage="true"/>
  </sheetPr>
  <dimension ref="A1:AC31"/>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G15" activeCellId="0" sqref="G15"/>
    </sheetView>
  </sheetViews>
  <sheetFormatPr defaultColWidth="9.125" defaultRowHeight="14.25" zeroHeight="false" outlineLevelRow="0" outlineLevelCol="0"/>
  <cols>
    <col collapsed="false" customWidth="true" hidden="true" outlineLevel="0" max="1" min="1" style="31" width="8.01"/>
    <col collapsed="false" customWidth="true" hidden="true" outlineLevel="0" max="2" min="2" style="34" width="6.01"/>
    <col collapsed="false" customWidth="true" hidden="false" outlineLevel="0" max="3" min="3" style="31" width="3.01"/>
    <col collapsed="false" customWidth="true" hidden="false" outlineLevel="0" max="4" min="4" style="84" width="3.01"/>
    <col collapsed="false" customWidth="true" hidden="false" outlineLevel="0" max="5" min="5" style="31" width="6.01"/>
    <col collapsed="false" customWidth="true" hidden="true" outlineLevel="0" max="6" min="6" style="31" width="2.7"/>
    <col collapsed="false" customWidth="true" hidden="false" outlineLevel="0" max="7" min="7" style="31" width="46.71"/>
    <col collapsed="false" customWidth="true" hidden="false" outlineLevel="0" max="8" min="8" style="31" width="42"/>
    <col collapsed="false" customWidth="true" hidden="false" outlineLevel="0" max="9" min="9" style="31" width="14"/>
    <col collapsed="false" customWidth="true" hidden="false" outlineLevel="0" max="10" min="10" style="85" width="3.01"/>
    <col collapsed="false" customWidth="false" hidden="true" outlineLevel="0" max="13" min="11" style="85" width="9.14"/>
    <col collapsed="false" customWidth="true" hidden="true" outlineLevel="0" max="14" min="14" style="85" width="25.7"/>
    <col collapsed="false" customWidth="true" hidden="true" outlineLevel="0" max="15" min="15" style="85" width="14.42"/>
    <col collapsed="false" customWidth="false" hidden="true" outlineLevel="0" max="19" min="16" style="86" width="9.14"/>
    <col collapsed="false" customWidth="false" hidden="true" outlineLevel="0" max="27" min="20" style="31" width="9.14"/>
    <col collapsed="false" customWidth="true" hidden="false" outlineLevel="0" max="28" min="28" style="31" width="8.01"/>
    <col collapsed="false" customWidth="false" hidden="true" outlineLevel="0" max="29" min="29" style="31" width="9.14"/>
  </cols>
  <sheetData>
    <row r="1" s="36" customFormat="true" ht="5.25" hidden="true" customHeight="true" outlineLevel="0" collapsed="false">
      <c r="A1" s="87"/>
      <c r="G1" s="36" t="s">
        <v>82</v>
      </c>
      <c r="H1" s="36" t="s">
        <v>83</v>
      </c>
      <c r="I1" s="36" t="s">
        <v>84</v>
      </c>
      <c r="J1" s="36" t="s">
        <v>82</v>
      </c>
      <c r="AC1" s="36" t="s">
        <v>14</v>
      </c>
    </row>
    <row r="2" s="91" customFormat="true" ht="11.25" hidden="false" customHeight="true" outlineLevel="0" collapsed="false">
      <c r="A2" s="31"/>
      <c r="B2" s="88"/>
      <c r="C2" s="88"/>
      <c r="D2" s="89"/>
      <c r="E2" s="88"/>
      <c r="F2" s="88"/>
      <c r="G2" s="88"/>
      <c r="H2" s="88"/>
      <c r="I2" s="88"/>
      <c r="J2" s="36"/>
      <c r="K2" s="36"/>
      <c r="L2" s="36"/>
      <c r="M2" s="36"/>
      <c r="N2" s="36"/>
      <c r="O2" s="36"/>
      <c r="P2" s="90"/>
      <c r="Q2" s="90"/>
      <c r="R2" s="90"/>
      <c r="S2" s="90"/>
      <c r="T2" s="89"/>
      <c r="U2" s="89"/>
      <c r="V2" s="89"/>
      <c r="W2" s="89"/>
      <c r="X2" s="89"/>
      <c r="Y2" s="89"/>
      <c r="Z2" s="89"/>
      <c r="AA2" s="89"/>
      <c r="AB2" s="89"/>
      <c r="AC2" s="89" t="n">
        <v>11</v>
      </c>
    </row>
    <row r="3" s="92" customFormat="true" ht="3" hidden="false" customHeight="true" outlineLevel="0" collapsed="false">
      <c r="A3" s="31"/>
      <c r="B3" s="88"/>
      <c r="C3" s="31"/>
      <c r="D3" s="84"/>
      <c r="E3" s="31"/>
      <c r="F3" s="31"/>
      <c r="G3" s="31"/>
      <c r="H3" s="31"/>
      <c r="I3" s="31"/>
      <c r="J3" s="36"/>
      <c r="K3" s="36"/>
      <c r="L3" s="36"/>
      <c r="M3" s="36"/>
      <c r="N3" s="36"/>
      <c r="O3" s="36"/>
      <c r="P3" s="86"/>
      <c r="Q3" s="86"/>
      <c r="R3" s="86"/>
      <c r="S3" s="86"/>
      <c r="AC3" s="92" t="n">
        <v>3</v>
      </c>
    </row>
    <row r="4" s="92" customFormat="true" ht="27.3" hidden="false" customHeight="true" outlineLevel="0" collapsed="false">
      <c r="A4" s="31"/>
      <c r="B4" s="88"/>
      <c r="C4" s="31"/>
      <c r="D4" s="84"/>
      <c r="E4" s="93" t="str">
        <f aca="false">NameTemplatesInListMO</f>
        <v>Перечень муниципальных районов и муниципальных образований (территорий действия тарифа)</v>
      </c>
      <c r="F4" s="93"/>
      <c r="G4" s="93"/>
      <c r="H4" s="93"/>
      <c r="I4" s="93"/>
      <c r="J4" s="36"/>
      <c r="K4" s="36"/>
      <c r="L4" s="36"/>
      <c r="M4" s="36"/>
      <c r="N4" s="36"/>
      <c r="O4" s="36"/>
      <c r="P4" s="86"/>
      <c r="Q4" s="86"/>
      <c r="R4" s="86"/>
      <c r="S4" s="86"/>
      <c r="AC4" s="92" t="n">
        <v>26</v>
      </c>
    </row>
    <row r="5" s="92" customFormat="true" ht="3" hidden="false" customHeight="true" outlineLevel="0" collapsed="false">
      <c r="A5" s="31"/>
      <c r="B5" s="88"/>
      <c r="C5" s="31"/>
      <c r="D5" s="84"/>
      <c r="E5" s="31"/>
      <c r="F5" s="31"/>
      <c r="G5" s="94"/>
      <c r="H5" s="94"/>
      <c r="I5" s="31"/>
      <c r="J5" s="36"/>
      <c r="K5" s="36"/>
      <c r="L5" s="36"/>
      <c r="M5" s="36"/>
      <c r="N5" s="36"/>
      <c r="O5" s="36"/>
      <c r="P5" s="86"/>
      <c r="Q5" s="86"/>
      <c r="R5" s="86"/>
      <c r="S5" s="86"/>
      <c r="AC5" s="92" t="n">
        <v>3</v>
      </c>
    </row>
    <row r="6" s="92" customFormat="true" ht="20.25" hidden="true" customHeight="true" outlineLevel="0" collapsed="false">
      <c r="A6" s="95"/>
      <c r="B6" s="96"/>
      <c r="C6" s="95"/>
      <c r="D6" s="84"/>
      <c r="E6" s="95"/>
      <c r="F6" s="95"/>
      <c r="G6" s="94"/>
      <c r="H6" s="94"/>
      <c r="I6" s="94"/>
      <c r="J6" s="36"/>
      <c r="K6" s="36"/>
      <c r="L6" s="36"/>
      <c r="M6" s="36"/>
      <c r="N6" s="36"/>
      <c r="O6" s="36"/>
      <c r="P6" s="86"/>
      <c r="Q6" s="86"/>
      <c r="R6" s="86"/>
      <c r="S6" s="86"/>
      <c r="AC6" s="92" t="n">
        <v>0</v>
      </c>
    </row>
    <row r="7" customFormat="false" ht="25.5" hidden="true" customHeight="true" outlineLevel="0" collapsed="false">
      <c r="AC7" s="31" t="n">
        <v>0</v>
      </c>
    </row>
    <row r="8" s="92" customFormat="true" ht="14.7" hidden="false" customHeight="true" outlineLevel="0" collapsed="false">
      <c r="A8" s="31"/>
      <c r="B8" s="88"/>
      <c r="C8" s="31"/>
      <c r="D8" s="84"/>
      <c r="E8" s="97" t="s">
        <v>85</v>
      </c>
      <c r="F8" s="97"/>
      <c r="G8" s="97"/>
      <c r="H8" s="98" t="s">
        <v>86</v>
      </c>
      <c r="I8" s="98"/>
      <c r="J8" s="36"/>
      <c r="K8" s="36"/>
      <c r="L8" s="36"/>
      <c r="M8" s="36"/>
      <c r="N8" s="36"/>
      <c r="O8" s="36"/>
      <c r="P8" s="86"/>
      <c r="Q8" s="86"/>
      <c r="R8" s="86"/>
      <c r="S8" s="86"/>
      <c r="AC8" s="92" t="n">
        <v>14</v>
      </c>
    </row>
    <row r="9" s="92" customFormat="true" ht="21" hidden="false" customHeight="true" outlineLevel="0" collapsed="false">
      <c r="A9" s="31"/>
      <c r="B9" s="88"/>
      <c r="C9" s="31"/>
      <c r="D9" s="84"/>
      <c r="E9" s="99" t="s">
        <v>87</v>
      </c>
      <c r="F9" s="99"/>
      <c r="G9" s="100" t="s">
        <v>88</v>
      </c>
      <c r="H9" s="100" t="s">
        <v>88</v>
      </c>
      <c r="I9" s="100" t="s">
        <v>84</v>
      </c>
      <c r="J9" s="36"/>
      <c r="K9" s="36"/>
      <c r="L9" s="36"/>
      <c r="M9" s="36"/>
      <c r="N9" s="36"/>
      <c r="O9" s="36"/>
      <c r="P9" s="86"/>
      <c r="Q9" s="86"/>
      <c r="R9" s="86"/>
      <c r="S9" s="86"/>
      <c r="AC9" s="92" t="n">
        <v>20</v>
      </c>
    </row>
    <row r="10" customFormat="false" ht="11.55" hidden="false" customHeight="true" outlineLevel="0" collapsed="false">
      <c r="D10" s="101"/>
      <c r="E10" s="102" t="s">
        <v>89</v>
      </c>
      <c r="F10" s="102"/>
      <c r="G10" s="102" t="s">
        <v>90</v>
      </c>
      <c r="H10" s="102" t="s">
        <v>91</v>
      </c>
      <c r="I10" s="102" t="s">
        <v>92</v>
      </c>
      <c r="J10" s="88"/>
      <c r="K10" s="88"/>
      <c r="L10" s="88"/>
      <c r="M10" s="88"/>
      <c r="N10" s="88"/>
      <c r="O10" s="88"/>
      <c r="P10" s="103"/>
      <c r="Q10" s="103"/>
      <c r="R10" s="103"/>
      <c r="S10" s="103"/>
      <c r="AC10" s="31" t="n">
        <v>11</v>
      </c>
    </row>
    <row r="11" s="92" customFormat="true" ht="1.05" hidden="false" customHeight="true" outlineLevel="0" collapsed="false">
      <c r="A11" s="31"/>
      <c r="B11" s="88"/>
      <c r="C11" s="31"/>
      <c r="D11" s="84"/>
      <c r="E11" s="104"/>
      <c r="F11" s="104"/>
      <c r="G11" s="105"/>
      <c r="H11" s="105"/>
      <c r="I11" s="106"/>
      <c r="J11" s="107" t="s">
        <v>93</v>
      </c>
      <c r="K11" s="36"/>
      <c r="L11" s="36"/>
      <c r="M11" s="36" t="s">
        <v>94</v>
      </c>
      <c r="N11" s="36" t="s">
        <v>95</v>
      </c>
      <c r="O11" s="36" t="s">
        <v>96</v>
      </c>
      <c r="P11" s="86"/>
      <c r="Q11" s="86"/>
      <c r="R11" s="86"/>
      <c r="S11" s="86"/>
      <c r="AC11" s="92" t="n">
        <v>1</v>
      </c>
    </row>
    <row r="12" s="92" customFormat="true" ht="15" hidden="false" customHeight="true" outlineLevel="0" collapsed="false">
      <c r="A12" s="31" t="n">
        <v>1</v>
      </c>
      <c r="B12" s="88"/>
      <c r="C12" s="31"/>
      <c r="D12" s="84"/>
      <c r="E12" s="108" t="n">
        <f aca="false">A12</f>
        <v>1</v>
      </c>
      <c r="F12" s="109" t="s">
        <v>97</v>
      </c>
      <c r="G12" s="110" t="str">
        <f aca="false">"Территория "&amp;E12</f>
        <v>Территория 1</v>
      </c>
      <c r="H12" s="111"/>
      <c r="I12" s="111"/>
      <c r="J12" s="36"/>
      <c r="K12" s="36"/>
      <c r="L12" s="36"/>
      <c r="M12" s="36"/>
      <c r="N12" s="36"/>
      <c r="O12" s="36"/>
      <c r="P12" s="86"/>
      <c r="Q12" s="86"/>
      <c r="R12" s="86"/>
      <c r="S12" s="86"/>
      <c r="AC12" s="92" t="n">
        <v>14</v>
      </c>
    </row>
    <row r="13" s="41" customFormat="true" ht="15.75" hidden="false" customHeight="true" outlineLevel="0" collapsed="false">
      <c r="A13" s="31"/>
      <c r="B13" s="88" t="n">
        <v>1</v>
      </c>
      <c r="C13" s="88"/>
      <c r="D13" s="112"/>
      <c r="E13" s="113" t="str">
        <f aca="false">A12&amp;"."&amp;B13</f>
        <v>1.1</v>
      </c>
      <c r="F13" s="114" t="s">
        <v>98</v>
      </c>
      <c r="G13" s="115" t="s">
        <v>99</v>
      </c>
      <c r="H13" s="115" t="s">
        <v>99</v>
      </c>
      <c r="I13" s="116" t="s">
        <v>100</v>
      </c>
      <c r="J13" s="36" t="e">
        <f aca="false">mergevalue(G13)</f>
        <v>#NAME?</v>
      </c>
      <c r="K13" s="36"/>
      <c r="L13" s="36"/>
      <c r="M13" s="36" t="str">
        <f aca="false" t="array" ref="M13:M13">IF(ISERROR(MATCH(MID(N13,1,250),MID(note_ter,1,250),0)),"n","y")</f>
        <v>n</v>
      </c>
      <c r="N13" s="36"/>
      <c r="O13" s="36" t="str">
        <f aca="false">H13&amp;"("&amp;I13&amp;")"</f>
        <v>город Ярославль(78701000)</v>
      </c>
      <c r="P13" s="88"/>
      <c r="Q13" s="88"/>
      <c r="R13" s="117"/>
      <c r="S13" s="88"/>
      <c r="T13" s="88"/>
      <c r="U13" s="88"/>
      <c r="V13" s="96"/>
      <c r="W13" s="96"/>
      <c r="X13" s="118"/>
      <c r="Y13" s="118"/>
      <c r="Z13" s="118"/>
      <c r="AA13" s="118"/>
      <c r="AB13" s="118"/>
      <c r="AC13" s="41" t="n">
        <v>15</v>
      </c>
    </row>
    <row r="14" customFormat="false" ht="15" hidden="false" customHeight="true" outlineLevel="0" collapsed="false">
      <c r="B14" s="88" t="s">
        <v>101</v>
      </c>
      <c r="C14" s="88"/>
      <c r="D14" s="112" t="s">
        <v>102</v>
      </c>
      <c r="E14" s="108" t="str">
        <f aca="false">A12&amp;"."&amp;B14</f>
        <v>1.2</v>
      </c>
      <c r="F14" s="119" t="s">
        <v>103</v>
      </c>
      <c r="G14" s="120" t="s">
        <v>104</v>
      </c>
      <c r="H14" s="120" t="s">
        <v>105</v>
      </c>
      <c r="I14" s="121" t="s">
        <v>106</v>
      </c>
      <c r="J14" s="36"/>
      <c r="K14" s="36"/>
      <c r="L14" s="36"/>
      <c r="M14" s="36" t="str">
        <f aca="false" t="array" ref="M14:M14">IF(ISERROR(MATCH(MID(N14,1,250),MID(note_ter,1,250),0)),"n","y")</f>
        <v>n</v>
      </c>
      <c r="N14" s="36"/>
      <c r="O14" s="36" t="str">
        <f aca="false">H14&amp;"("&amp;I14&amp;")"</f>
        <v>Семибратово сельское поселение(78637447)</v>
      </c>
      <c r="P14" s="88"/>
      <c r="Q14" s="88"/>
      <c r="R14" s="117"/>
      <c r="S14" s="88"/>
      <c r="T14" s="88"/>
      <c r="U14" s="88"/>
      <c r="V14" s="96"/>
      <c r="W14" s="96"/>
      <c r="X14" s="118"/>
      <c r="Y14" s="118"/>
      <c r="Z14" s="118"/>
      <c r="AA14" s="118"/>
      <c r="AB14" s="118"/>
      <c r="AC14" s="118"/>
    </row>
    <row r="15" customFormat="false" ht="15" hidden="false" customHeight="true" outlineLevel="0" collapsed="false">
      <c r="B15" s="88" t="s">
        <v>89</v>
      </c>
      <c r="C15" s="88"/>
      <c r="D15" s="112" t="s">
        <v>102</v>
      </c>
      <c r="E15" s="108" t="str">
        <f aca="false">A12&amp;"."&amp;B15</f>
        <v>1.3</v>
      </c>
      <c r="F15" s="119" t="s">
        <v>107</v>
      </c>
      <c r="G15" s="120" t="s">
        <v>108</v>
      </c>
      <c r="H15" s="120" t="s">
        <v>109</v>
      </c>
      <c r="I15" s="121" t="s">
        <v>110</v>
      </c>
      <c r="J15" s="36"/>
      <c r="K15" s="36"/>
      <c r="L15" s="36"/>
      <c r="M15" s="36" t="str">
        <f aca="false" t="array" ref="M15:M15">IF(ISERROR(MATCH(MID(N15,1,250),MID(note_ter,1,250),0)),"n","y")</f>
        <v>n</v>
      </c>
      <c r="N15" s="36"/>
      <c r="O15" s="36" t="str">
        <f aca="false">H15&amp;"("&amp;I15&amp;")"</f>
        <v>Городское поселение г.Углич(78646101)</v>
      </c>
      <c r="P15" s="88"/>
      <c r="Q15" s="88"/>
      <c r="R15" s="117"/>
      <c r="S15" s="88"/>
      <c r="T15" s="88"/>
      <c r="U15" s="88"/>
      <c r="V15" s="96"/>
      <c r="W15" s="96"/>
      <c r="X15" s="118"/>
      <c r="Y15" s="118"/>
      <c r="Z15" s="118"/>
      <c r="AA15" s="118"/>
      <c r="AB15" s="118"/>
      <c r="AC15" s="118"/>
    </row>
    <row r="16" s="41" customFormat="true" ht="15.75" hidden="false" customHeight="true" outlineLevel="0" collapsed="false">
      <c r="A16" s="31"/>
      <c r="B16" s="88"/>
      <c r="C16" s="122"/>
      <c r="D16" s="101"/>
      <c r="E16" s="123"/>
      <c r="F16" s="124"/>
      <c r="G16" s="125" t="s">
        <v>111</v>
      </c>
      <c r="H16" s="126"/>
      <c r="I16" s="127"/>
      <c r="J16" s="36"/>
      <c r="K16" s="36"/>
      <c r="L16" s="36"/>
      <c r="M16" s="36"/>
      <c r="N16" s="36"/>
      <c r="O16" s="36"/>
      <c r="P16" s="88"/>
      <c r="Q16" s="88"/>
      <c r="R16" s="117"/>
      <c r="S16" s="88"/>
      <c r="T16" s="88"/>
      <c r="U16" s="88"/>
      <c r="V16" s="96"/>
      <c r="W16" s="96"/>
      <c r="X16" s="118"/>
      <c r="Y16" s="118"/>
      <c r="Z16" s="118"/>
      <c r="AA16" s="118"/>
      <c r="AB16" s="118"/>
      <c r="AC16" s="41" t="n">
        <v>15</v>
      </c>
    </row>
    <row r="17" s="92" customFormat="true" ht="14.7" hidden="false" customHeight="true" outlineLevel="0" collapsed="false">
      <c r="A17" s="31"/>
      <c r="B17" s="88"/>
      <c r="C17" s="31"/>
      <c r="D17" s="84"/>
      <c r="E17" s="128"/>
      <c r="F17" s="129"/>
      <c r="G17" s="125" t="s">
        <v>112</v>
      </c>
      <c r="H17" s="129"/>
      <c r="I17" s="130"/>
      <c r="J17" s="107"/>
      <c r="K17" s="36"/>
      <c r="L17" s="36"/>
      <c r="M17" s="36"/>
      <c r="N17" s="36" t="s">
        <v>113</v>
      </c>
      <c r="O17" s="36"/>
      <c r="P17" s="86"/>
      <c r="Q17" s="86"/>
      <c r="R17" s="86"/>
      <c r="S17" s="86"/>
      <c r="AC17" s="92" t="n">
        <v>14</v>
      </c>
    </row>
    <row r="18" s="92" customFormat="true" ht="22.05" hidden="false" customHeight="true" outlineLevel="0" collapsed="false">
      <c r="A18" s="31"/>
      <c r="B18" s="88"/>
      <c r="C18" s="31"/>
      <c r="D18" s="84"/>
      <c r="E18" s="131"/>
      <c r="F18" s="131"/>
      <c r="G18" s="131"/>
      <c r="H18" s="131"/>
      <c r="I18" s="131"/>
      <c r="J18" s="36"/>
      <c r="K18" s="36"/>
      <c r="L18" s="36"/>
      <c r="M18" s="36"/>
      <c r="N18" s="36"/>
      <c r="O18" s="36"/>
      <c r="P18" s="86"/>
      <c r="Q18" s="86"/>
      <c r="R18" s="86"/>
      <c r="S18" s="86"/>
      <c r="AC18" s="92" t="n">
        <v>21</v>
      </c>
    </row>
    <row r="19" s="92" customFormat="true" ht="14.7" hidden="false" customHeight="true" outlineLevel="0" collapsed="false">
      <c r="A19" s="31"/>
      <c r="B19" s="88"/>
      <c r="C19" s="31"/>
      <c r="D19" s="84"/>
      <c r="E19" s="31"/>
      <c r="F19" s="31"/>
      <c r="G19" s="31"/>
      <c r="H19" s="31"/>
      <c r="I19" s="31"/>
      <c r="J19" s="36"/>
      <c r="K19" s="36"/>
      <c r="L19" s="36"/>
      <c r="M19" s="36"/>
      <c r="N19" s="36"/>
      <c r="O19" s="36"/>
      <c r="P19" s="86"/>
      <c r="Q19" s="86"/>
      <c r="R19" s="86"/>
      <c r="S19" s="86"/>
      <c r="AC19" s="92" t="n">
        <v>14</v>
      </c>
    </row>
    <row r="20" s="92" customFormat="true" ht="1.05" hidden="false" customHeight="true" outlineLevel="0" collapsed="false">
      <c r="A20" s="31"/>
      <c r="B20" s="88"/>
      <c r="C20" s="31"/>
      <c r="D20" s="84"/>
      <c r="E20" s="31"/>
      <c r="F20" s="31"/>
      <c r="G20" s="31"/>
      <c r="H20" s="31"/>
      <c r="I20" s="31"/>
      <c r="J20" s="36"/>
      <c r="K20" s="36"/>
      <c r="L20" s="36"/>
      <c r="M20" s="36"/>
      <c r="N20" s="36"/>
      <c r="O20" s="36"/>
      <c r="P20" s="86"/>
      <c r="Q20" s="86"/>
      <c r="R20" s="86"/>
      <c r="S20" s="86"/>
      <c r="AC20" s="92" t="n">
        <v>1</v>
      </c>
    </row>
    <row r="21" s="132" customFormat="true" ht="10.5" hidden="false" customHeight="true" outlineLevel="0" collapsed="false">
      <c r="B21" s="133"/>
      <c r="D21" s="134"/>
      <c r="J21" s="36"/>
      <c r="K21" s="36"/>
      <c r="L21" s="36"/>
      <c r="M21" s="36"/>
      <c r="N21" s="36"/>
      <c r="O21" s="36"/>
      <c r="P21" s="86"/>
      <c r="Q21" s="86"/>
      <c r="R21" s="86"/>
      <c r="S21" s="86"/>
      <c r="AC21" s="132" t="n">
        <v>10</v>
      </c>
    </row>
    <row r="22" s="132" customFormat="true" ht="10.5" hidden="false" customHeight="true" outlineLevel="0" collapsed="false">
      <c r="B22" s="133"/>
      <c r="D22" s="134"/>
      <c r="J22" s="36"/>
      <c r="K22" s="36"/>
      <c r="L22" s="36"/>
      <c r="M22" s="36"/>
      <c r="N22" s="36"/>
      <c r="O22" s="36"/>
      <c r="P22" s="86"/>
      <c r="Q22" s="86"/>
      <c r="R22" s="86"/>
      <c r="S22" s="86"/>
      <c r="AC22" s="132" t="n">
        <v>10</v>
      </c>
    </row>
    <row r="23" customFormat="false" ht="14.7" hidden="false" customHeight="true" outlineLevel="0" collapsed="false">
      <c r="AC23" s="31" t="n">
        <v>14</v>
      </c>
    </row>
    <row r="24" customFormat="false" ht="14.7" hidden="false" customHeight="true" outlineLevel="0" collapsed="false">
      <c r="AC24" s="31" t="n">
        <v>14</v>
      </c>
    </row>
    <row r="25" customFormat="false" ht="14.7" hidden="false" customHeight="true" outlineLevel="0" collapsed="false">
      <c r="AC25" s="31" t="n">
        <v>14</v>
      </c>
    </row>
    <row r="26" customFormat="false" ht="14.7" hidden="false" customHeight="true" outlineLevel="0" collapsed="false">
      <c r="H26" s="135"/>
      <c r="AC26" s="31" t="n">
        <v>14</v>
      </c>
    </row>
    <row r="27" customFormat="false" ht="14.7" hidden="false" customHeight="true" outlineLevel="0" collapsed="false">
      <c r="AC27" s="31" t="n">
        <v>14</v>
      </c>
    </row>
    <row r="28" customFormat="false" ht="14.7" hidden="false" customHeight="true" outlineLevel="0" collapsed="false">
      <c r="AC28" s="31" t="n">
        <v>14</v>
      </c>
    </row>
    <row r="29" customFormat="false" ht="14.7" hidden="false" customHeight="true" outlineLevel="0" collapsed="false">
      <c r="AC29" s="31" t="n">
        <v>14</v>
      </c>
    </row>
    <row r="30" customFormat="false" ht="14.7" hidden="false" customHeight="true" outlineLevel="0" collapsed="false">
      <c r="J30" s="31"/>
      <c r="K30" s="31"/>
      <c r="L30" s="31"/>
      <c r="AC30" s="31" t="n">
        <v>14</v>
      </c>
    </row>
    <row r="31" customFormat="false" ht="22.5" hidden="true" customHeight="true" outlineLevel="0" collapsed="false">
      <c r="A31" s="31" t="s">
        <v>81</v>
      </c>
      <c r="B31" s="88" t="n">
        <v>0</v>
      </c>
      <c r="C31" s="31" t="n">
        <v>3</v>
      </c>
      <c r="D31" s="84" t="n">
        <v>3</v>
      </c>
      <c r="E31" s="31" t="n">
        <v>6</v>
      </c>
      <c r="F31" s="31" t="n">
        <v>0</v>
      </c>
      <c r="G31" s="31" t="n">
        <v>46</v>
      </c>
      <c r="H31" s="31" t="n">
        <v>42</v>
      </c>
      <c r="I31" s="31" t="n">
        <v>14</v>
      </c>
      <c r="J31" s="36" t="n">
        <v>3</v>
      </c>
      <c r="K31" s="36" t="n">
        <v>0</v>
      </c>
      <c r="L31" s="36" t="n">
        <v>0</v>
      </c>
      <c r="M31" s="36" t="n">
        <v>0</v>
      </c>
      <c r="N31" s="36" t="n">
        <v>0</v>
      </c>
      <c r="O31" s="36" t="n">
        <v>0</v>
      </c>
      <c r="P31" s="86" t="n">
        <v>0</v>
      </c>
      <c r="Q31" s="86" t="n">
        <v>0</v>
      </c>
      <c r="R31" s="86" t="n">
        <v>0</v>
      </c>
      <c r="S31" s="86" t="n">
        <v>0</v>
      </c>
      <c r="T31" s="31" t="n">
        <v>0</v>
      </c>
      <c r="U31" s="31" t="n">
        <v>0</v>
      </c>
      <c r="V31" s="31" t="n">
        <v>0</v>
      </c>
      <c r="W31" s="31" t="n">
        <v>0</v>
      </c>
      <c r="X31" s="31" t="n">
        <v>0</v>
      </c>
      <c r="Y31" s="31" t="n">
        <v>0</v>
      </c>
      <c r="Z31" s="31" t="n">
        <v>0</v>
      </c>
      <c r="AA31" s="31" t="n">
        <v>0</v>
      </c>
      <c r="AB31" s="31" t="n">
        <v>8</v>
      </c>
      <c r="AC31" s="31" t="n">
        <v>23</v>
      </c>
    </row>
  </sheetData>
  <mergeCells count="4">
    <mergeCell ref="E4:I4"/>
    <mergeCell ref="E8:G8"/>
    <mergeCell ref="H8:I8"/>
    <mergeCell ref="A12:A16"/>
  </mergeCells>
  <dataValidations count="1">
    <dataValidation allowBlank="true" error="Допускается ввод не более 900 символов!" errorStyle="stop" errorTitle="Ошибка" operator="lessThanOrEqual" showDropDown="false" showErrorMessage="true" showInputMessage="true" sqref="G12" type="textLength">
      <formula1>900</formula1>
      <formula2>0</formula2>
    </dataValidation>
  </dataValidations>
  <printOptions headings="false" gridLines="false" gridLinesSet="true" horizontalCentered="true" verticalCentered="true"/>
  <pageMargins left="0" right="0" top="0" bottom="0.000694444444444442" header="0" footer="0.790277777777778"/>
  <pageSetup paperSize="9" scale="100" fitToWidth="1" fitToHeight="0" pageOrder="downThenOver" orientation="portrait" blackAndWhite="false" draft="false" cellComments="none" horizontalDpi="300" verticalDpi="300" copies="1"/>
  <headerFooter differentFirst="false" differentOddEven="false">
    <oddHeader/>
    <oddFooter/>
  </headerFooter>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Y5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4.14"/>
    <col collapsed="false" customWidth="true" hidden="true" outlineLevel="0" max="10" min="10" style="34" width="9.85"/>
    <col collapsed="false" customWidth="true" hidden="true" outlineLevel="0" max="11" min="11" style="34" width="14.71"/>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5.01"/>
    <col collapsed="false" customWidth="true" hidden="false" outlineLevel="0" max="21" min="21" style="31" width="0.14"/>
    <col collapsed="false" customWidth="true" hidden="true" outlineLevel="0" max="28" min="22" style="31" width="19.72"/>
    <col collapsed="false" customWidth="true" hidden="true" outlineLevel="0" max="29" min="29" style="31" width="11.7"/>
    <col collapsed="false" customWidth="true" hidden="true" outlineLevel="0" max="30" min="30" style="31" width="3.71"/>
    <col collapsed="false" customWidth="true" hidden="true" outlineLevel="0" max="31" min="31" style="31" width="11.7"/>
    <col collapsed="false" customWidth="true" hidden="true" outlineLevel="0" max="32" min="32" style="31" width="8.57"/>
    <col collapsed="false" customWidth="true" hidden="false" outlineLevel="0" max="33" min="33" style="31" width="19.72"/>
    <col collapsed="false" customWidth="true" hidden="false" outlineLevel="0" max="39" min="34" style="31" width="19"/>
    <col collapsed="false" customWidth="true" hidden="false" outlineLevel="0" max="40" min="40" style="31" width="11.01"/>
    <col collapsed="false" customWidth="true" hidden="false" outlineLevel="0" max="41" min="41" style="31" width="3.71"/>
    <col collapsed="false" customWidth="true" hidden="false" outlineLevel="0" max="42" min="42" style="31" width="11.01"/>
    <col collapsed="false" customWidth="true" hidden="true" outlineLevel="0" max="43" min="43" style="31" width="8.57"/>
    <col collapsed="false" customWidth="true" hidden="false" outlineLevel="0" max="44" min="44" style="31" width="4.01"/>
    <col collapsed="false" customWidth="true" hidden="false" outlineLevel="0" max="45" min="45" style="31" width="115.01"/>
    <col collapsed="false" customWidth="true" hidden="false" outlineLevel="0" max="50" min="46" style="36" width="10"/>
    <col collapsed="false" customWidth="false" hidden="true" outlineLevel="0" max="51" min="51" style="31" width="10.57"/>
  </cols>
  <sheetData>
    <row r="1" customFormat="false" ht="22.5" hidden="true" customHeight="true" outlineLevel="0" collapsed="false">
      <c r="AY1" s="31" t="s">
        <v>14</v>
      </c>
    </row>
    <row r="2" customFormat="false" ht="23.25" hidden="true" customHeight="true" outlineLevel="0" collapsed="false">
      <c r="A2" s="416"/>
      <c r="B2" s="416"/>
      <c r="C2" s="416"/>
      <c r="D2" s="416"/>
      <c r="E2" s="331" t="n">
        <v>1</v>
      </c>
      <c r="F2" s="416"/>
      <c r="G2" s="416"/>
      <c r="H2" s="416"/>
      <c r="I2" s="416"/>
      <c r="J2" s="416"/>
      <c r="K2" s="416"/>
      <c r="L2" s="433"/>
      <c r="M2" s="29"/>
      <c r="N2" s="29"/>
      <c r="O2" s="29"/>
      <c r="Q2" s="95"/>
      <c r="R2" s="332"/>
      <c r="S2" s="404" t="e">
        <f aca="false">INDEX(PT_DIFFERENTIATION_NUM_NTAR,MATCH(A2,PT_DIFFERENTIATION_NTAR_ID,0))</f>
        <v>#N/A</v>
      </c>
      <c r="T2" s="334" t="s">
        <v>132</v>
      </c>
      <c r="U2" s="335"/>
      <c r="V2" s="336"/>
      <c r="W2" s="336"/>
      <c r="X2" s="336"/>
      <c r="Y2" s="336"/>
      <c r="Z2" s="336"/>
      <c r="AA2" s="336"/>
      <c r="AB2" s="336"/>
      <c r="AC2" s="336"/>
      <c r="AD2" s="336"/>
      <c r="AE2" s="336"/>
      <c r="AF2" s="336"/>
      <c r="AG2" s="337" t="e">
        <f aca="false">INDEX(PT_DIFFERENTIATION_NTAR,MATCH(A2,PT_DIFFERENTIATION_NTAR_ID,0))</f>
        <v>#N/A</v>
      </c>
      <c r="AH2" s="337"/>
      <c r="AI2" s="337"/>
      <c r="AJ2" s="337"/>
      <c r="AK2" s="337"/>
      <c r="AL2" s="337"/>
      <c r="AM2" s="337"/>
      <c r="AN2" s="337"/>
      <c r="AO2" s="337"/>
      <c r="AP2" s="337"/>
      <c r="AQ2" s="337"/>
      <c r="AR2" s="337"/>
      <c r="AS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85"/>
      <c r="AV2" s="85" t="str">
        <f aca="false">IF(T2="","",T2)</f>
        <v>Наименование тарифа</v>
      </c>
      <c r="AW2" s="85"/>
      <c r="AX2" s="85"/>
      <c r="AY2" s="31" t="n">
        <v>0</v>
      </c>
    </row>
    <row r="3" customFormat="false" ht="23.25" hidden="true" customHeight="true" outlineLevel="0" collapsed="false">
      <c r="A3" s="416"/>
      <c r="B3" s="416"/>
      <c r="C3" s="416"/>
      <c r="D3" s="416"/>
      <c r="E3" s="331"/>
      <c r="F3" s="331" t="n">
        <v>1</v>
      </c>
      <c r="G3" s="416"/>
      <c r="H3" s="416"/>
      <c r="I3" s="416"/>
      <c r="J3" s="416"/>
      <c r="K3" s="416"/>
      <c r="L3" s="433"/>
      <c r="M3" s="29"/>
      <c r="N3" s="29"/>
      <c r="O3" s="29"/>
      <c r="P3" s="32"/>
      <c r="Q3" s="339"/>
      <c r="R3" s="340"/>
      <c r="S3" s="404" t="e">
        <f aca="false">INDEX(PT_DIFFERENTIATION_NUM_TER,MATCH(B3,PT_DIFFERENTIATION_TER_ID,0))</f>
        <v>#N/A</v>
      </c>
      <c r="T3" s="333" t="s">
        <v>404</v>
      </c>
      <c r="U3" s="335"/>
      <c r="V3" s="336"/>
      <c r="W3" s="336"/>
      <c r="X3" s="336"/>
      <c r="Y3" s="336"/>
      <c r="Z3" s="336"/>
      <c r="AA3" s="336"/>
      <c r="AB3" s="336"/>
      <c r="AC3" s="336"/>
      <c r="AD3" s="336"/>
      <c r="AE3" s="336"/>
      <c r="AF3" s="336"/>
      <c r="AG3" s="337" t="e">
        <f aca="false">INDEX(PT_DIFFERENTIATION_TER,MATCH(B3,PT_DIFFERENTIATION_TER_ID,0))</f>
        <v>#N/A</v>
      </c>
      <c r="AH3" s="337"/>
      <c r="AI3" s="337"/>
      <c r="AJ3" s="337"/>
      <c r="AK3" s="337"/>
      <c r="AL3" s="337"/>
      <c r="AM3" s="337"/>
      <c r="AN3" s="337"/>
      <c r="AO3" s="337"/>
      <c r="AP3" s="337"/>
      <c r="AQ3" s="337"/>
      <c r="AR3" s="337"/>
      <c r="AS3" s="338" t="s">
        <v>405</v>
      </c>
      <c r="AU3" s="85"/>
      <c r="AV3" s="85" t="str">
        <f aca="false">IF(T3="","",T3)</f>
        <v>Территория действия тарифа</v>
      </c>
      <c r="AW3" s="85"/>
      <c r="AX3" s="85"/>
      <c r="AY3" s="31" t="n">
        <v>0</v>
      </c>
    </row>
    <row r="4" customFormat="false" ht="23.25" hidden="true" customHeight="true" outlineLevel="0" collapsed="false">
      <c r="A4" s="416"/>
      <c r="B4" s="416"/>
      <c r="C4" s="416"/>
      <c r="D4" s="416"/>
      <c r="E4" s="331"/>
      <c r="F4" s="331"/>
      <c r="G4" s="331" t="n">
        <v>1</v>
      </c>
      <c r="H4" s="416"/>
      <c r="I4" s="416"/>
      <c r="J4" s="416"/>
      <c r="K4" s="416"/>
      <c r="L4" s="433"/>
      <c r="M4" s="29"/>
      <c r="N4" s="29"/>
      <c r="O4" s="29"/>
      <c r="P4" s="341"/>
      <c r="Q4" s="339"/>
      <c r="R4" s="340"/>
      <c r="S4" s="404" t="e">
        <f aca="false">INDEX(PT_DIFFERENTIATION_NUM_CS,MATCH(C4,PT_DIFFERENTIATION_CS_ID,0))</f>
        <v>#N/A</v>
      </c>
      <c r="T4" s="401" t="s">
        <v>537</v>
      </c>
      <c r="U4" s="335"/>
      <c r="V4" s="336"/>
      <c r="W4" s="336"/>
      <c r="X4" s="336"/>
      <c r="Y4" s="336"/>
      <c r="Z4" s="336"/>
      <c r="AA4" s="336"/>
      <c r="AB4" s="336"/>
      <c r="AC4" s="336"/>
      <c r="AD4" s="336"/>
      <c r="AE4" s="336"/>
      <c r="AF4" s="336"/>
      <c r="AG4" s="337" t="e">
        <f aca="false">INDEX(PT_DIFFERENTIATION_CS,MATCH(C4,PT_DIFFERENTIATION_CS_ID,0))</f>
        <v>#N/A</v>
      </c>
      <c r="AH4" s="337"/>
      <c r="AI4" s="337"/>
      <c r="AJ4" s="337"/>
      <c r="AK4" s="337"/>
      <c r="AL4" s="337"/>
      <c r="AM4" s="337"/>
      <c r="AN4" s="337"/>
      <c r="AO4" s="337"/>
      <c r="AP4" s="337"/>
      <c r="AQ4" s="337"/>
      <c r="AR4" s="337"/>
      <c r="AS4" s="338" t="s">
        <v>538</v>
      </c>
      <c r="AU4" s="85"/>
      <c r="AV4" s="85" t="str">
        <f aca="false">IF(T4="","",T4)</f>
        <v>Наименование централизованной системы горячего водоснабжения</v>
      </c>
      <c r="AW4" s="85"/>
      <c r="AX4" s="85"/>
      <c r="AY4" s="31" t="n">
        <v>0</v>
      </c>
    </row>
    <row r="5" customFormat="false" ht="23.25" hidden="true" customHeight="true" outlineLevel="0" collapsed="false">
      <c r="A5" s="416"/>
      <c r="B5" s="416"/>
      <c r="C5" s="416"/>
      <c r="D5" s="416"/>
      <c r="E5" s="331"/>
      <c r="F5" s="331"/>
      <c r="G5" s="331"/>
      <c r="H5" s="482"/>
      <c r="I5" s="342" t="e">
        <f aca="false">S4&amp;".1"</f>
        <v>#N/A</v>
      </c>
      <c r="J5" s="416"/>
      <c r="K5" s="416"/>
      <c r="L5" s="433"/>
      <c r="P5" s="36" t="n">
        <v>1</v>
      </c>
      <c r="Q5" s="304"/>
      <c r="R5" s="343"/>
      <c r="S5" s="404" t="e">
        <f aca="false">$I5</f>
        <v>#N/A</v>
      </c>
      <c r="T5" s="344" t="s">
        <v>490</v>
      </c>
      <c r="U5" s="335"/>
      <c r="V5" s="483"/>
      <c r="W5" s="483"/>
      <c r="X5" s="483"/>
      <c r="Y5" s="483"/>
      <c r="Z5" s="483"/>
      <c r="AA5" s="483"/>
      <c r="AB5" s="483"/>
      <c r="AC5" s="483"/>
      <c r="AD5" s="483"/>
      <c r="AE5" s="483"/>
      <c r="AF5" s="483"/>
      <c r="AG5" s="257"/>
      <c r="AH5" s="257"/>
      <c r="AI5" s="257"/>
      <c r="AJ5" s="257"/>
      <c r="AK5" s="257"/>
      <c r="AL5" s="257"/>
      <c r="AM5" s="257"/>
      <c r="AN5" s="257"/>
      <c r="AO5" s="257"/>
      <c r="AP5" s="257"/>
      <c r="AQ5" s="257"/>
      <c r="AR5" s="257"/>
      <c r="AS5" s="338" t="s">
        <v>491</v>
      </c>
      <c r="AU5" s="85"/>
      <c r="AV5" s="85" t="str">
        <f aca="false">IF(T5="","",T5)</f>
        <v>Наименование признака дифференциации</v>
      </c>
      <c r="AW5" s="85"/>
      <c r="AX5" s="85"/>
      <c r="AY5" s="31" t="n">
        <v>0</v>
      </c>
    </row>
    <row r="6" customFormat="false" ht="23.25" hidden="true" customHeight="true" outlineLevel="0" collapsed="false">
      <c r="A6" s="416"/>
      <c r="B6" s="416"/>
      <c r="C6" s="416"/>
      <c r="D6" s="416"/>
      <c r="E6" s="331"/>
      <c r="F6" s="331"/>
      <c r="G6" s="331"/>
      <c r="H6" s="331"/>
      <c r="I6" s="342"/>
      <c r="J6" s="342" t="e">
        <f aca="false">I5&amp;".1"</f>
        <v>#N/A</v>
      </c>
      <c r="K6" s="416"/>
      <c r="L6" s="433" t="s">
        <v>413</v>
      </c>
      <c r="P6" s="36"/>
      <c r="Q6" s="36" t="n">
        <v>1</v>
      </c>
      <c r="R6" s="346"/>
      <c r="S6" s="404" t="e">
        <f aca="false">$J6</f>
        <v>#N/A</v>
      </c>
      <c r="T6" s="347" t="s">
        <v>414</v>
      </c>
      <c r="U6" s="335"/>
      <c r="V6" s="345"/>
      <c r="W6" s="345"/>
      <c r="X6" s="345"/>
      <c r="Y6" s="345"/>
      <c r="Z6" s="345"/>
      <c r="AA6" s="345"/>
      <c r="AB6" s="345"/>
      <c r="AC6" s="345"/>
      <c r="AD6" s="345"/>
      <c r="AE6" s="345"/>
      <c r="AF6" s="345"/>
      <c r="AG6" s="345"/>
      <c r="AH6" s="345"/>
      <c r="AI6" s="345"/>
      <c r="AJ6" s="345"/>
      <c r="AK6" s="345"/>
      <c r="AL6" s="345"/>
      <c r="AM6" s="345"/>
      <c r="AN6" s="345"/>
      <c r="AO6" s="345"/>
      <c r="AP6" s="345"/>
      <c r="AQ6" s="345"/>
      <c r="AR6" s="345"/>
      <c r="AS6" s="439" t="s">
        <v>492</v>
      </c>
      <c r="AU6" s="85"/>
      <c r="AV6" s="85" t="str">
        <f aca="false">IF(T6="","",T6)</f>
        <v>Группа потребителей</v>
      </c>
      <c r="AW6" s="85"/>
      <c r="AX6" s="85"/>
      <c r="AY6" s="31" t="n">
        <v>0</v>
      </c>
    </row>
    <row r="7" customFormat="false" ht="23.25" hidden="true" customHeight="true" outlineLevel="0" collapsed="false">
      <c r="A7" s="416"/>
      <c r="B7" s="416"/>
      <c r="C7" s="416"/>
      <c r="D7" s="416"/>
      <c r="E7" s="331"/>
      <c r="F7" s="331"/>
      <c r="G7" s="331"/>
      <c r="H7" s="331"/>
      <c r="I7" s="342"/>
      <c r="J7" s="342"/>
      <c r="K7" s="342" t="e">
        <f aca="false">J6&amp;".1"</f>
        <v>#N/A</v>
      </c>
      <c r="L7" s="433"/>
      <c r="P7" s="36"/>
      <c r="Q7" s="36"/>
      <c r="R7" s="346" t="n">
        <v>1</v>
      </c>
      <c r="S7" s="404" t="e">
        <f aca="false">$K7</f>
        <v>#N/A</v>
      </c>
      <c r="T7" s="484"/>
      <c r="U7" s="335"/>
      <c r="V7" s="349"/>
      <c r="W7" s="349"/>
      <c r="X7" s="349"/>
      <c r="Y7" s="349"/>
      <c r="Z7" s="349"/>
      <c r="AA7" s="349"/>
      <c r="AB7" s="349"/>
      <c r="AC7" s="352"/>
      <c r="AD7" s="166" t="s">
        <v>65</v>
      </c>
      <c r="AE7" s="352"/>
      <c r="AF7" s="166" t="s">
        <v>65</v>
      </c>
      <c r="AG7" s="349"/>
      <c r="AH7" s="349"/>
      <c r="AI7" s="349"/>
      <c r="AJ7" s="349"/>
      <c r="AK7" s="349"/>
      <c r="AL7" s="349"/>
      <c r="AM7" s="349"/>
      <c r="AN7" s="352"/>
      <c r="AO7" s="166" t="s">
        <v>65</v>
      </c>
      <c r="AP7" s="352"/>
      <c r="AQ7" s="166" t="s">
        <v>65</v>
      </c>
      <c r="AR7" s="485"/>
      <c r="AS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6" t="e">
        <f aca="false">strcheckdate(V8:AR8)</f>
        <v>#NAME?</v>
      </c>
      <c r="AU7" s="85"/>
      <c r="AV7" s="85" t="str">
        <f aca="false">IF(T7="","",T7)</f>
        <v/>
      </c>
      <c r="AW7" s="85"/>
      <c r="AX7" s="85"/>
      <c r="AY7" s="31" t="n">
        <v>0</v>
      </c>
    </row>
    <row r="8" customFormat="false" ht="14.25" hidden="true" customHeight="true" outlineLevel="0" collapsed="false">
      <c r="A8" s="416"/>
      <c r="B8" s="416"/>
      <c r="C8" s="416"/>
      <c r="D8" s="416"/>
      <c r="E8" s="331"/>
      <c r="F8" s="331"/>
      <c r="G8" s="331"/>
      <c r="H8" s="331"/>
      <c r="I8" s="342"/>
      <c r="J8" s="342"/>
      <c r="K8" s="342"/>
      <c r="L8" s="433"/>
      <c r="P8" s="36"/>
      <c r="Q8" s="36"/>
      <c r="R8" s="346"/>
      <c r="S8" s="312"/>
      <c r="T8" s="335"/>
      <c r="U8" s="335"/>
      <c r="V8" s="350"/>
      <c r="W8" s="350"/>
      <c r="X8" s="350"/>
      <c r="Y8" s="350"/>
      <c r="Z8" s="350"/>
      <c r="AA8" s="350"/>
      <c r="AB8" s="350"/>
      <c r="AC8" s="352"/>
      <c r="AD8" s="166"/>
      <c r="AE8" s="352"/>
      <c r="AF8" s="166"/>
      <c r="AG8" s="350"/>
      <c r="AH8" s="350"/>
      <c r="AI8" s="350"/>
      <c r="AJ8" s="350"/>
      <c r="AK8" s="350"/>
      <c r="AL8" s="350"/>
      <c r="AM8" s="350"/>
      <c r="AN8" s="352"/>
      <c r="AO8" s="166"/>
      <c r="AP8" s="352"/>
      <c r="AQ8" s="166"/>
      <c r="AR8" s="487"/>
      <c r="AS8" s="486"/>
      <c r="AU8" s="85"/>
      <c r="AV8" s="85" t="str">
        <f aca="false">IF(T8="","",T8)</f>
        <v/>
      </c>
      <c r="AW8" s="85"/>
      <c r="AX8" s="85"/>
      <c r="AY8" s="31" t="n">
        <v>0</v>
      </c>
    </row>
    <row r="9" customFormat="false" ht="21" hidden="true" customHeight="true" outlineLevel="0" collapsed="false">
      <c r="A9" s="416"/>
      <c r="B9" s="416"/>
      <c r="C9" s="416"/>
      <c r="D9" s="416"/>
      <c r="E9" s="331"/>
      <c r="F9" s="331"/>
      <c r="G9" s="331"/>
      <c r="H9" s="331"/>
      <c r="I9" s="342"/>
      <c r="J9" s="342"/>
      <c r="K9" s="416"/>
      <c r="L9" s="433"/>
      <c r="P9" s="36"/>
      <c r="Q9" s="36"/>
      <c r="R9" s="343"/>
      <c r="S9" s="355"/>
      <c r="T9" s="358" t="s">
        <v>493</v>
      </c>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338" t="s">
        <v>494</v>
      </c>
      <c r="AU9" s="85"/>
      <c r="AV9" s="85" t="str">
        <f aca="false">IF(T9="","",T9)</f>
        <v>Добавить значение признака дифференциации</v>
      </c>
      <c r="AW9" s="85"/>
      <c r="AX9" s="85"/>
      <c r="AY9" s="31" t="n">
        <v>0</v>
      </c>
    </row>
    <row r="10" customFormat="false" ht="21" hidden="true" customHeight="true" outlineLevel="0" collapsed="false">
      <c r="A10" s="416"/>
      <c r="B10" s="416"/>
      <c r="C10" s="416"/>
      <c r="D10" s="416"/>
      <c r="E10" s="331"/>
      <c r="F10" s="331"/>
      <c r="G10" s="331"/>
      <c r="H10" s="331"/>
      <c r="I10" s="342"/>
      <c r="J10" s="416"/>
      <c r="K10" s="416"/>
      <c r="L10" s="433"/>
      <c r="P10" s="36"/>
      <c r="Q10" s="304"/>
      <c r="R10" s="343"/>
      <c r="S10" s="355"/>
      <c r="T10" s="362" t="s">
        <v>419</v>
      </c>
      <c r="U10" s="157"/>
      <c r="V10" s="157"/>
      <c r="W10" s="157"/>
      <c r="X10" s="157"/>
      <c r="Y10" s="157"/>
      <c r="Z10" s="157"/>
      <c r="AA10" s="157"/>
      <c r="AB10" s="157"/>
      <c r="AC10" s="157"/>
      <c r="AD10" s="157"/>
      <c r="AE10" s="157"/>
      <c r="AF10" s="359"/>
      <c r="AG10" s="157"/>
      <c r="AH10" s="157"/>
      <c r="AI10" s="157"/>
      <c r="AJ10" s="157"/>
      <c r="AK10" s="157"/>
      <c r="AL10" s="157"/>
      <c r="AM10" s="157"/>
      <c r="AN10" s="157"/>
      <c r="AO10" s="157"/>
      <c r="AP10" s="157"/>
      <c r="AQ10" s="359"/>
      <c r="AR10" s="157"/>
      <c r="AS10" s="488"/>
      <c r="AU10" s="85"/>
      <c r="AV10" s="85" t="str">
        <f aca="false">IF(T10="","",T10)</f>
        <v>Добавить группу потребителей</v>
      </c>
      <c r="AW10" s="85"/>
      <c r="AX10" s="85"/>
      <c r="AY10" s="31" t="n">
        <v>0</v>
      </c>
    </row>
    <row r="11" customFormat="false" ht="21" hidden="true" customHeight="true" outlineLevel="0" collapsed="false">
      <c r="A11" s="416"/>
      <c r="B11" s="416"/>
      <c r="C11" s="416"/>
      <c r="D11" s="416"/>
      <c r="E11" s="331"/>
      <c r="F11" s="331"/>
      <c r="G11" s="331"/>
      <c r="H11" s="482"/>
      <c r="I11" s="416"/>
      <c r="J11" s="416"/>
      <c r="K11" s="416"/>
      <c r="L11" s="433"/>
      <c r="M11" s="29"/>
      <c r="N11" s="29"/>
      <c r="O11" s="34"/>
      <c r="P11" s="95"/>
      <c r="Q11" s="361"/>
      <c r="R11" s="332"/>
      <c r="S11" s="355"/>
      <c r="T11" s="489" t="s">
        <v>495</v>
      </c>
      <c r="U11" s="157"/>
      <c r="V11" s="157"/>
      <c r="W11" s="157"/>
      <c r="X11" s="157"/>
      <c r="Y11" s="157"/>
      <c r="Z11" s="157"/>
      <c r="AA11" s="157"/>
      <c r="AB11" s="157"/>
      <c r="AC11" s="157"/>
      <c r="AD11" s="157"/>
      <c r="AE11" s="157"/>
      <c r="AF11" s="359"/>
      <c r="AG11" s="157"/>
      <c r="AH11" s="157"/>
      <c r="AI11" s="157"/>
      <c r="AJ11" s="157"/>
      <c r="AK11" s="157"/>
      <c r="AL11" s="157"/>
      <c r="AM11" s="157"/>
      <c r="AN11" s="157"/>
      <c r="AO11" s="157"/>
      <c r="AP11" s="157"/>
      <c r="AQ11" s="359"/>
      <c r="AR11" s="157"/>
      <c r="AS11" s="360"/>
      <c r="AU11" s="85"/>
      <c r="AV11" s="85" t="str">
        <f aca="false">IF(T11="","",T11)</f>
        <v>Добавить наименование признака дифференциации</v>
      </c>
      <c r="AW11" s="85"/>
      <c r="AX11" s="85"/>
      <c r="AY11" s="31" t="n">
        <v>0</v>
      </c>
    </row>
    <row r="12" s="36" customFormat="true" ht="14.25" hidden="true" customHeight="true" outlineLevel="0" collapsed="false">
      <c r="A12" s="422"/>
      <c r="B12" s="422"/>
      <c r="C12" s="422"/>
      <c r="D12" s="422"/>
      <c r="E12" s="331"/>
      <c r="F12" s="331"/>
      <c r="G12" s="422"/>
      <c r="H12" s="422"/>
      <c r="I12" s="422"/>
      <c r="J12" s="422"/>
      <c r="K12" s="422"/>
      <c r="L12" s="155"/>
      <c r="M12" s="367"/>
      <c r="N12" s="367"/>
      <c r="P12" s="118"/>
      <c r="Q12" s="363"/>
      <c r="R12" s="118"/>
      <c r="S12" s="368"/>
      <c r="T12" s="432" t="s">
        <v>422</v>
      </c>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U12" s="85"/>
      <c r="AV12" s="85" t="str">
        <f aca="false">IF(T12="","",T12)</f>
        <v>Добавить централизованную систему для дифференциации</v>
      </c>
      <c r="AW12" s="85"/>
      <c r="AX12" s="85"/>
      <c r="AY12" s="36" t="n">
        <v>0</v>
      </c>
    </row>
    <row r="13" s="36" customFormat="true" ht="14.25" hidden="true" customHeight="true" outlineLevel="0" collapsed="false">
      <c r="A13" s="422"/>
      <c r="B13" s="422"/>
      <c r="C13" s="422"/>
      <c r="D13" s="422"/>
      <c r="E13" s="331"/>
      <c r="F13" s="422"/>
      <c r="G13" s="422"/>
      <c r="H13" s="422"/>
      <c r="I13" s="422"/>
      <c r="J13" s="422"/>
      <c r="K13" s="422"/>
      <c r="L13" s="155"/>
      <c r="M13" s="367"/>
      <c r="N13" s="367"/>
      <c r="P13" s="118"/>
      <c r="Q13" s="363"/>
      <c r="R13" s="118"/>
      <c r="S13" s="368"/>
      <c r="T13" s="432" t="s">
        <v>423</v>
      </c>
      <c r="U13" s="407"/>
      <c r="V13" s="407"/>
      <c r="W13" s="407"/>
      <c r="X13" s="407"/>
      <c r="Y13" s="407"/>
      <c r="Z13" s="407"/>
      <c r="AA13" s="407"/>
      <c r="AB13" s="407"/>
      <c r="AC13" s="407"/>
      <c r="AD13" s="407"/>
      <c r="AE13" s="407"/>
      <c r="AF13" s="407"/>
      <c r="AG13" s="407"/>
      <c r="AH13" s="407"/>
      <c r="AI13" s="407"/>
      <c r="AJ13" s="407"/>
      <c r="AK13" s="407"/>
      <c r="AL13" s="407"/>
      <c r="AM13" s="407"/>
      <c r="AN13" s="407"/>
      <c r="AO13" s="407"/>
      <c r="AP13" s="407"/>
      <c r="AQ13" s="407"/>
      <c r="AR13" s="407"/>
      <c r="AS13" s="407"/>
      <c r="AU13" s="85"/>
      <c r="AV13" s="85" t="str">
        <f aca="false">IF(T13="","",T13)</f>
        <v>Добавить территорию для дифференциации</v>
      </c>
      <c r="AW13" s="85"/>
      <c r="AX13" s="85"/>
      <c r="AY13" s="36" t="n">
        <v>0</v>
      </c>
    </row>
    <row r="14" customFormat="false" ht="14.25" hidden="true" customHeight="true" outlineLevel="0" collapsed="false">
      <c r="AY14" s="31" t="n">
        <v>0</v>
      </c>
    </row>
    <row r="15" customFormat="false" ht="14.25" hidden="true" customHeight="true" outlineLevel="0" collapsed="false">
      <c r="AG15" s="369"/>
      <c r="AH15" s="369"/>
      <c r="AI15" s="369"/>
      <c r="AJ15" s="369"/>
      <c r="AK15" s="369"/>
      <c r="AL15" s="369"/>
      <c r="AM15" s="369"/>
      <c r="AN15" s="371"/>
      <c r="AO15" s="372" t="s">
        <v>65</v>
      </c>
      <c r="AP15" s="371"/>
      <c r="AQ15" s="372" t="s">
        <v>65</v>
      </c>
      <c r="AY15" s="31" t="n">
        <v>0</v>
      </c>
    </row>
    <row r="16" customFormat="false" ht="14.25" hidden="true" customHeight="true" outlineLevel="0" collapsed="false">
      <c r="AG16" s="369"/>
      <c r="AH16" s="369"/>
      <c r="AI16" s="369"/>
      <c r="AJ16" s="369"/>
      <c r="AK16" s="369"/>
      <c r="AL16" s="369"/>
      <c r="AM16" s="369"/>
      <c r="AN16" s="371"/>
      <c r="AO16" s="371"/>
      <c r="AP16" s="371"/>
      <c r="AQ16" s="371"/>
      <c r="AY16" s="31" t="n">
        <v>0</v>
      </c>
    </row>
    <row r="17" customFormat="false" ht="14.25" hidden="true" customHeight="true" outlineLevel="0" collapsed="false">
      <c r="AY17" s="31" t="n">
        <v>0</v>
      </c>
    </row>
    <row r="18" s="34" customFormat="true" ht="22.5" hidden="true" customHeight="true" outlineLevel="0" collapsed="false">
      <c r="L18" s="33"/>
      <c r="M18" s="39"/>
      <c r="N18" s="39"/>
      <c r="O18" s="373" t="s">
        <v>424</v>
      </c>
      <c r="P18" s="39"/>
      <c r="Q18" s="374"/>
      <c r="R18" s="374"/>
      <c r="S18" s="29"/>
      <c r="AC18" s="373"/>
      <c r="AE18" s="373"/>
      <c r="AN18" s="373"/>
      <c r="AP18" s="373"/>
      <c r="AT18" s="36"/>
      <c r="AU18" s="36"/>
      <c r="AV18" s="36"/>
      <c r="AW18" s="36"/>
      <c r="AX18" s="36"/>
      <c r="AY18" s="34" t="n">
        <v>0</v>
      </c>
    </row>
    <row r="19" s="34" customFormat="true" ht="14.25" hidden="true" customHeight="true" outlineLevel="0" collapsed="false">
      <c r="L19" s="33"/>
      <c r="M19" s="39"/>
      <c r="N19" s="39"/>
      <c r="O19" s="39"/>
      <c r="P19" s="39"/>
      <c r="Q19" s="374"/>
      <c r="R19" s="374"/>
      <c r="S19" s="29"/>
      <c r="AT19" s="36"/>
      <c r="AU19" s="36"/>
      <c r="AV19" s="36"/>
      <c r="AW19" s="36"/>
      <c r="AX19" s="36"/>
      <c r="AY19" s="34" t="n">
        <v>0</v>
      </c>
    </row>
    <row r="20" s="34" customFormat="true" ht="12" hidden="true" customHeight="true" outlineLevel="0" collapsed="false">
      <c r="L20" s="33"/>
      <c r="M20" s="39"/>
      <c r="N20" s="39"/>
      <c r="O20" s="433" t="s">
        <v>425</v>
      </c>
      <c r="P20" s="39"/>
      <c r="Q20" s="490"/>
      <c r="R20" s="490"/>
      <c r="S20" s="29"/>
      <c r="T20" s="34" t="s">
        <v>426</v>
      </c>
      <c r="AD20" s="88" t="s">
        <v>427</v>
      </c>
      <c r="AF20" s="88" t="s">
        <v>428</v>
      </c>
      <c r="AG20" s="34" t="s">
        <v>426</v>
      </c>
      <c r="AO20" s="88" t="s">
        <v>429</v>
      </c>
      <c r="AQ20" s="88" t="s">
        <v>428</v>
      </c>
      <c r="AY20" s="34" t="n">
        <v>0</v>
      </c>
    </row>
    <row r="21" customFormat="false" ht="14.25" hidden="true" customHeight="true" outlineLevel="0" collapsed="false">
      <c r="O21" s="433"/>
      <c r="AY21" s="31" t="n">
        <v>0</v>
      </c>
    </row>
    <row r="22" customFormat="false" ht="14.25" hidden="true" customHeight="true" outlineLevel="0" collapsed="false">
      <c r="O22" s="433"/>
      <c r="AY22" s="31" t="n">
        <v>0</v>
      </c>
    </row>
    <row r="23" customFormat="false" ht="14.7" hidden="false" customHeight="true" outlineLevel="0" collapsed="false">
      <c r="Q23" s="375"/>
      <c r="R23" s="375"/>
      <c r="S23" s="376"/>
      <c r="T23" s="56"/>
      <c r="U23" s="56"/>
      <c r="AY23" s="31" t="n">
        <v>14</v>
      </c>
    </row>
    <row r="24" customFormat="false" ht="26.25" hidden="false" customHeight="true" outlineLevel="0" collapsed="false">
      <c r="Q24" s="375"/>
      <c r="R24" s="375"/>
      <c r="S24" s="176" t="str">
        <f aca="false">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76"/>
      <c r="U24" s="176"/>
      <c r="V24" s="176"/>
      <c r="W24" s="176"/>
      <c r="X24" s="176"/>
      <c r="Y24" s="176"/>
      <c r="Z24" s="176"/>
      <c r="AA24" s="176"/>
      <c r="AB24" s="176"/>
      <c r="AC24" s="176"/>
      <c r="AD24" s="176"/>
      <c r="AE24" s="176"/>
      <c r="AF24" s="176"/>
      <c r="AG24" s="176"/>
      <c r="AH24" s="176"/>
      <c r="AI24" s="176"/>
      <c r="AJ24" s="176"/>
      <c r="AK24" s="176"/>
      <c r="AL24" s="176"/>
      <c r="AM24" s="176"/>
      <c r="AN24" s="176"/>
      <c r="AO24" s="176"/>
      <c r="AP24" s="176"/>
      <c r="AQ24" s="178"/>
      <c r="AY24" s="31" t="n">
        <v>25</v>
      </c>
    </row>
    <row r="25" customFormat="false" ht="14.7" hidden="false" customHeight="true" outlineLevel="0" collapsed="false">
      <c r="Q25" s="375"/>
      <c r="R25" s="375"/>
      <c r="S25" s="209" t="str">
        <f aca="false">IF(org=0,"Не определено",org)</f>
        <v>ООО "Газпром теплоэнерго Ярославль"</v>
      </c>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178"/>
      <c r="AY25" s="31" t="n">
        <v>14</v>
      </c>
    </row>
    <row r="26" customFormat="false" ht="14.25" hidden="true" customHeight="true" outlineLevel="0" collapsed="false">
      <c r="Q26" s="375"/>
      <c r="R26" s="375"/>
      <c r="S26" s="376"/>
      <c r="T26" s="56"/>
      <c r="U26" s="56"/>
      <c r="V26" s="377"/>
      <c r="W26" s="377"/>
      <c r="X26" s="377"/>
      <c r="Y26" s="377"/>
      <c r="Z26" s="377"/>
      <c r="AA26" s="377"/>
      <c r="AB26" s="377"/>
      <c r="AC26" s="377"/>
      <c r="AD26" s="377"/>
      <c r="AE26" s="377"/>
      <c r="AF26" s="377"/>
      <c r="AG26" s="377"/>
      <c r="AH26" s="377"/>
      <c r="AI26" s="377"/>
      <c r="AJ26" s="377"/>
      <c r="AK26" s="377"/>
      <c r="AL26" s="377"/>
      <c r="AM26" s="377"/>
      <c r="AN26" s="377"/>
      <c r="AO26" s="377"/>
      <c r="AP26" s="377"/>
      <c r="AQ26" s="377"/>
      <c r="AY26" s="31" t="n">
        <v>0</v>
      </c>
    </row>
    <row r="27" s="136" customFormat="true" ht="25.5" hidden="true" customHeight="true" outlineLevel="0" collapsed="false">
      <c r="A27" s="88"/>
      <c r="B27" s="88"/>
      <c r="C27" s="88"/>
      <c r="D27" s="88"/>
      <c r="E27" s="88"/>
      <c r="F27" s="88"/>
      <c r="G27" s="88"/>
      <c r="H27" s="88"/>
      <c r="I27" s="88"/>
      <c r="J27" s="88"/>
      <c r="K27" s="88"/>
      <c r="L27" s="433"/>
      <c r="M27" s="88"/>
      <c r="N27" s="88"/>
      <c r="O27" s="88"/>
      <c r="S27" s="378" t="s">
        <v>41</v>
      </c>
      <c r="T27" s="378"/>
      <c r="U27" s="379"/>
      <c r="V27" s="380" t="str">
        <f aca="false">IF(TITLE_NAME_OR_PR_CHANGE="",IF(TITLE_NAME_OR_PR="","",TITLE_NAME_OR_PR),TITLE_NAME_OR_PR_CHANGE)</f>
        <v/>
      </c>
      <c r="W27" s="380"/>
      <c r="X27" s="380"/>
      <c r="Y27" s="380"/>
      <c r="Z27" s="380"/>
      <c r="AA27" s="380"/>
      <c r="AB27" s="380"/>
      <c r="AC27" s="380"/>
      <c r="AD27" s="380"/>
      <c r="AE27" s="380"/>
      <c r="AF27" s="31"/>
      <c r="AG27" s="380" t="str">
        <f aca="false">IF(TITLE_NAME_OR_PR_CHANGE="",IF(TITLE_NAME_OR_PR="","",TITLE_NAME_OR_PR),TITLE_NAME_OR_PR_CHANGE)</f>
        <v/>
      </c>
      <c r="AH27" s="380"/>
      <c r="AI27" s="380"/>
      <c r="AJ27" s="380"/>
      <c r="AK27" s="380"/>
      <c r="AL27" s="380"/>
      <c r="AM27" s="380"/>
      <c r="AN27" s="380"/>
      <c r="AO27" s="380"/>
      <c r="AP27" s="380"/>
      <c r="AQ27" s="31"/>
      <c r="AR27" s="31"/>
      <c r="AS27" s="381"/>
      <c r="AT27" s="85"/>
      <c r="AU27" s="85"/>
      <c r="AV27" s="85"/>
      <c r="AW27" s="85"/>
      <c r="AX27" s="85"/>
      <c r="AY27" s="136" t="n">
        <v>0</v>
      </c>
    </row>
    <row r="28" s="136" customFormat="true" ht="18.75" hidden="true" customHeight="true" outlineLevel="0" collapsed="false">
      <c r="A28" s="88"/>
      <c r="B28" s="88"/>
      <c r="C28" s="88"/>
      <c r="D28" s="88"/>
      <c r="E28" s="88"/>
      <c r="F28" s="88"/>
      <c r="G28" s="88"/>
      <c r="H28" s="88"/>
      <c r="I28" s="88"/>
      <c r="J28" s="88"/>
      <c r="K28" s="88"/>
      <c r="L28" s="433"/>
      <c r="M28" s="88"/>
      <c r="N28" s="88"/>
      <c r="O28" s="88"/>
      <c r="S28" s="378" t="s">
        <v>430</v>
      </c>
      <c r="T28" s="378"/>
      <c r="U28" s="379"/>
      <c r="V28" s="382" t="str">
        <f aca="false">IF(TITLE_DATE_PR_CHANGE="",IF(TITLE_DATE_PR="","",TITLE_DATE_PR),TITLE_DATE_PR_CHANGE)</f>
        <v/>
      </c>
      <c r="W28" s="382"/>
      <c r="X28" s="382"/>
      <c r="Y28" s="382"/>
      <c r="Z28" s="382"/>
      <c r="AA28" s="382"/>
      <c r="AB28" s="382"/>
      <c r="AC28" s="382"/>
      <c r="AD28" s="382"/>
      <c r="AE28" s="382"/>
      <c r="AF28" s="31"/>
      <c r="AG28" s="382" t="str">
        <f aca="false">IF(TITLE_DATE_PR_CHANGE="",IF(TITLE_DATE_PR="","",TITLE_DATE_PR),TITLE_DATE_PR_CHANGE)</f>
        <v/>
      </c>
      <c r="AH28" s="382"/>
      <c r="AI28" s="382"/>
      <c r="AJ28" s="382"/>
      <c r="AK28" s="382"/>
      <c r="AL28" s="382"/>
      <c r="AM28" s="382"/>
      <c r="AN28" s="382"/>
      <c r="AO28" s="382"/>
      <c r="AP28" s="382"/>
      <c r="AQ28" s="31"/>
      <c r="AR28" s="31"/>
      <c r="AS28" s="381"/>
      <c r="AT28" s="85"/>
      <c r="AU28" s="85"/>
      <c r="AV28" s="85"/>
      <c r="AW28" s="85"/>
      <c r="AX28" s="85"/>
      <c r="AY28" s="136" t="n">
        <v>0</v>
      </c>
    </row>
    <row r="29" s="136" customFormat="true" ht="18.75" hidden="true" customHeight="true" outlineLevel="0" collapsed="false">
      <c r="A29" s="88"/>
      <c r="B29" s="88"/>
      <c r="C29" s="88"/>
      <c r="D29" s="88"/>
      <c r="E29" s="88"/>
      <c r="F29" s="88"/>
      <c r="G29" s="88"/>
      <c r="H29" s="88"/>
      <c r="I29" s="88"/>
      <c r="J29" s="88"/>
      <c r="K29" s="88"/>
      <c r="L29" s="433"/>
      <c r="M29" s="88"/>
      <c r="N29" s="88"/>
      <c r="O29" s="88"/>
      <c r="S29" s="378" t="s">
        <v>431</v>
      </c>
      <c r="T29" s="378"/>
      <c r="U29" s="379"/>
      <c r="V29" s="380" t="str">
        <f aca="false">IF(TITLE_NUMBER_PR_CHANGE="",IF(TITLE_NUMBER_PR="","",TITLE_NUMBER_PR),TITLE_NUMBER_PR_CHANGE)</f>
        <v/>
      </c>
      <c r="W29" s="380"/>
      <c r="X29" s="380"/>
      <c r="Y29" s="380"/>
      <c r="Z29" s="380"/>
      <c r="AA29" s="380"/>
      <c r="AB29" s="380"/>
      <c r="AC29" s="380"/>
      <c r="AD29" s="380"/>
      <c r="AE29" s="380"/>
      <c r="AF29" s="31"/>
      <c r="AG29" s="380" t="str">
        <f aca="false">IF(TITLE_NUMBER_PR_CHANGE="",IF(TITLE_NUMBER_PR="","",TITLE_NUMBER_PR),TITLE_NUMBER_PR_CHANGE)</f>
        <v/>
      </c>
      <c r="AH29" s="380"/>
      <c r="AI29" s="380"/>
      <c r="AJ29" s="380"/>
      <c r="AK29" s="380"/>
      <c r="AL29" s="380"/>
      <c r="AM29" s="380"/>
      <c r="AN29" s="380"/>
      <c r="AO29" s="380"/>
      <c r="AP29" s="380"/>
      <c r="AQ29" s="31"/>
      <c r="AR29" s="31"/>
      <c r="AS29" s="381"/>
      <c r="AT29" s="85"/>
      <c r="AU29" s="85"/>
      <c r="AV29" s="85"/>
      <c r="AW29" s="85"/>
      <c r="AX29" s="85"/>
      <c r="AY29" s="136" t="n">
        <v>0</v>
      </c>
    </row>
    <row r="30" s="136" customFormat="true" ht="18.75" hidden="true" customHeight="true" outlineLevel="0" collapsed="false">
      <c r="A30" s="88"/>
      <c r="B30" s="88"/>
      <c r="C30" s="88"/>
      <c r="D30" s="88"/>
      <c r="E30" s="88"/>
      <c r="F30" s="88"/>
      <c r="G30" s="88"/>
      <c r="H30" s="88"/>
      <c r="I30" s="88"/>
      <c r="J30" s="88"/>
      <c r="K30" s="88"/>
      <c r="L30" s="433"/>
      <c r="M30" s="88"/>
      <c r="N30" s="88"/>
      <c r="O30" s="88"/>
      <c r="S30" s="378" t="s">
        <v>42</v>
      </c>
      <c r="T30" s="378"/>
      <c r="U30" s="379"/>
      <c r="V30" s="380" t="str">
        <f aca="false">IF(TITLE_IST_PUB_CHANGE="",IF(TITLE_IST_PUB="","",TITLE_IST_PUB),TITLE_IST_PUB_CHANGE)</f>
        <v/>
      </c>
      <c r="W30" s="380"/>
      <c r="X30" s="380"/>
      <c r="Y30" s="380"/>
      <c r="Z30" s="380"/>
      <c r="AA30" s="380"/>
      <c r="AB30" s="380"/>
      <c r="AC30" s="380"/>
      <c r="AD30" s="380"/>
      <c r="AE30" s="380"/>
      <c r="AF30" s="31"/>
      <c r="AG30" s="380" t="str">
        <f aca="false">IF(TITLE_IST_PUB_CHANGE="",IF(TITLE_IST_PUB="","",TITLE_IST_PUB),TITLE_IST_PUB_CHANGE)</f>
        <v/>
      </c>
      <c r="AH30" s="380"/>
      <c r="AI30" s="380"/>
      <c r="AJ30" s="380"/>
      <c r="AK30" s="380"/>
      <c r="AL30" s="380"/>
      <c r="AM30" s="380"/>
      <c r="AN30" s="380"/>
      <c r="AO30" s="380"/>
      <c r="AP30" s="380"/>
      <c r="AQ30" s="31"/>
      <c r="AR30" s="31"/>
      <c r="AS30" s="381"/>
      <c r="AT30" s="85"/>
      <c r="AU30" s="85"/>
      <c r="AV30" s="85"/>
      <c r="AW30" s="85"/>
      <c r="AX30" s="85"/>
      <c r="AY30" s="136" t="n">
        <v>0</v>
      </c>
    </row>
    <row r="31" customFormat="false" ht="14.25" hidden="true" customHeight="true" outlineLevel="0" collapsed="false">
      <c r="Q31" s="375"/>
      <c r="R31" s="375"/>
      <c r="S31" s="376"/>
      <c r="T31" s="56"/>
      <c r="U31" s="56"/>
      <c r="V31" s="377"/>
      <c r="W31" s="377"/>
      <c r="X31" s="377"/>
      <c r="Y31" s="377"/>
      <c r="Z31" s="377"/>
      <c r="AA31" s="377"/>
      <c r="AB31" s="377"/>
      <c r="AC31" s="377"/>
      <c r="AD31" s="377"/>
      <c r="AE31" s="377"/>
      <c r="AF31" s="377"/>
      <c r="AG31" s="377"/>
      <c r="AH31" s="377"/>
      <c r="AI31" s="377"/>
      <c r="AJ31" s="377"/>
      <c r="AK31" s="377"/>
      <c r="AL31" s="377"/>
      <c r="AM31" s="377"/>
      <c r="AN31" s="377"/>
      <c r="AO31" s="377"/>
      <c r="AP31" s="377"/>
      <c r="AQ31" s="377"/>
      <c r="AY31" s="31" t="n">
        <v>0</v>
      </c>
    </row>
    <row r="32" s="136" customFormat="true" ht="18.75" hidden="true" customHeight="true" outlineLevel="0" collapsed="false">
      <c r="A32" s="88"/>
      <c r="B32" s="88"/>
      <c r="C32" s="88"/>
      <c r="D32" s="88"/>
      <c r="E32" s="88"/>
      <c r="F32" s="88"/>
      <c r="G32" s="88"/>
      <c r="H32" s="88"/>
      <c r="I32" s="88"/>
      <c r="J32" s="88"/>
      <c r="K32" s="88"/>
      <c r="L32" s="433"/>
      <c r="M32" s="88"/>
      <c r="N32" s="88"/>
      <c r="O32" s="88"/>
      <c r="S32" s="378" t="s">
        <v>432</v>
      </c>
      <c r="T32" s="378"/>
      <c r="U32" s="379"/>
      <c r="V32" s="382" t="str">
        <f aca="false">IF(TITLE_DATE_PR_CHANGE="",IF(TITLE_DATE_PR="","",TITLE_DATE_PR),TITLE_DATE_PR_CHANGE)</f>
        <v/>
      </c>
      <c r="W32" s="382"/>
      <c r="X32" s="382"/>
      <c r="Y32" s="382"/>
      <c r="Z32" s="382"/>
      <c r="AA32" s="382"/>
      <c r="AB32" s="382"/>
      <c r="AC32" s="382"/>
      <c r="AD32" s="382"/>
      <c r="AE32" s="382"/>
      <c r="AF32" s="31"/>
      <c r="AG32" s="382" t="str">
        <f aca="false">IF(TITLE_DATE_PR_CHANGE="",IF(TITLE_DATE_PR="","",TITLE_DATE_PR),TITLE_DATE_PR_CHANGE)</f>
        <v/>
      </c>
      <c r="AH32" s="382"/>
      <c r="AI32" s="382"/>
      <c r="AJ32" s="382"/>
      <c r="AK32" s="382"/>
      <c r="AL32" s="382"/>
      <c r="AM32" s="382"/>
      <c r="AN32" s="382"/>
      <c r="AO32" s="382"/>
      <c r="AP32" s="382"/>
      <c r="AQ32" s="31"/>
      <c r="AR32" s="31"/>
      <c r="AS32" s="381"/>
      <c r="AT32" s="85"/>
      <c r="AU32" s="85"/>
      <c r="AV32" s="85"/>
      <c r="AW32" s="85"/>
      <c r="AX32" s="85"/>
      <c r="AY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S33" s="378" t="s">
        <v>433</v>
      </c>
      <c r="T33" s="378"/>
      <c r="U33" s="379"/>
      <c r="V33" s="380" t="str">
        <f aca="false">IF(TITLE_NUMBER_PR_CHANGE="",IF(TITLE_NUMBER_PR="","",TITLE_NUMBER_PR),TITLE_NUMBER_PR_CHANGE)</f>
        <v/>
      </c>
      <c r="W33" s="380"/>
      <c r="X33" s="380"/>
      <c r="Y33" s="380"/>
      <c r="Z33" s="380"/>
      <c r="AA33" s="380"/>
      <c r="AB33" s="380"/>
      <c r="AC33" s="380"/>
      <c r="AD33" s="380"/>
      <c r="AE33" s="380"/>
      <c r="AF33" s="31"/>
      <c r="AG33" s="380" t="str">
        <f aca="false">IF(TITLE_NUMBER_PR_CHANGE="",IF(TITLE_NUMBER_PR="","",TITLE_NUMBER_PR),TITLE_NUMBER_PR_CHANGE)</f>
        <v/>
      </c>
      <c r="AH33" s="380"/>
      <c r="AI33" s="380"/>
      <c r="AJ33" s="380"/>
      <c r="AK33" s="380"/>
      <c r="AL33" s="380"/>
      <c r="AM33" s="380"/>
      <c r="AN33" s="380"/>
      <c r="AO33" s="380"/>
      <c r="AP33" s="380"/>
      <c r="AQ33" s="31"/>
      <c r="AR33" s="31"/>
      <c r="AS33" s="381"/>
      <c r="AT33" s="85"/>
      <c r="AU33" s="85"/>
      <c r="AV33" s="85"/>
      <c r="AW33" s="85"/>
      <c r="AX33" s="85"/>
      <c r="AY33" s="136" t="n">
        <v>0</v>
      </c>
    </row>
    <row r="34" s="136" customFormat="true" ht="1.05" hidden="false" customHeight="true" outlineLevel="0" collapsed="false">
      <c r="A34" s="88"/>
      <c r="B34" s="88"/>
      <c r="C34" s="88"/>
      <c r="D34" s="88"/>
      <c r="E34" s="88"/>
      <c r="F34" s="88"/>
      <c r="G34" s="88"/>
      <c r="H34" s="88"/>
      <c r="I34" s="88"/>
      <c r="J34" s="88"/>
      <c r="K34" s="88"/>
      <c r="L34" s="433"/>
      <c r="M34" s="88"/>
      <c r="N34" s="88"/>
      <c r="O34" s="88"/>
      <c r="S34" s="31"/>
      <c r="T34" s="31"/>
      <c r="U34" s="481"/>
      <c r="V34" s="31"/>
      <c r="W34" s="31"/>
      <c r="X34" s="31"/>
      <c r="Y34" s="31"/>
      <c r="Z34" s="31"/>
      <c r="AA34" s="31"/>
      <c r="AB34" s="31"/>
      <c r="AC34" s="31"/>
      <c r="AD34" s="31"/>
      <c r="AE34" s="31"/>
      <c r="AF34" s="36" t="s">
        <v>434</v>
      </c>
      <c r="AG34" s="31"/>
      <c r="AH34" s="31"/>
      <c r="AI34" s="31"/>
      <c r="AJ34" s="31"/>
      <c r="AK34" s="31"/>
      <c r="AL34" s="31"/>
      <c r="AM34" s="31"/>
      <c r="AN34" s="31"/>
      <c r="AO34" s="31"/>
      <c r="AP34" s="31"/>
      <c r="AQ34" s="36" t="s">
        <v>434</v>
      </c>
      <c r="AT34" s="85"/>
      <c r="AU34" s="85"/>
      <c r="AV34" s="85"/>
      <c r="AW34" s="85"/>
      <c r="AX34" s="85"/>
      <c r="AY34" s="136" t="n">
        <v>1</v>
      </c>
    </row>
    <row r="35" customFormat="false" ht="14.7" hidden="false" customHeight="true" outlineLevel="0" collapsed="false">
      <c r="Q35" s="375"/>
      <c r="R35" s="375"/>
      <c r="S35" s="376"/>
      <c r="T35" s="56"/>
      <c r="U35" s="383"/>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Y35" s="31" t="n">
        <v>14</v>
      </c>
    </row>
    <row r="36" customFormat="false" ht="14.7" hidden="false" customHeight="true" outlineLevel="0" collapsed="false">
      <c r="Q36" s="375"/>
      <c r="R36" s="375"/>
      <c r="S36" s="97" t="s">
        <v>307</v>
      </c>
      <c r="T36" s="97"/>
      <c r="U36" s="97"/>
      <c r="V36" s="97"/>
      <c r="W36" s="97"/>
      <c r="X36" s="97"/>
      <c r="Y36" s="97"/>
      <c r="Z36" s="97"/>
      <c r="AA36" s="97"/>
      <c r="AB36" s="97"/>
      <c r="AC36" s="97"/>
      <c r="AD36" s="97"/>
      <c r="AE36" s="97"/>
      <c r="AF36" s="97"/>
      <c r="AG36" s="97"/>
      <c r="AH36" s="97"/>
      <c r="AI36" s="97"/>
      <c r="AJ36" s="97"/>
      <c r="AK36" s="97"/>
      <c r="AL36" s="97"/>
      <c r="AM36" s="97"/>
      <c r="AN36" s="97"/>
      <c r="AO36" s="97"/>
      <c r="AP36" s="97"/>
      <c r="AQ36" s="97"/>
      <c r="AR36" s="97"/>
      <c r="AS36" s="97" t="s">
        <v>308</v>
      </c>
      <c r="AY36" s="31" t="n">
        <v>14</v>
      </c>
    </row>
    <row r="37" customFormat="false" ht="14.7" hidden="false" customHeight="true" outlineLevel="0" collapsed="false">
      <c r="Q37" s="375"/>
      <c r="R37" s="375"/>
      <c r="S37" s="404" t="s">
        <v>87</v>
      </c>
      <c r="T37" s="310" t="s">
        <v>435</v>
      </c>
      <c r="U37" s="386"/>
      <c r="V37" s="309" t="s">
        <v>436</v>
      </c>
      <c r="W37" s="309"/>
      <c r="X37" s="309"/>
      <c r="Y37" s="309"/>
      <c r="Z37" s="309"/>
      <c r="AA37" s="309"/>
      <c r="AB37" s="309"/>
      <c r="AC37" s="309"/>
      <c r="AD37" s="309"/>
      <c r="AE37" s="309"/>
      <c r="AF37" s="310" t="s">
        <v>437</v>
      </c>
      <c r="AG37" s="309" t="s">
        <v>436</v>
      </c>
      <c r="AH37" s="309"/>
      <c r="AI37" s="309"/>
      <c r="AJ37" s="309"/>
      <c r="AK37" s="309"/>
      <c r="AL37" s="309"/>
      <c r="AM37" s="309"/>
      <c r="AN37" s="309"/>
      <c r="AO37" s="309"/>
      <c r="AP37" s="309"/>
      <c r="AQ37" s="310" t="s">
        <v>438</v>
      </c>
      <c r="AR37" s="387" t="s">
        <v>439</v>
      </c>
      <c r="AS37" s="97"/>
      <c r="AY37" s="31" t="n">
        <v>14</v>
      </c>
    </row>
    <row r="38" customFormat="false" ht="19.95" hidden="false" customHeight="true" outlineLevel="0" collapsed="false">
      <c r="Q38" s="375"/>
      <c r="R38" s="375"/>
      <c r="S38" s="404"/>
      <c r="T38" s="310"/>
      <c r="U38" s="388"/>
      <c r="V38" s="108" t="s">
        <v>539</v>
      </c>
      <c r="W38" s="515" t="s">
        <v>540</v>
      </c>
      <c r="X38" s="515"/>
      <c r="Y38" s="515"/>
      <c r="Z38" s="515" t="s">
        <v>541</v>
      </c>
      <c r="AA38" s="515"/>
      <c r="AB38" s="515"/>
      <c r="AC38" s="97" t="s">
        <v>443</v>
      </c>
      <c r="AD38" s="97"/>
      <c r="AE38" s="97"/>
      <c r="AF38" s="310"/>
      <c r="AG38" s="108" t="s">
        <v>539</v>
      </c>
      <c r="AH38" s="515" t="s">
        <v>540</v>
      </c>
      <c r="AI38" s="515"/>
      <c r="AJ38" s="515"/>
      <c r="AK38" s="515" t="s">
        <v>541</v>
      </c>
      <c r="AL38" s="515"/>
      <c r="AM38" s="515"/>
      <c r="AN38" s="97" t="s">
        <v>443</v>
      </c>
      <c r="AO38" s="97"/>
      <c r="AP38" s="97"/>
      <c r="AQ38" s="310"/>
      <c r="AR38" s="387"/>
      <c r="AS38" s="97"/>
      <c r="AY38" s="31" t="n">
        <v>19</v>
      </c>
    </row>
    <row r="39" s="31" customFormat="true" ht="19.95" hidden="false" customHeight="true" outlineLevel="0" collapsed="false">
      <c r="A39" s="34"/>
      <c r="B39" s="34"/>
      <c r="C39" s="34"/>
      <c r="D39" s="34"/>
      <c r="E39" s="34"/>
      <c r="F39" s="34"/>
      <c r="G39" s="34"/>
      <c r="H39" s="34"/>
      <c r="I39" s="34"/>
      <c r="J39" s="34"/>
      <c r="K39" s="34"/>
      <c r="L39" s="33"/>
      <c r="M39" s="39"/>
      <c r="N39" s="39"/>
      <c r="O39" s="39"/>
      <c r="P39" s="175"/>
      <c r="Q39" s="375"/>
      <c r="R39" s="375"/>
      <c r="S39" s="404"/>
      <c r="T39" s="310"/>
      <c r="U39" s="388"/>
      <c r="V39" s="108"/>
      <c r="W39" s="515" t="s">
        <v>542</v>
      </c>
      <c r="X39" s="515" t="s">
        <v>543</v>
      </c>
      <c r="Y39" s="515"/>
      <c r="Z39" s="515" t="s">
        <v>544</v>
      </c>
      <c r="AA39" s="515" t="s">
        <v>543</v>
      </c>
      <c r="AB39" s="515"/>
      <c r="AC39" s="97"/>
      <c r="AD39" s="97"/>
      <c r="AE39" s="97"/>
      <c r="AF39" s="310"/>
      <c r="AG39" s="108"/>
      <c r="AH39" s="515" t="s">
        <v>542</v>
      </c>
      <c r="AI39" s="515" t="s">
        <v>543</v>
      </c>
      <c r="AJ39" s="515"/>
      <c r="AK39" s="515" t="s">
        <v>544</v>
      </c>
      <c r="AL39" s="515" t="s">
        <v>543</v>
      </c>
      <c r="AM39" s="515"/>
      <c r="AN39" s="97"/>
      <c r="AO39" s="97"/>
      <c r="AP39" s="97"/>
      <c r="AQ39" s="310"/>
      <c r="AR39" s="387"/>
      <c r="AS39" s="97"/>
      <c r="AT39" s="36"/>
      <c r="AU39" s="36"/>
      <c r="AV39" s="36"/>
      <c r="AW39" s="36"/>
      <c r="AX39" s="36"/>
      <c r="AY39" s="31" t="n">
        <v>19</v>
      </c>
    </row>
    <row r="40" customFormat="false" ht="61.95" hidden="false" customHeight="true" outlineLevel="0" collapsed="false">
      <c r="A40" s="88"/>
      <c r="B40" s="88" t="s">
        <v>144</v>
      </c>
      <c r="C40" s="88" t="s">
        <v>145</v>
      </c>
      <c r="D40" s="88" t="s">
        <v>146</v>
      </c>
      <c r="E40" s="433" t="s">
        <v>444</v>
      </c>
      <c r="F40" s="433" t="s">
        <v>445</v>
      </c>
      <c r="G40" s="433" t="s">
        <v>446</v>
      </c>
      <c r="H40" s="433"/>
      <c r="I40" s="433" t="s">
        <v>497</v>
      </c>
      <c r="J40" s="433" t="s">
        <v>449</v>
      </c>
      <c r="K40" s="433" t="s">
        <v>498</v>
      </c>
      <c r="L40" s="433" t="s">
        <v>425</v>
      </c>
      <c r="Q40" s="375"/>
      <c r="R40" s="375"/>
      <c r="S40" s="404"/>
      <c r="T40" s="310"/>
      <c r="U40" s="389"/>
      <c r="V40" s="108"/>
      <c r="W40" s="515"/>
      <c r="X40" s="515" t="s">
        <v>545</v>
      </c>
      <c r="Y40" s="515" t="s">
        <v>546</v>
      </c>
      <c r="Z40" s="515"/>
      <c r="AA40" s="515" t="s">
        <v>547</v>
      </c>
      <c r="AB40" s="515" t="s">
        <v>548</v>
      </c>
      <c r="AC40" s="148" t="s">
        <v>453</v>
      </c>
      <c r="AD40" s="148" t="s">
        <v>454</v>
      </c>
      <c r="AE40" s="148"/>
      <c r="AF40" s="310"/>
      <c r="AG40" s="108"/>
      <c r="AH40" s="515"/>
      <c r="AI40" s="515" t="s">
        <v>545</v>
      </c>
      <c r="AJ40" s="515" t="s">
        <v>546</v>
      </c>
      <c r="AK40" s="515"/>
      <c r="AL40" s="515" t="s">
        <v>547</v>
      </c>
      <c r="AM40" s="515" t="s">
        <v>548</v>
      </c>
      <c r="AN40" s="148" t="s">
        <v>453</v>
      </c>
      <c r="AO40" s="148" t="s">
        <v>454</v>
      </c>
      <c r="AP40" s="148"/>
      <c r="AQ40" s="310"/>
      <c r="AR40" s="387"/>
      <c r="AS40" s="97"/>
      <c r="AY40" s="31" t="n">
        <v>59</v>
      </c>
    </row>
    <row r="41" s="87" customFormat="true" ht="11.25" hidden="true" customHeight="true" outlineLevel="0" collapsed="false">
      <c r="A41" s="88"/>
      <c r="B41" s="88"/>
      <c r="C41" s="88"/>
      <c r="D41" s="88"/>
      <c r="E41" s="88"/>
      <c r="F41" s="88"/>
      <c r="G41" s="88"/>
      <c r="H41" s="88"/>
      <c r="I41" s="88"/>
      <c r="J41" s="88"/>
      <c r="K41" s="88"/>
      <c r="L41" s="433"/>
      <c r="M41" s="39"/>
      <c r="N41" s="39"/>
      <c r="O41" s="39"/>
      <c r="P41" s="390"/>
      <c r="Q41" s="391"/>
      <c r="R41" s="392" t="n">
        <v>1</v>
      </c>
      <c r="S41" s="393" t="s">
        <v>118</v>
      </c>
      <c r="T41" s="394" t="s">
        <v>101</v>
      </c>
      <c r="U41" s="395" t="str">
        <f aca="true">OFFSET(U41,0,-1)</f>
        <v>2</v>
      </c>
      <c r="V41" s="396" t="n">
        <f aca="true">OFFSET(V41,0,-1)+1</f>
        <v>3</v>
      </c>
      <c r="W41" s="278"/>
      <c r="X41" s="278"/>
      <c r="Y41" s="278"/>
      <c r="Z41" s="278"/>
      <c r="AA41" s="278"/>
      <c r="AB41" s="278"/>
      <c r="AC41" s="396" t="n">
        <f aca="true">OFFSET(AC41,0,-1)+1</f>
        <v>1</v>
      </c>
      <c r="AD41" s="396" t="n">
        <f aca="true">OFFSET(AD41,0,-1)+1</f>
        <v>2</v>
      </c>
      <c r="AE41" s="396"/>
      <c r="AF41" s="396" t="n">
        <f aca="true">OFFSET(AF41,0,-2)+1</f>
        <v>3</v>
      </c>
      <c r="AG41" s="396" t="n">
        <f aca="true">OFFSET(AG41,0,-1)+1</f>
        <v>4</v>
      </c>
      <c r="AH41" s="396"/>
      <c r="AI41" s="396"/>
      <c r="AJ41" s="396"/>
      <c r="AK41" s="396"/>
      <c r="AL41" s="396"/>
      <c r="AM41" s="396" t="n">
        <f aca="true">OFFSET(AM41,0,-1)+1</f>
        <v>1</v>
      </c>
      <c r="AN41" s="396" t="n">
        <f aca="true">OFFSET(AN41,0,-1)+1</f>
        <v>2</v>
      </c>
      <c r="AO41" s="396" t="n">
        <f aca="true">OFFSET(AO41,0,-1)+1</f>
        <v>3</v>
      </c>
      <c r="AP41" s="396"/>
      <c r="AQ41" s="396" t="n">
        <f aca="true">OFFSET(AQ41,0,-2)+1</f>
        <v>4</v>
      </c>
      <c r="AR41" s="395" t="n">
        <f aca="true">OFFSET(AR41,0,-1)</f>
        <v>4</v>
      </c>
      <c r="AS41" s="396" t="n">
        <f aca="true">OFFSET(AS41,0,-1)+1</f>
        <v>5</v>
      </c>
      <c r="AT41" s="36"/>
      <c r="AU41" s="36"/>
      <c r="AV41" s="36"/>
      <c r="AW41" s="36"/>
      <c r="AX41" s="36"/>
      <c r="AY41" s="87" t="n">
        <v>0</v>
      </c>
    </row>
    <row r="42" customFormat="false" ht="24" hidden="false" customHeight="true" outlineLevel="0" collapsed="false">
      <c r="A42" s="416" t="s">
        <v>258</v>
      </c>
      <c r="B42" s="416"/>
      <c r="C42" s="416"/>
      <c r="D42" s="416"/>
      <c r="E42" s="331" t="n">
        <v>1</v>
      </c>
      <c r="F42" s="416"/>
      <c r="G42" s="416"/>
      <c r="H42" s="416"/>
      <c r="I42" s="416"/>
      <c r="J42" s="416"/>
      <c r="K42" s="416"/>
      <c r="L42" s="433"/>
      <c r="M42" s="29"/>
      <c r="N42" s="29"/>
      <c r="O42" s="29"/>
      <c r="Q42" s="95"/>
      <c r="R42" s="332"/>
      <c r="S42" s="404" t="n">
        <f aca="false">INDEX(PT_DIFFERENTIATION_NUM_NTAR,MATCH(A42,PT_DIFFERENTIATION_NTAR_ID,0))</f>
        <v>0</v>
      </c>
      <c r="T42" s="334" t="s">
        <v>132</v>
      </c>
      <c r="U42" s="335"/>
      <c r="V42" s="336"/>
      <c r="W42" s="336"/>
      <c r="X42" s="336"/>
      <c r="Y42" s="336"/>
      <c r="Z42" s="336"/>
      <c r="AA42" s="336"/>
      <c r="AB42" s="336"/>
      <c r="AC42" s="336"/>
      <c r="AD42" s="336"/>
      <c r="AE42" s="336"/>
      <c r="AF42" s="336"/>
      <c r="AG42" s="337" t="str">
        <f aca="false">INDEX(PT_DIFFERENTIATION_NTAR,MATCH(A42,PT_DIFFERENTIATION_NTAR_ID,0))</f>
        <v/>
      </c>
      <c r="AH42" s="337"/>
      <c r="AI42" s="337"/>
      <c r="AJ42" s="337"/>
      <c r="AK42" s="337"/>
      <c r="AL42" s="337"/>
      <c r="AM42" s="337"/>
      <c r="AN42" s="337"/>
      <c r="AO42" s="337"/>
      <c r="AP42" s="337"/>
      <c r="AQ42" s="337"/>
      <c r="AR42" s="337"/>
      <c r="AS4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85"/>
      <c r="AV42" s="85" t="str">
        <f aca="false">IF(T42="","",T42)</f>
        <v>Наименование тарифа</v>
      </c>
      <c r="AW42" s="85"/>
      <c r="AX42" s="85"/>
      <c r="AY42" s="31" t="n">
        <v>23</v>
      </c>
    </row>
    <row r="43" customFormat="false" ht="24" hidden="false" customHeight="true" outlineLevel="0" collapsed="false">
      <c r="A43" s="416" t="s">
        <v>258</v>
      </c>
      <c r="B43" s="416" t="s">
        <v>259</v>
      </c>
      <c r="C43" s="416"/>
      <c r="D43" s="416"/>
      <c r="E43" s="331"/>
      <c r="F43" s="331" t="n">
        <v>1</v>
      </c>
      <c r="G43" s="416"/>
      <c r="H43" s="416"/>
      <c r="I43" s="416"/>
      <c r="J43" s="416"/>
      <c r="K43" s="416"/>
      <c r="L43" s="433"/>
      <c r="M43" s="29"/>
      <c r="N43" s="29"/>
      <c r="O43" s="29"/>
      <c r="P43" s="32"/>
      <c r="Q43" s="339"/>
      <c r="R43" s="340"/>
      <c r="S43" s="404" t="str">
        <f aca="false">INDEX(PT_DIFFERENTIATION_NUM_TER,MATCH(B43,PT_DIFFERENTIATION_TER_ID,0))</f>
        <v>.</v>
      </c>
      <c r="T43" s="333" t="s">
        <v>404</v>
      </c>
      <c r="U43" s="335"/>
      <c r="V43" s="336"/>
      <c r="W43" s="336"/>
      <c r="X43" s="336"/>
      <c r="Y43" s="336"/>
      <c r="Z43" s="336"/>
      <c r="AA43" s="336"/>
      <c r="AB43" s="336"/>
      <c r="AC43" s="336"/>
      <c r="AD43" s="336"/>
      <c r="AE43" s="336"/>
      <c r="AF43" s="336"/>
      <c r="AG43" s="337" t="str">
        <f aca="false">INDEX(PT_DIFFERENTIATION_TER,MATCH(B43,PT_DIFFERENTIATION_TER_ID,0))</f>
        <v/>
      </c>
      <c r="AH43" s="337"/>
      <c r="AI43" s="337"/>
      <c r="AJ43" s="337"/>
      <c r="AK43" s="337"/>
      <c r="AL43" s="337"/>
      <c r="AM43" s="337"/>
      <c r="AN43" s="337"/>
      <c r="AO43" s="337"/>
      <c r="AP43" s="337"/>
      <c r="AQ43" s="337"/>
      <c r="AR43" s="337"/>
      <c r="AS43" s="338" t="s">
        <v>405</v>
      </c>
      <c r="AU43" s="85"/>
      <c r="AV43" s="85" t="str">
        <f aca="false">IF(T43="","",T43)</f>
        <v>Территория действия тарифа</v>
      </c>
      <c r="AW43" s="85"/>
      <c r="AX43" s="85"/>
      <c r="AY43" s="31" t="n">
        <v>23</v>
      </c>
    </row>
    <row r="44" customFormat="false" ht="24" hidden="false" customHeight="true" outlineLevel="0" collapsed="false">
      <c r="A44" s="416" t="s">
        <v>258</v>
      </c>
      <c r="B44" s="416" t="s">
        <v>259</v>
      </c>
      <c r="C44" s="416" t="s">
        <v>260</v>
      </c>
      <c r="D44" s="416"/>
      <c r="E44" s="331"/>
      <c r="F44" s="331"/>
      <c r="G44" s="331" t="n">
        <v>1</v>
      </c>
      <c r="H44" s="416"/>
      <c r="I44" s="416"/>
      <c r="J44" s="416"/>
      <c r="K44" s="416"/>
      <c r="L44" s="433"/>
      <c r="M44" s="29"/>
      <c r="N44" s="29"/>
      <c r="O44" s="29"/>
      <c r="P44" s="341"/>
      <c r="Q44" s="339"/>
      <c r="R44" s="340"/>
      <c r="S44" s="404" t="str">
        <f aca="false">INDEX(PT_DIFFERENTIATION_NUM_CS,MATCH(C44,PT_DIFFERENTIATION_CS_ID,0))</f>
        <v>..</v>
      </c>
      <c r="T44" s="401" t="s">
        <v>537</v>
      </c>
      <c r="U44" s="335"/>
      <c r="V44" s="336"/>
      <c r="W44" s="336"/>
      <c r="X44" s="336"/>
      <c r="Y44" s="336"/>
      <c r="Z44" s="336"/>
      <c r="AA44" s="336"/>
      <c r="AB44" s="336"/>
      <c r="AC44" s="336"/>
      <c r="AD44" s="336"/>
      <c r="AE44" s="336"/>
      <c r="AF44" s="336"/>
      <c r="AG44" s="337" t="str">
        <f aca="false">INDEX(PT_DIFFERENTIATION_CS,MATCH(C44,PT_DIFFERENTIATION_CS_ID,0))</f>
        <v/>
      </c>
      <c r="AH44" s="337"/>
      <c r="AI44" s="337"/>
      <c r="AJ44" s="337"/>
      <c r="AK44" s="337"/>
      <c r="AL44" s="337"/>
      <c r="AM44" s="337"/>
      <c r="AN44" s="337"/>
      <c r="AO44" s="337"/>
      <c r="AP44" s="337"/>
      <c r="AQ44" s="337"/>
      <c r="AR44" s="337"/>
      <c r="AS44" s="338" t="s">
        <v>538</v>
      </c>
      <c r="AU44" s="85"/>
      <c r="AV44" s="85" t="str">
        <f aca="false">IF(T44="","",T44)</f>
        <v>Наименование централизованной системы горячего водоснабжения</v>
      </c>
      <c r="AW44" s="85"/>
      <c r="AX44" s="85"/>
      <c r="AY44" s="31" t="n">
        <v>23</v>
      </c>
    </row>
    <row r="45" customFormat="false" ht="24" hidden="false" customHeight="true" outlineLevel="0" collapsed="false">
      <c r="A45" s="416" t="s">
        <v>258</v>
      </c>
      <c r="B45" s="416" t="s">
        <v>259</v>
      </c>
      <c r="C45" s="416" t="s">
        <v>260</v>
      </c>
      <c r="D45" s="416" t="s">
        <v>549</v>
      </c>
      <c r="E45" s="331"/>
      <c r="F45" s="331"/>
      <c r="G45" s="331"/>
      <c r="H45" s="482"/>
      <c r="I45" s="342" t="str">
        <f aca="false">S44&amp;".1"</f>
        <v>...1</v>
      </c>
      <c r="J45" s="416"/>
      <c r="K45" s="416"/>
      <c r="L45" s="433"/>
      <c r="P45" s="36" t="n">
        <v>1</v>
      </c>
      <c r="Q45" s="304"/>
      <c r="R45" s="343"/>
      <c r="S45" s="404" t="str">
        <f aca="false">$I45</f>
        <v>...1</v>
      </c>
      <c r="T45" s="344" t="s">
        <v>490</v>
      </c>
      <c r="U45" s="335"/>
      <c r="V45" s="483"/>
      <c r="W45" s="483"/>
      <c r="X45" s="483"/>
      <c r="Y45" s="483"/>
      <c r="Z45" s="483"/>
      <c r="AA45" s="483"/>
      <c r="AB45" s="483"/>
      <c r="AC45" s="483"/>
      <c r="AD45" s="483"/>
      <c r="AE45" s="483"/>
      <c r="AF45" s="483"/>
      <c r="AG45" s="257"/>
      <c r="AH45" s="257"/>
      <c r="AI45" s="257"/>
      <c r="AJ45" s="257"/>
      <c r="AK45" s="257"/>
      <c r="AL45" s="257"/>
      <c r="AM45" s="257"/>
      <c r="AN45" s="257"/>
      <c r="AO45" s="257"/>
      <c r="AP45" s="257"/>
      <c r="AQ45" s="257"/>
      <c r="AR45" s="257"/>
      <c r="AS45" s="338" t="s">
        <v>491</v>
      </c>
      <c r="AU45" s="85"/>
      <c r="AV45" s="85" t="str">
        <f aca="false">IF(T45="","",T45)</f>
        <v>Наименование признака дифференциации</v>
      </c>
      <c r="AW45" s="85"/>
      <c r="AX45" s="85"/>
      <c r="AY45" s="31" t="n">
        <v>23</v>
      </c>
    </row>
    <row r="46" customFormat="false" ht="24" hidden="false" customHeight="true" outlineLevel="0" collapsed="false">
      <c r="A46" s="416" t="s">
        <v>258</v>
      </c>
      <c r="B46" s="416" t="s">
        <v>259</v>
      </c>
      <c r="C46" s="416" t="s">
        <v>260</v>
      </c>
      <c r="D46" s="416" t="s">
        <v>549</v>
      </c>
      <c r="E46" s="331"/>
      <c r="F46" s="331"/>
      <c r="G46" s="331"/>
      <c r="H46" s="331"/>
      <c r="I46" s="342"/>
      <c r="J46" s="342" t="str">
        <f aca="false">I45&amp;".1"</f>
        <v>...1.1</v>
      </c>
      <c r="K46" s="416"/>
      <c r="L46" s="433" t="s">
        <v>413</v>
      </c>
      <c r="P46" s="36"/>
      <c r="Q46" s="36" t="n">
        <v>1</v>
      </c>
      <c r="R46" s="346"/>
      <c r="S46" s="404" t="str">
        <f aca="false">$J46</f>
        <v>...1.1</v>
      </c>
      <c r="T46" s="347" t="s">
        <v>414</v>
      </c>
      <c r="U46" s="33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439" t="s">
        <v>492</v>
      </c>
      <c r="AU46" s="85"/>
      <c r="AV46" s="85" t="str">
        <f aca="false">IF(T46="","",T46)</f>
        <v>Группа потребителей</v>
      </c>
      <c r="AW46" s="85"/>
      <c r="AX46" s="85"/>
      <c r="AY46" s="31" t="n">
        <v>23</v>
      </c>
    </row>
    <row r="47" customFormat="false" ht="24" hidden="false" customHeight="true" outlineLevel="0" collapsed="false">
      <c r="A47" s="416" t="s">
        <v>258</v>
      </c>
      <c r="B47" s="416" t="s">
        <v>259</v>
      </c>
      <c r="C47" s="416" t="s">
        <v>260</v>
      </c>
      <c r="D47" s="416" t="s">
        <v>549</v>
      </c>
      <c r="E47" s="331"/>
      <c r="F47" s="331"/>
      <c r="G47" s="331"/>
      <c r="H47" s="331"/>
      <c r="I47" s="342"/>
      <c r="J47" s="342"/>
      <c r="K47" s="342" t="str">
        <f aca="false">J46&amp;".1"</f>
        <v>...1.1.1</v>
      </c>
      <c r="L47" s="433"/>
      <c r="P47" s="36"/>
      <c r="Q47" s="36"/>
      <c r="R47" s="346" t="n">
        <v>1</v>
      </c>
      <c r="S47" s="404" t="str">
        <f aca="false">$K47</f>
        <v>...1.1.1</v>
      </c>
      <c r="T47" s="484"/>
      <c r="U47" s="335"/>
      <c r="V47" s="349"/>
      <c r="W47" s="349"/>
      <c r="X47" s="349"/>
      <c r="Y47" s="349"/>
      <c r="Z47" s="349"/>
      <c r="AA47" s="349"/>
      <c r="AB47" s="349"/>
      <c r="AC47" s="371"/>
      <c r="AD47" s="372" t="s">
        <v>65</v>
      </c>
      <c r="AE47" s="371"/>
      <c r="AF47" s="372" t="s">
        <v>65</v>
      </c>
      <c r="AG47" s="349"/>
      <c r="AH47" s="349"/>
      <c r="AI47" s="349"/>
      <c r="AJ47" s="349"/>
      <c r="AK47" s="349"/>
      <c r="AL47" s="349"/>
      <c r="AM47" s="349"/>
      <c r="AN47" s="352"/>
      <c r="AO47" s="166" t="s">
        <v>65</v>
      </c>
      <c r="AP47" s="352"/>
      <c r="AQ47" s="166" t="s">
        <v>19</v>
      </c>
      <c r="AR47" s="485"/>
      <c r="AS4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6" t="e">
        <f aca="false">strcheckdate(V48:AR48)</f>
        <v>#NAME?</v>
      </c>
      <c r="AU47" s="85"/>
      <c r="AV47" s="85" t="str">
        <f aca="false">IF(T47="","",T47)</f>
        <v/>
      </c>
      <c r="AW47" s="85"/>
      <c r="AX47" s="85"/>
      <c r="AY47" s="31" t="n">
        <v>23</v>
      </c>
    </row>
    <row r="48" customFormat="false" ht="12.8" hidden="false" customHeight="false" outlineLevel="0" collapsed="false">
      <c r="A48" s="416" t="s">
        <v>258</v>
      </c>
      <c r="B48" s="416" t="s">
        <v>259</v>
      </c>
      <c r="C48" s="416" t="s">
        <v>260</v>
      </c>
      <c r="D48" s="416" t="s">
        <v>549</v>
      </c>
      <c r="E48" s="331"/>
      <c r="F48" s="331"/>
      <c r="G48" s="331"/>
      <c r="H48" s="331"/>
      <c r="I48" s="342"/>
      <c r="J48" s="342"/>
      <c r="K48" s="342"/>
      <c r="L48" s="433"/>
      <c r="P48" s="36"/>
      <c r="Q48" s="36"/>
      <c r="R48" s="346"/>
      <c r="S48" s="312"/>
      <c r="T48" s="335"/>
      <c r="U48" s="335"/>
      <c r="V48" s="369"/>
      <c r="W48" s="369"/>
      <c r="X48" s="369"/>
      <c r="Y48" s="369"/>
      <c r="Z48" s="369"/>
      <c r="AA48" s="369"/>
      <c r="AB48" s="369"/>
      <c r="AC48" s="371"/>
      <c r="AD48" s="371"/>
      <c r="AE48" s="371"/>
      <c r="AF48" s="371"/>
      <c r="AG48" s="350"/>
      <c r="AH48" s="350"/>
      <c r="AI48" s="350"/>
      <c r="AJ48" s="350"/>
      <c r="AK48" s="350"/>
      <c r="AL48" s="350"/>
      <c r="AM48" s="350"/>
      <c r="AN48" s="352"/>
      <c r="AO48" s="166"/>
      <c r="AP48" s="352"/>
      <c r="AQ48" s="166"/>
      <c r="AR48" s="487"/>
      <c r="AS48" s="486"/>
      <c r="AU48" s="85"/>
      <c r="AV48" s="85" t="str">
        <f aca="false">IF(T48="","",T48)</f>
        <v/>
      </c>
      <c r="AW48" s="85"/>
      <c r="AX48" s="85"/>
      <c r="AY48" s="31" t="n">
        <v>0</v>
      </c>
    </row>
    <row r="49" customFormat="false" ht="21" hidden="false" customHeight="true" outlineLevel="0" collapsed="false">
      <c r="A49" s="416" t="s">
        <v>258</v>
      </c>
      <c r="B49" s="416" t="s">
        <v>259</v>
      </c>
      <c r="C49" s="416" t="s">
        <v>260</v>
      </c>
      <c r="D49" s="416" t="s">
        <v>549</v>
      </c>
      <c r="E49" s="331"/>
      <c r="F49" s="331"/>
      <c r="G49" s="331"/>
      <c r="H49" s="331"/>
      <c r="I49" s="342"/>
      <c r="J49" s="342"/>
      <c r="K49" s="416"/>
      <c r="L49" s="433"/>
      <c r="P49" s="36"/>
      <c r="Q49" s="36"/>
      <c r="R49" s="343"/>
      <c r="S49" s="355"/>
      <c r="T49" s="358" t="s">
        <v>493</v>
      </c>
      <c r="U49" s="157"/>
      <c r="V49" s="157"/>
      <c r="W49" s="157"/>
      <c r="X49" s="157"/>
      <c r="Y49" s="157"/>
      <c r="Z49" s="157"/>
      <c r="AA49" s="157"/>
      <c r="AB49" s="157"/>
      <c r="AC49" s="157"/>
      <c r="AD49" s="157"/>
      <c r="AE49" s="157"/>
      <c r="AF49" s="157"/>
      <c r="AG49" s="157"/>
      <c r="AH49" s="157"/>
      <c r="AI49" s="157"/>
      <c r="AJ49" s="157"/>
      <c r="AK49" s="157"/>
      <c r="AL49" s="157"/>
      <c r="AM49" s="157"/>
      <c r="AN49" s="157"/>
      <c r="AO49" s="157"/>
      <c r="AP49" s="157"/>
      <c r="AQ49" s="157"/>
      <c r="AR49" s="157"/>
      <c r="AS49" s="338" t="s">
        <v>494</v>
      </c>
      <c r="AU49" s="85"/>
      <c r="AV49" s="85" t="str">
        <f aca="false">IF(T49="","",T49)</f>
        <v>Добавить значение признака дифференциации</v>
      </c>
      <c r="AW49" s="85"/>
      <c r="AX49" s="85"/>
      <c r="AY49" s="31" t="n">
        <v>20</v>
      </c>
    </row>
    <row r="50" customFormat="false" ht="22.05" hidden="false" customHeight="true" outlineLevel="0" collapsed="false">
      <c r="A50" s="416" t="s">
        <v>258</v>
      </c>
      <c r="B50" s="416" t="s">
        <v>259</v>
      </c>
      <c r="C50" s="416" t="s">
        <v>260</v>
      </c>
      <c r="D50" s="416" t="s">
        <v>549</v>
      </c>
      <c r="E50" s="331"/>
      <c r="F50" s="331"/>
      <c r="G50" s="331"/>
      <c r="H50" s="331"/>
      <c r="I50" s="342"/>
      <c r="J50" s="416"/>
      <c r="K50" s="416"/>
      <c r="L50" s="433"/>
      <c r="P50" s="36"/>
      <c r="Q50" s="304"/>
      <c r="R50" s="343"/>
      <c r="S50" s="355"/>
      <c r="T50" s="362" t="s">
        <v>419</v>
      </c>
      <c r="U50" s="157"/>
      <c r="V50" s="157"/>
      <c r="W50" s="157"/>
      <c r="X50" s="157"/>
      <c r="Y50" s="157"/>
      <c r="Z50" s="157"/>
      <c r="AA50" s="157"/>
      <c r="AB50" s="157"/>
      <c r="AC50" s="157"/>
      <c r="AD50" s="157"/>
      <c r="AE50" s="157"/>
      <c r="AF50" s="359"/>
      <c r="AG50" s="157"/>
      <c r="AH50" s="157"/>
      <c r="AI50" s="157"/>
      <c r="AJ50" s="157"/>
      <c r="AK50" s="157"/>
      <c r="AL50" s="157"/>
      <c r="AM50" s="157"/>
      <c r="AN50" s="157"/>
      <c r="AO50" s="157"/>
      <c r="AP50" s="157"/>
      <c r="AQ50" s="359"/>
      <c r="AR50" s="157"/>
      <c r="AS50" s="488"/>
      <c r="AU50" s="85"/>
      <c r="AV50" s="85" t="str">
        <f aca="false">IF(T50="","",T50)</f>
        <v>Добавить группу потребителей</v>
      </c>
      <c r="AW50" s="85"/>
      <c r="AX50" s="85"/>
      <c r="AY50" s="31" t="n">
        <v>21</v>
      </c>
    </row>
    <row r="51" customFormat="false" ht="22.05" hidden="false" customHeight="true" outlineLevel="0" collapsed="false">
      <c r="A51" s="416" t="s">
        <v>258</v>
      </c>
      <c r="B51" s="416" t="s">
        <v>259</v>
      </c>
      <c r="C51" s="416" t="s">
        <v>260</v>
      </c>
      <c r="D51" s="416" t="s">
        <v>549</v>
      </c>
      <c r="E51" s="331"/>
      <c r="F51" s="331"/>
      <c r="G51" s="331"/>
      <c r="H51" s="482"/>
      <c r="I51" s="416"/>
      <c r="J51" s="416"/>
      <c r="K51" s="416"/>
      <c r="L51" s="433"/>
      <c r="M51" s="29"/>
      <c r="N51" s="29"/>
      <c r="O51" s="34"/>
      <c r="P51" s="95"/>
      <c r="Q51" s="361"/>
      <c r="R51" s="332"/>
      <c r="S51" s="355"/>
      <c r="T51" s="489" t="s">
        <v>495</v>
      </c>
      <c r="U51" s="157"/>
      <c r="V51" s="157"/>
      <c r="W51" s="157"/>
      <c r="X51" s="157"/>
      <c r="Y51" s="157"/>
      <c r="Z51" s="157"/>
      <c r="AA51" s="157"/>
      <c r="AB51" s="157"/>
      <c r="AC51" s="157"/>
      <c r="AD51" s="157"/>
      <c r="AE51" s="157"/>
      <c r="AF51" s="359"/>
      <c r="AG51" s="157"/>
      <c r="AH51" s="157"/>
      <c r="AI51" s="157"/>
      <c r="AJ51" s="157"/>
      <c r="AK51" s="157"/>
      <c r="AL51" s="157"/>
      <c r="AM51" s="157"/>
      <c r="AN51" s="157"/>
      <c r="AO51" s="157"/>
      <c r="AP51" s="157"/>
      <c r="AQ51" s="359"/>
      <c r="AR51" s="157"/>
      <c r="AS51" s="360"/>
      <c r="AU51" s="85"/>
      <c r="AV51" s="85" t="str">
        <f aca="false">IF(T51="","",T51)</f>
        <v>Добавить наименование признака дифференциации</v>
      </c>
      <c r="AW51" s="85"/>
      <c r="AX51" s="85"/>
      <c r="AY51" s="31" t="n">
        <v>21</v>
      </c>
    </row>
    <row r="52" s="36" customFormat="true" ht="12.8" hidden="false" customHeight="false" outlineLevel="0" collapsed="false">
      <c r="A52" s="422" t="s">
        <v>258</v>
      </c>
      <c r="B52" s="422" t="s">
        <v>259</v>
      </c>
      <c r="C52" s="422"/>
      <c r="D52" s="422"/>
      <c r="E52" s="331"/>
      <c r="F52" s="331"/>
      <c r="G52" s="422"/>
      <c r="H52" s="422"/>
      <c r="I52" s="422"/>
      <c r="J52" s="422"/>
      <c r="K52" s="422"/>
      <c r="L52" s="155"/>
      <c r="M52" s="367"/>
      <c r="N52" s="367"/>
      <c r="P52" s="118"/>
      <c r="Q52" s="363"/>
      <c r="R52" s="118"/>
      <c r="S52" s="368"/>
      <c r="T52" s="432" t="s">
        <v>422</v>
      </c>
      <c r="U52" s="407"/>
      <c r="V52" s="407"/>
      <c r="W52" s="407"/>
      <c r="X52" s="407"/>
      <c r="Y52" s="407"/>
      <c r="Z52" s="407"/>
      <c r="AA52" s="407"/>
      <c r="AB52" s="407"/>
      <c r="AC52" s="407"/>
      <c r="AD52" s="407"/>
      <c r="AE52" s="407"/>
      <c r="AF52" s="407"/>
      <c r="AG52" s="407"/>
      <c r="AH52" s="407"/>
      <c r="AI52" s="407"/>
      <c r="AJ52" s="407"/>
      <c r="AK52" s="407"/>
      <c r="AL52" s="407"/>
      <c r="AM52" s="407"/>
      <c r="AN52" s="407"/>
      <c r="AO52" s="407"/>
      <c r="AP52" s="407"/>
      <c r="AQ52" s="407"/>
      <c r="AR52" s="407"/>
      <c r="AS52" s="407"/>
      <c r="AU52" s="85"/>
      <c r="AV52" s="85" t="str">
        <f aca="false">IF(T52="","",T52)</f>
        <v>Добавить централизованную систему для дифференциации</v>
      </c>
      <c r="AW52" s="85"/>
      <c r="AX52" s="85"/>
      <c r="AY52" s="36" t="n">
        <v>0</v>
      </c>
    </row>
    <row r="53" s="36" customFormat="true" ht="12.8" hidden="false" customHeight="false" outlineLevel="0" collapsed="false">
      <c r="A53" s="422" t="s">
        <v>258</v>
      </c>
      <c r="B53" s="422"/>
      <c r="C53" s="422"/>
      <c r="D53" s="422"/>
      <c r="E53" s="331"/>
      <c r="F53" s="422"/>
      <c r="G53" s="422"/>
      <c r="H53" s="422"/>
      <c r="I53" s="422"/>
      <c r="J53" s="422"/>
      <c r="K53" s="422"/>
      <c r="L53" s="155"/>
      <c r="M53" s="367"/>
      <c r="N53" s="367"/>
      <c r="P53" s="118"/>
      <c r="Q53" s="363"/>
      <c r="R53" s="118"/>
      <c r="S53" s="368"/>
      <c r="T53" s="432" t="s">
        <v>423</v>
      </c>
      <c r="U53" s="407"/>
      <c r="V53" s="407"/>
      <c r="W53" s="407"/>
      <c r="X53" s="407"/>
      <c r="Y53" s="407"/>
      <c r="Z53" s="407"/>
      <c r="AA53" s="407"/>
      <c r="AB53" s="407"/>
      <c r="AC53" s="407"/>
      <c r="AD53" s="407"/>
      <c r="AE53" s="407"/>
      <c r="AF53" s="407"/>
      <c r="AG53" s="407"/>
      <c r="AH53" s="407"/>
      <c r="AI53" s="407"/>
      <c r="AJ53" s="407"/>
      <c r="AK53" s="407"/>
      <c r="AL53" s="407"/>
      <c r="AM53" s="407"/>
      <c r="AN53" s="407"/>
      <c r="AO53" s="407"/>
      <c r="AP53" s="407"/>
      <c r="AQ53" s="407"/>
      <c r="AR53" s="407"/>
      <c r="AS53" s="407"/>
      <c r="AU53" s="85"/>
      <c r="AV53" s="85" t="str">
        <f aca="false">IF(T53="","",T53)</f>
        <v>Добавить территорию для дифференциации</v>
      </c>
      <c r="AW53" s="85"/>
      <c r="AX53" s="85"/>
      <c r="AY53" s="36" t="n">
        <v>0</v>
      </c>
    </row>
    <row r="54" s="36" customFormat="true" ht="12.8" hidden="false" customHeight="false" outlineLevel="0" collapsed="false">
      <c r="A54" s="422"/>
      <c r="B54" s="422"/>
      <c r="C54" s="422"/>
      <c r="D54" s="422"/>
      <c r="E54" s="422"/>
      <c r="F54" s="422"/>
      <c r="G54" s="422"/>
      <c r="H54" s="422"/>
      <c r="I54" s="422"/>
      <c r="J54" s="422"/>
      <c r="K54" s="422"/>
      <c r="L54" s="155"/>
      <c r="M54" s="367"/>
      <c r="N54" s="367"/>
      <c r="P54" s="118"/>
      <c r="Q54" s="363"/>
      <c r="R54" s="118"/>
      <c r="S54" s="368"/>
      <c r="T54" s="432" t="s">
        <v>455</v>
      </c>
      <c r="U54" s="407"/>
      <c r="V54" s="407"/>
      <c r="W54" s="407"/>
      <c r="X54" s="407"/>
      <c r="Y54" s="407"/>
      <c r="Z54" s="407"/>
      <c r="AA54" s="407"/>
      <c r="AB54" s="407"/>
      <c r="AC54" s="407"/>
      <c r="AD54" s="407"/>
      <c r="AE54" s="407"/>
      <c r="AF54" s="407"/>
      <c r="AG54" s="407"/>
      <c r="AH54" s="407"/>
      <c r="AI54" s="407"/>
      <c r="AJ54" s="407"/>
      <c r="AK54" s="407"/>
      <c r="AL54" s="407"/>
      <c r="AM54" s="407"/>
      <c r="AN54" s="407"/>
      <c r="AO54" s="407"/>
      <c r="AP54" s="407"/>
      <c r="AQ54" s="407"/>
      <c r="AR54" s="407"/>
      <c r="AS54" s="407"/>
      <c r="AU54" s="85"/>
      <c r="AV54" s="85" t="str">
        <f aca="false">IF(T54="","",T54)</f>
        <v>Добавить наименование тарифа</v>
      </c>
      <c r="AW54" s="85"/>
      <c r="AX54" s="85"/>
      <c r="AY54" s="36" t="n">
        <v>0</v>
      </c>
    </row>
    <row r="55" customFormat="false" ht="11.55" hidden="false" customHeight="true" outlineLevel="0" collapsed="false">
      <c r="M55" s="34"/>
      <c r="N55" s="34"/>
      <c r="O55" s="34"/>
      <c r="P55" s="31"/>
      <c r="Q55" s="31"/>
      <c r="R55" s="31"/>
      <c r="S55" s="31"/>
      <c r="AT55" s="31"/>
      <c r="AU55" s="31"/>
      <c r="AV55" s="31"/>
      <c r="AW55" s="31"/>
      <c r="AX55" s="31"/>
      <c r="AY55" s="31" t="n">
        <v>11</v>
      </c>
    </row>
    <row r="56" customFormat="false" ht="14.7" hidden="false" customHeight="true" outlineLevel="0" collapsed="false">
      <c r="O56" s="34"/>
      <c r="S56" s="307"/>
      <c r="T56" s="472"/>
      <c r="U56" s="472"/>
      <c r="V56" s="472"/>
      <c r="W56" s="472"/>
      <c r="X56" s="472"/>
      <c r="Y56" s="472"/>
      <c r="Z56" s="472"/>
      <c r="AA56" s="472"/>
      <c r="AB56" s="472"/>
      <c r="AC56" s="472"/>
      <c r="AD56" s="472"/>
      <c r="AE56" s="472"/>
      <c r="AF56" s="472"/>
      <c r="AG56" s="472"/>
      <c r="AH56" s="472"/>
      <c r="AI56" s="472"/>
      <c r="AJ56" s="472"/>
      <c r="AK56" s="472"/>
      <c r="AL56" s="472"/>
      <c r="AM56" s="472"/>
      <c r="AN56" s="472"/>
      <c r="AO56" s="472"/>
      <c r="AP56" s="472"/>
      <c r="AQ56" s="472"/>
      <c r="AR56" s="472"/>
      <c r="AS56" s="472"/>
      <c r="AY56" s="31" t="n">
        <v>14</v>
      </c>
    </row>
    <row r="57" customFormat="false" ht="14.7" hidden="false" customHeight="true" outlineLevel="0" collapsed="false">
      <c r="O57" s="34"/>
      <c r="AY57" s="31" t="n">
        <v>14</v>
      </c>
    </row>
    <row r="58" customFormat="false" ht="14.7" hidden="false" customHeight="true" outlineLevel="0" collapsed="false">
      <c r="O58" s="34"/>
      <c r="S58" s="307"/>
      <c r="T58" s="472"/>
      <c r="U58" s="472"/>
      <c r="V58" s="472"/>
      <c r="W58" s="472"/>
      <c r="X58" s="472"/>
      <c r="Y58" s="472"/>
      <c r="Z58" s="472"/>
      <c r="AA58" s="472"/>
      <c r="AB58" s="472"/>
      <c r="AC58" s="472"/>
      <c r="AD58" s="472"/>
      <c r="AE58" s="472"/>
      <c r="AF58" s="472"/>
      <c r="AG58" s="472"/>
      <c r="AH58" s="472"/>
      <c r="AI58" s="472"/>
      <c r="AJ58" s="472"/>
      <c r="AK58" s="472"/>
      <c r="AL58" s="472"/>
      <c r="AM58" s="472"/>
      <c r="AN58" s="472"/>
      <c r="AO58" s="472"/>
      <c r="AP58" s="472"/>
      <c r="AQ58" s="472"/>
      <c r="AR58" s="472"/>
      <c r="AS58" s="472"/>
      <c r="AY58" s="31" t="n">
        <v>14</v>
      </c>
    </row>
    <row r="59" customFormat="false" ht="22.5" hidden="true" customHeight="true" outlineLevel="0" collapsed="false">
      <c r="A59" s="34" t="s">
        <v>81</v>
      </c>
      <c r="B59" s="34" t="n">
        <v>0</v>
      </c>
      <c r="C59" s="34" t="n">
        <v>0</v>
      </c>
      <c r="D59" s="34" t="n">
        <v>0</v>
      </c>
      <c r="E59" s="34" t="n">
        <v>0</v>
      </c>
      <c r="F59" s="34" t="n">
        <v>0</v>
      </c>
      <c r="G59" s="34" t="n">
        <v>0</v>
      </c>
      <c r="H59" s="34" t="n">
        <v>0</v>
      </c>
      <c r="I59" s="34" t="n">
        <v>0</v>
      </c>
      <c r="J59" s="34" t="n">
        <v>0</v>
      </c>
      <c r="K59" s="34" t="n">
        <v>0</v>
      </c>
      <c r="L59" s="33" t="n">
        <v>0</v>
      </c>
      <c r="M59" s="39" t="n">
        <v>0</v>
      </c>
      <c r="N59" s="39" t="n">
        <v>0</v>
      </c>
      <c r="O59" s="39" t="n">
        <v>0</v>
      </c>
      <c r="P59" s="175" t="n">
        <v>3</v>
      </c>
      <c r="Q59" s="329" t="n">
        <v>3</v>
      </c>
      <c r="R59" s="329" t="n">
        <v>3</v>
      </c>
      <c r="S59" s="330" t="n">
        <v>12</v>
      </c>
      <c r="T59" s="31" t="n">
        <v>35</v>
      </c>
      <c r="U59" s="31" t="n">
        <v>0</v>
      </c>
      <c r="V59" s="31" t="n">
        <v>0</v>
      </c>
      <c r="W59" s="31" t="n">
        <v>0</v>
      </c>
      <c r="X59" s="31" t="n">
        <v>0</v>
      </c>
      <c r="Y59" s="31" t="n">
        <v>0</v>
      </c>
      <c r="Z59" s="31" t="n">
        <v>0</v>
      </c>
      <c r="AA59" s="31" t="n">
        <v>0</v>
      </c>
      <c r="AB59" s="31" t="n">
        <v>0</v>
      </c>
      <c r="AC59" s="31" t="n">
        <v>0</v>
      </c>
      <c r="AD59" s="31" t="n">
        <v>0</v>
      </c>
      <c r="AE59" s="31" t="n">
        <v>0</v>
      </c>
      <c r="AF59" s="31" t="n">
        <v>0</v>
      </c>
      <c r="AG59" s="31" t="n">
        <v>19</v>
      </c>
      <c r="AH59" s="31" t="n">
        <v>19</v>
      </c>
      <c r="AI59" s="31" t="n">
        <v>19</v>
      </c>
      <c r="AJ59" s="31" t="n">
        <v>19</v>
      </c>
      <c r="AK59" s="31" t="n">
        <v>19</v>
      </c>
      <c r="AL59" s="31" t="n">
        <v>19</v>
      </c>
      <c r="AM59" s="31" t="n">
        <v>19</v>
      </c>
      <c r="AN59" s="31" t="n">
        <v>11</v>
      </c>
      <c r="AO59" s="31" t="n">
        <v>3</v>
      </c>
      <c r="AP59" s="31" t="n">
        <v>11</v>
      </c>
      <c r="AQ59" s="31" t="n">
        <v>0</v>
      </c>
      <c r="AR59" s="31" t="n">
        <v>4</v>
      </c>
      <c r="AS59" s="31" t="n">
        <v>115</v>
      </c>
      <c r="AT59" s="36" t="n">
        <v>10</v>
      </c>
      <c r="AU59" s="36" t="n">
        <v>10</v>
      </c>
      <c r="AV59" s="36" t="n">
        <v>10</v>
      </c>
      <c r="AW59" s="36" t="n">
        <v>10</v>
      </c>
      <c r="AX59" s="36" t="n">
        <v>10</v>
      </c>
      <c r="AY59" s="31" t="n">
        <v>23</v>
      </c>
    </row>
  </sheetData>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7 AE7 AN7 AP7 AN15 AP15 AC47 AE47 AN47 AP47"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7 AF7 AO7 AQ7 AO15 AQ15 AD47 AF47 AO47 AQ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G5:AR5 T7 AG45:AR45 T47"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Y5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4.14"/>
    <col collapsed="false" customWidth="true" hidden="true" outlineLevel="0" max="10" min="10" style="34" width="9.85"/>
    <col collapsed="false" customWidth="true" hidden="true" outlineLevel="0" max="11" min="11" style="34" width="14.71"/>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false" outlineLevel="0" max="16" min="16" style="175" width="3.01"/>
    <col collapsed="false" customWidth="true" hidden="false" outlineLevel="0" max="18" min="17" style="329" width="3.01"/>
    <col collapsed="false" customWidth="true" hidden="false" outlineLevel="0" max="19" min="19" style="330" width="12.01"/>
    <col collapsed="false" customWidth="true" hidden="false" outlineLevel="0" max="20" min="20" style="31" width="35.01"/>
    <col collapsed="false" customWidth="true" hidden="false" outlineLevel="0" max="21" min="21" style="31" width="0.14"/>
    <col collapsed="false" customWidth="true" hidden="true" outlineLevel="0" max="28" min="22" style="31" width="19.72"/>
    <col collapsed="false" customWidth="true" hidden="true" outlineLevel="0" max="29" min="29" style="31" width="11.7"/>
    <col collapsed="false" customWidth="true" hidden="true" outlineLevel="0" max="30" min="30" style="31" width="3.71"/>
    <col collapsed="false" customWidth="true" hidden="true" outlineLevel="0" max="31" min="31" style="31" width="11.7"/>
    <col collapsed="false" customWidth="true" hidden="true" outlineLevel="0" max="32" min="32" style="31" width="8.57"/>
    <col collapsed="false" customWidth="true" hidden="false" outlineLevel="0" max="33" min="33" style="31" width="19.72"/>
    <col collapsed="false" customWidth="true" hidden="false" outlineLevel="0" max="39" min="34" style="31" width="19"/>
    <col collapsed="false" customWidth="true" hidden="false" outlineLevel="0" max="40" min="40" style="31" width="11.01"/>
    <col collapsed="false" customWidth="true" hidden="false" outlineLevel="0" max="41" min="41" style="31" width="3.71"/>
    <col collapsed="false" customWidth="true" hidden="false" outlineLevel="0" max="42" min="42" style="31" width="11.01"/>
    <col collapsed="false" customWidth="true" hidden="true" outlineLevel="0" max="43" min="43" style="31" width="8.57"/>
    <col collapsed="false" customWidth="true" hidden="false" outlineLevel="0" max="44" min="44" style="31" width="4.01"/>
    <col collapsed="false" customWidth="true" hidden="false" outlineLevel="0" max="45" min="45" style="31" width="115.01"/>
    <col collapsed="false" customWidth="true" hidden="false" outlineLevel="0" max="50" min="46" style="36" width="10"/>
    <col collapsed="false" customWidth="false" hidden="true" outlineLevel="0" max="51" min="51" style="31" width="10.57"/>
  </cols>
  <sheetData>
    <row r="1" customFormat="false" ht="22.5" hidden="true" customHeight="true" outlineLevel="0" collapsed="false">
      <c r="AY1" s="31" t="s">
        <v>14</v>
      </c>
    </row>
    <row r="2" customFormat="false" ht="23.25" hidden="true" customHeight="true" outlineLevel="0" collapsed="false">
      <c r="A2" s="416"/>
      <c r="B2" s="416"/>
      <c r="C2" s="416"/>
      <c r="D2" s="416"/>
      <c r="E2" s="331" t="n">
        <v>1</v>
      </c>
      <c r="F2" s="416"/>
      <c r="G2" s="416"/>
      <c r="H2" s="416"/>
      <c r="I2" s="416"/>
      <c r="J2" s="416"/>
      <c r="K2" s="416"/>
      <c r="L2" s="433"/>
      <c r="M2" s="29"/>
      <c r="N2" s="29"/>
      <c r="O2" s="29"/>
      <c r="Q2" s="95"/>
      <c r="R2" s="332"/>
      <c r="S2" s="404" t="e">
        <f aca="false">INDEX(PT_DIFFERENTIATION_NUM_NTAR,MATCH(A2,PT_DIFFERENTIATION_NTAR_ID,0))</f>
        <v>#N/A</v>
      </c>
      <c r="T2" s="334" t="s">
        <v>132</v>
      </c>
      <c r="U2" s="335"/>
      <c r="V2" s="336"/>
      <c r="W2" s="336"/>
      <c r="X2" s="336"/>
      <c r="Y2" s="336"/>
      <c r="Z2" s="336"/>
      <c r="AA2" s="336"/>
      <c r="AB2" s="336"/>
      <c r="AC2" s="336"/>
      <c r="AD2" s="336"/>
      <c r="AE2" s="336"/>
      <c r="AF2" s="336"/>
      <c r="AG2" s="337" t="e">
        <f aca="false">INDEX(PT_DIFFERENTIATION_NTAR,MATCH(A2,PT_DIFFERENTIATION_NTAR_ID,0))</f>
        <v>#N/A</v>
      </c>
      <c r="AH2" s="337"/>
      <c r="AI2" s="337"/>
      <c r="AJ2" s="337"/>
      <c r="AK2" s="337"/>
      <c r="AL2" s="337"/>
      <c r="AM2" s="337"/>
      <c r="AN2" s="337"/>
      <c r="AO2" s="337"/>
      <c r="AP2" s="337"/>
      <c r="AQ2" s="337"/>
      <c r="AR2" s="337"/>
      <c r="AS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85"/>
      <c r="AV2" s="85" t="str">
        <f aca="false">IF(T2="","",T2)</f>
        <v>Наименование тарифа</v>
      </c>
      <c r="AW2" s="85"/>
      <c r="AX2" s="85"/>
      <c r="AY2" s="31" t="n">
        <v>0</v>
      </c>
    </row>
    <row r="3" customFormat="false" ht="23.25" hidden="true" customHeight="true" outlineLevel="0" collapsed="false">
      <c r="A3" s="416"/>
      <c r="B3" s="416"/>
      <c r="C3" s="416"/>
      <c r="D3" s="416"/>
      <c r="E3" s="331"/>
      <c r="F3" s="331" t="n">
        <v>1</v>
      </c>
      <c r="G3" s="416"/>
      <c r="H3" s="416"/>
      <c r="I3" s="416"/>
      <c r="J3" s="416"/>
      <c r="K3" s="416"/>
      <c r="L3" s="433"/>
      <c r="M3" s="29"/>
      <c r="N3" s="29"/>
      <c r="O3" s="29"/>
      <c r="P3" s="32"/>
      <c r="Q3" s="339"/>
      <c r="R3" s="340"/>
      <c r="S3" s="404" t="e">
        <f aca="false">INDEX(PT_DIFFERENTIATION_NUM_TER,MATCH(B3,PT_DIFFERENTIATION_TER_ID,0))</f>
        <v>#N/A</v>
      </c>
      <c r="T3" s="333" t="s">
        <v>404</v>
      </c>
      <c r="U3" s="335"/>
      <c r="V3" s="336"/>
      <c r="W3" s="336"/>
      <c r="X3" s="336"/>
      <c r="Y3" s="336"/>
      <c r="Z3" s="336"/>
      <c r="AA3" s="336"/>
      <c r="AB3" s="336"/>
      <c r="AC3" s="336"/>
      <c r="AD3" s="336"/>
      <c r="AE3" s="336"/>
      <c r="AF3" s="336"/>
      <c r="AG3" s="337" t="e">
        <f aca="false">INDEX(PT_DIFFERENTIATION_TER,MATCH(B3,PT_DIFFERENTIATION_TER_ID,0))</f>
        <v>#N/A</v>
      </c>
      <c r="AH3" s="337"/>
      <c r="AI3" s="337"/>
      <c r="AJ3" s="337"/>
      <c r="AK3" s="337"/>
      <c r="AL3" s="337"/>
      <c r="AM3" s="337"/>
      <c r="AN3" s="337"/>
      <c r="AO3" s="337"/>
      <c r="AP3" s="337"/>
      <c r="AQ3" s="337"/>
      <c r="AR3" s="337"/>
      <c r="AS3" s="338" t="s">
        <v>405</v>
      </c>
      <c r="AU3" s="85"/>
      <c r="AV3" s="85" t="str">
        <f aca="false">IF(T3="","",T3)</f>
        <v>Территория действия тарифа</v>
      </c>
      <c r="AW3" s="85"/>
      <c r="AX3" s="85"/>
      <c r="AY3" s="31" t="n">
        <v>0</v>
      </c>
    </row>
    <row r="4" customFormat="false" ht="23.25" hidden="true" customHeight="true" outlineLevel="0" collapsed="false">
      <c r="A4" s="416"/>
      <c r="B4" s="416"/>
      <c r="C4" s="416"/>
      <c r="D4" s="416"/>
      <c r="E4" s="331"/>
      <c r="F4" s="331"/>
      <c r="G4" s="331" t="n">
        <v>1</v>
      </c>
      <c r="H4" s="416"/>
      <c r="I4" s="416"/>
      <c r="J4" s="416"/>
      <c r="K4" s="416"/>
      <c r="L4" s="433"/>
      <c r="M4" s="29"/>
      <c r="N4" s="29"/>
      <c r="O4" s="29"/>
      <c r="P4" s="341"/>
      <c r="Q4" s="339"/>
      <c r="R4" s="340"/>
      <c r="S4" s="404" t="e">
        <f aca="false">INDEX(PT_DIFFERENTIATION_NUM_CS,MATCH(C4,PT_DIFFERENTIATION_CS_ID,0))</f>
        <v>#N/A</v>
      </c>
      <c r="T4" s="401" t="s">
        <v>537</v>
      </c>
      <c r="U4" s="335"/>
      <c r="V4" s="336"/>
      <c r="W4" s="336"/>
      <c r="X4" s="336"/>
      <c r="Y4" s="336"/>
      <c r="Z4" s="336"/>
      <c r="AA4" s="336"/>
      <c r="AB4" s="336"/>
      <c r="AC4" s="336"/>
      <c r="AD4" s="336"/>
      <c r="AE4" s="336"/>
      <c r="AF4" s="336"/>
      <c r="AG4" s="337" t="e">
        <f aca="false">INDEX(PT_DIFFERENTIATION_CS,MATCH(C4,PT_DIFFERENTIATION_CS_ID,0))</f>
        <v>#N/A</v>
      </c>
      <c r="AH4" s="337"/>
      <c r="AI4" s="337"/>
      <c r="AJ4" s="337"/>
      <c r="AK4" s="337"/>
      <c r="AL4" s="337"/>
      <c r="AM4" s="337"/>
      <c r="AN4" s="337"/>
      <c r="AO4" s="337"/>
      <c r="AP4" s="337"/>
      <c r="AQ4" s="337"/>
      <c r="AR4" s="337"/>
      <c r="AS4" s="338" t="s">
        <v>538</v>
      </c>
      <c r="AU4" s="85"/>
      <c r="AV4" s="85" t="str">
        <f aca="false">IF(T4="","",T4)</f>
        <v>Наименование централизованной системы горячего водоснабжения</v>
      </c>
      <c r="AW4" s="85"/>
      <c r="AX4" s="85"/>
      <c r="AY4" s="31" t="n">
        <v>0</v>
      </c>
    </row>
    <row r="5" customFormat="false" ht="23.25" hidden="true" customHeight="true" outlineLevel="0" collapsed="false">
      <c r="A5" s="416"/>
      <c r="B5" s="416"/>
      <c r="C5" s="416"/>
      <c r="D5" s="416"/>
      <c r="E5" s="331"/>
      <c r="F5" s="331"/>
      <c r="G5" s="331"/>
      <c r="H5" s="482"/>
      <c r="I5" s="342" t="e">
        <f aca="false">S4&amp;".1"</f>
        <v>#N/A</v>
      </c>
      <c r="J5" s="416"/>
      <c r="K5" s="416"/>
      <c r="L5" s="433"/>
      <c r="P5" s="304" t="n">
        <v>1</v>
      </c>
      <c r="Q5" s="304"/>
      <c r="R5" s="343"/>
      <c r="S5" s="404" t="e">
        <f aca="false">$I5</f>
        <v>#N/A</v>
      </c>
      <c r="T5" s="344" t="s">
        <v>490</v>
      </c>
      <c r="U5" s="335"/>
      <c r="V5" s="483"/>
      <c r="W5" s="483"/>
      <c r="X5" s="483"/>
      <c r="Y5" s="483"/>
      <c r="Z5" s="483"/>
      <c r="AA5" s="483"/>
      <c r="AB5" s="483"/>
      <c r="AC5" s="483"/>
      <c r="AD5" s="483"/>
      <c r="AE5" s="483"/>
      <c r="AF5" s="483"/>
      <c r="AG5" s="257"/>
      <c r="AH5" s="257"/>
      <c r="AI5" s="257"/>
      <c r="AJ5" s="257"/>
      <c r="AK5" s="257"/>
      <c r="AL5" s="257"/>
      <c r="AM5" s="257"/>
      <c r="AN5" s="257"/>
      <c r="AO5" s="257"/>
      <c r="AP5" s="257"/>
      <c r="AQ5" s="257"/>
      <c r="AR5" s="257"/>
      <c r="AS5" s="338" t="s">
        <v>491</v>
      </c>
      <c r="AU5" s="85"/>
      <c r="AV5" s="85" t="str">
        <f aca="false">IF(T5="","",T5)</f>
        <v>Наименование признака дифференциации</v>
      </c>
      <c r="AW5" s="85"/>
      <c r="AX5" s="85"/>
      <c r="AY5" s="31" t="n">
        <v>0</v>
      </c>
    </row>
    <row r="6" customFormat="false" ht="23.25" hidden="true" customHeight="true" outlineLevel="0" collapsed="false">
      <c r="A6" s="416"/>
      <c r="B6" s="416"/>
      <c r="C6" s="416"/>
      <c r="D6" s="416"/>
      <c r="E6" s="331"/>
      <c r="F6" s="331"/>
      <c r="G6" s="331"/>
      <c r="H6" s="331"/>
      <c r="I6" s="342"/>
      <c r="J6" s="342" t="e">
        <f aca="false">I5&amp;".1"</f>
        <v>#N/A</v>
      </c>
      <c r="K6" s="416"/>
      <c r="L6" s="433" t="s">
        <v>413</v>
      </c>
      <c r="P6" s="304"/>
      <c r="Q6" s="304" t="n">
        <v>1</v>
      </c>
      <c r="R6" s="346"/>
      <c r="S6" s="404" t="e">
        <f aca="false">$J6</f>
        <v>#N/A</v>
      </c>
      <c r="T6" s="347" t="s">
        <v>414</v>
      </c>
      <c r="U6" s="335"/>
      <c r="V6" s="345"/>
      <c r="W6" s="345"/>
      <c r="X6" s="345"/>
      <c r="Y6" s="345"/>
      <c r="Z6" s="345"/>
      <c r="AA6" s="345"/>
      <c r="AB6" s="345"/>
      <c r="AC6" s="345"/>
      <c r="AD6" s="345"/>
      <c r="AE6" s="345"/>
      <c r="AF6" s="345"/>
      <c r="AG6" s="345"/>
      <c r="AH6" s="345"/>
      <c r="AI6" s="345"/>
      <c r="AJ6" s="345"/>
      <c r="AK6" s="345"/>
      <c r="AL6" s="345"/>
      <c r="AM6" s="345"/>
      <c r="AN6" s="345"/>
      <c r="AO6" s="345"/>
      <c r="AP6" s="345"/>
      <c r="AQ6" s="345"/>
      <c r="AR6" s="345"/>
      <c r="AS6" s="439" t="s">
        <v>492</v>
      </c>
      <c r="AU6" s="85"/>
      <c r="AV6" s="85" t="str">
        <f aca="false">IF(T6="","",T6)</f>
        <v>Группа потребителей</v>
      </c>
      <c r="AW6" s="85"/>
      <c r="AX6" s="85"/>
      <c r="AY6" s="31" t="n">
        <v>0</v>
      </c>
    </row>
    <row r="7" customFormat="false" ht="23.25" hidden="true" customHeight="true" outlineLevel="0" collapsed="false">
      <c r="A7" s="416"/>
      <c r="B7" s="416"/>
      <c r="C7" s="416"/>
      <c r="D7" s="416"/>
      <c r="E7" s="331"/>
      <c r="F7" s="331"/>
      <c r="G7" s="331"/>
      <c r="H7" s="331"/>
      <c r="I7" s="342"/>
      <c r="J7" s="342"/>
      <c r="K7" s="342" t="e">
        <f aca="false">J6&amp;".1"</f>
        <v>#N/A</v>
      </c>
      <c r="L7" s="433"/>
      <c r="P7" s="304"/>
      <c r="Q7" s="304"/>
      <c r="R7" s="346" t="n">
        <v>1</v>
      </c>
      <c r="S7" s="404" t="e">
        <f aca="false">$K7</f>
        <v>#N/A</v>
      </c>
      <c r="T7" s="484"/>
      <c r="U7" s="335"/>
      <c r="V7" s="349"/>
      <c r="W7" s="349"/>
      <c r="X7" s="349"/>
      <c r="Y7" s="349"/>
      <c r="Z7" s="349"/>
      <c r="AA7" s="349"/>
      <c r="AB7" s="351"/>
      <c r="AC7" s="352"/>
      <c r="AD7" s="166" t="s">
        <v>65</v>
      </c>
      <c r="AE7" s="352"/>
      <c r="AF7" s="166" t="s">
        <v>65</v>
      </c>
      <c r="AG7" s="349"/>
      <c r="AH7" s="349"/>
      <c r="AI7" s="349"/>
      <c r="AJ7" s="349"/>
      <c r="AK7" s="349"/>
      <c r="AL7" s="349"/>
      <c r="AM7" s="351"/>
      <c r="AN7" s="352"/>
      <c r="AO7" s="166" t="s">
        <v>65</v>
      </c>
      <c r="AP7" s="352"/>
      <c r="AQ7" s="166" t="s">
        <v>65</v>
      </c>
      <c r="AR7" s="485"/>
      <c r="AS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6" t="e">
        <f aca="false">strcheckdate(V8:AR8)</f>
        <v>#NAME?</v>
      </c>
      <c r="AU7" s="85"/>
      <c r="AV7" s="85" t="str">
        <f aca="false">IF(T7="","",T7)</f>
        <v/>
      </c>
      <c r="AW7" s="85"/>
      <c r="AX7" s="85"/>
      <c r="AY7" s="31" t="n">
        <v>0</v>
      </c>
    </row>
    <row r="8" customFormat="false" ht="14.25" hidden="true" customHeight="true" outlineLevel="0" collapsed="false">
      <c r="A8" s="416"/>
      <c r="B8" s="416"/>
      <c r="C8" s="416"/>
      <c r="D8" s="416"/>
      <c r="E8" s="331"/>
      <c r="F8" s="331"/>
      <c r="G8" s="331"/>
      <c r="H8" s="331"/>
      <c r="I8" s="342"/>
      <c r="J8" s="342"/>
      <c r="K8" s="342"/>
      <c r="L8" s="433"/>
      <c r="P8" s="304"/>
      <c r="Q8" s="304"/>
      <c r="R8" s="346"/>
      <c r="S8" s="312"/>
      <c r="T8" s="335"/>
      <c r="U8" s="335"/>
      <c r="V8" s="350"/>
      <c r="W8" s="350"/>
      <c r="X8" s="350"/>
      <c r="Y8" s="350"/>
      <c r="Z8" s="350"/>
      <c r="AA8" s="350"/>
      <c r="AB8" s="354" t="str">
        <f aca="false">AC7&amp;"-"&amp;AE7</f>
        <v>-</v>
      </c>
      <c r="AC8" s="352"/>
      <c r="AD8" s="166"/>
      <c r="AE8" s="352"/>
      <c r="AF8" s="166"/>
      <c r="AG8" s="350"/>
      <c r="AH8" s="350"/>
      <c r="AI8" s="350"/>
      <c r="AJ8" s="350"/>
      <c r="AK8" s="350"/>
      <c r="AL8" s="350"/>
      <c r="AM8" s="354" t="str">
        <f aca="false">AN7&amp;"-"&amp;AP7</f>
        <v>-</v>
      </c>
      <c r="AN8" s="352"/>
      <c r="AO8" s="166"/>
      <c r="AP8" s="352"/>
      <c r="AQ8" s="166"/>
      <c r="AR8" s="487"/>
      <c r="AS8" s="486"/>
      <c r="AU8" s="85"/>
      <c r="AV8" s="85" t="str">
        <f aca="false">IF(T8="","",T8)</f>
        <v/>
      </c>
      <c r="AW8" s="85"/>
      <c r="AX8" s="85"/>
      <c r="AY8" s="31" t="n">
        <v>0</v>
      </c>
    </row>
    <row r="9" customFormat="false" ht="21" hidden="true" customHeight="true" outlineLevel="0" collapsed="false">
      <c r="A9" s="416"/>
      <c r="B9" s="416"/>
      <c r="C9" s="416"/>
      <c r="D9" s="416"/>
      <c r="E9" s="331"/>
      <c r="F9" s="331"/>
      <c r="G9" s="331"/>
      <c r="H9" s="331"/>
      <c r="I9" s="342"/>
      <c r="J9" s="342"/>
      <c r="K9" s="416"/>
      <c r="L9" s="433"/>
      <c r="P9" s="304"/>
      <c r="Q9" s="304"/>
      <c r="R9" s="343"/>
      <c r="S9" s="355"/>
      <c r="T9" s="358" t="s">
        <v>493</v>
      </c>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338" t="s">
        <v>494</v>
      </c>
      <c r="AU9" s="85"/>
      <c r="AV9" s="85" t="str">
        <f aca="false">IF(T9="","",T9)</f>
        <v>Добавить значение признака дифференциации</v>
      </c>
      <c r="AW9" s="85"/>
      <c r="AX9" s="85"/>
      <c r="AY9" s="31" t="n">
        <v>0</v>
      </c>
    </row>
    <row r="10" customFormat="false" ht="21" hidden="true" customHeight="true" outlineLevel="0" collapsed="false">
      <c r="A10" s="416"/>
      <c r="B10" s="416"/>
      <c r="C10" s="416"/>
      <c r="D10" s="416"/>
      <c r="E10" s="331"/>
      <c r="F10" s="331"/>
      <c r="G10" s="331"/>
      <c r="H10" s="331"/>
      <c r="I10" s="342"/>
      <c r="J10" s="416"/>
      <c r="K10" s="416"/>
      <c r="L10" s="433"/>
      <c r="P10" s="304"/>
      <c r="Q10" s="304"/>
      <c r="R10" s="343"/>
      <c r="S10" s="355"/>
      <c r="T10" s="362" t="s">
        <v>419</v>
      </c>
      <c r="U10" s="157"/>
      <c r="V10" s="157"/>
      <c r="W10" s="157"/>
      <c r="X10" s="157"/>
      <c r="Y10" s="157"/>
      <c r="Z10" s="157"/>
      <c r="AA10" s="157"/>
      <c r="AB10" s="157"/>
      <c r="AC10" s="157"/>
      <c r="AD10" s="157"/>
      <c r="AE10" s="157"/>
      <c r="AF10" s="359"/>
      <c r="AG10" s="157"/>
      <c r="AH10" s="157"/>
      <c r="AI10" s="157"/>
      <c r="AJ10" s="157"/>
      <c r="AK10" s="157"/>
      <c r="AL10" s="157"/>
      <c r="AM10" s="157"/>
      <c r="AN10" s="157"/>
      <c r="AO10" s="157"/>
      <c r="AP10" s="157"/>
      <c r="AQ10" s="359"/>
      <c r="AR10" s="157"/>
      <c r="AS10" s="488"/>
      <c r="AU10" s="85"/>
      <c r="AV10" s="85" t="str">
        <f aca="false">IF(T10="","",T10)</f>
        <v>Добавить группу потребителей</v>
      </c>
      <c r="AW10" s="85"/>
      <c r="AX10" s="85"/>
      <c r="AY10" s="31" t="n">
        <v>0</v>
      </c>
    </row>
    <row r="11" customFormat="false" ht="21" hidden="true" customHeight="true" outlineLevel="0" collapsed="false">
      <c r="A11" s="416"/>
      <c r="B11" s="416"/>
      <c r="C11" s="416"/>
      <c r="D11" s="416"/>
      <c r="E11" s="331"/>
      <c r="F11" s="331"/>
      <c r="G11" s="331"/>
      <c r="H11" s="482"/>
      <c r="I11" s="416"/>
      <c r="J11" s="416"/>
      <c r="K11" s="416"/>
      <c r="L11" s="433"/>
      <c r="M11" s="29"/>
      <c r="N11" s="29"/>
      <c r="O11" s="34"/>
      <c r="P11" s="95"/>
      <c r="Q11" s="361"/>
      <c r="R11" s="332"/>
      <c r="S11" s="355"/>
      <c r="T11" s="489" t="s">
        <v>495</v>
      </c>
      <c r="U11" s="157"/>
      <c r="V11" s="157"/>
      <c r="W11" s="157"/>
      <c r="X11" s="157"/>
      <c r="Y11" s="157"/>
      <c r="Z11" s="157"/>
      <c r="AA11" s="157"/>
      <c r="AB11" s="157"/>
      <c r="AC11" s="157"/>
      <c r="AD11" s="157"/>
      <c r="AE11" s="157"/>
      <c r="AF11" s="359"/>
      <c r="AG11" s="157"/>
      <c r="AH11" s="157"/>
      <c r="AI11" s="157"/>
      <c r="AJ11" s="157"/>
      <c r="AK11" s="157"/>
      <c r="AL11" s="157"/>
      <c r="AM11" s="157"/>
      <c r="AN11" s="157"/>
      <c r="AO11" s="157"/>
      <c r="AP11" s="157"/>
      <c r="AQ11" s="359"/>
      <c r="AR11" s="157"/>
      <c r="AS11" s="360"/>
      <c r="AU11" s="85"/>
      <c r="AV11" s="85" t="str">
        <f aca="false">IF(T11="","",T11)</f>
        <v>Добавить наименование признака дифференциации</v>
      </c>
      <c r="AW11" s="85"/>
      <c r="AX11" s="85"/>
      <c r="AY11" s="31" t="n">
        <v>0</v>
      </c>
    </row>
    <row r="12" s="36" customFormat="true" ht="14.25" hidden="true" customHeight="true" outlineLevel="0" collapsed="false">
      <c r="A12" s="422"/>
      <c r="B12" s="422"/>
      <c r="C12" s="422"/>
      <c r="D12" s="422"/>
      <c r="E12" s="331"/>
      <c r="F12" s="331"/>
      <c r="G12" s="422"/>
      <c r="H12" s="422"/>
      <c r="I12" s="422"/>
      <c r="J12" s="422"/>
      <c r="K12" s="422"/>
      <c r="L12" s="155"/>
      <c r="M12" s="367"/>
      <c r="N12" s="367"/>
      <c r="P12" s="118"/>
      <c r="Q12" s="363"/>
      <c r="R12" s="118"/>
      <c r="S12" s="368"/>
      <c r="T12" s="432" t="s">
        <v>422</v>
      </c>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U12" s="85"/>
      <c r="AV12" s="85" t="str">
        <f aca="false">IF(T12="","",T12)</f>
        <v>Добавить централизованную систему для дифференциации</v>
      </c>
      <c r="AW12" s="85"/>
      <c r="AX12" s="85"/>
      <c r="AY12" s="36" t="n">
        <v>0</v>
      </c>
    </row>
    <row r="13" s="36" customFormat="true" ht="14.25" hidden="true" customHeight="true" outlineLevel="0" collapsed="false">
      <c r="A13" s="422"/>
      <c r="B13" s="422"/>
      <c r="C13" s="422"/>
      <c r="D13" s="422"/>
      <c r="E13" s="331"/>
      <c r="F13" s="422"/>
      <c r="G13" s="422"/>
      <c r="H13" s="422"/>
      <c r="I13" s="422"/>
      <c r="J13" s="422"/>
      <c r="K13" s="422"/>
      <c r="L13" s="155"/>
      <c r="M13" s="367"/>
      <c r="N13" s="367"/>
      <c r="P13" s="118"/>
      <c r="Q13" s="363"/>
      <c r="R13" s="118"/>
      <c r="S13" s="368"/>
      <c r="T13" s="432" t="s">
        <v>423</v>
      </c>
      <c r="U13" s="407"/>
      <c r="V13" s="407"/>
      <c r="W13" s="407"/>
      <c r="X13" s="407"/>
      <c r="Y13" s="407"/>
      <c r="Z13" s="407"/>
      <c r="AA13" s="407"/>
      <c r="AB13" s="407"/>
      <c r="AC13" s="407"/>
      <c r="AD13" s="407"/>
      <c r="AE13" s="407"/>
      <c r="AF13" s="407"/>
      <c r="AG13" s="407"/>
      <c r="AH13" s="407"/>
      <c r="AI13" s="407"/>
      <c r="AJ13" s="407"/>
      <c r="AK13" s="407"/>
      <c r="AL13" s="407"/>
      <c r="AM13" s="407"/>
      <c r="AN13" s="407"/>
      <c r="AO13" s="407"/>
      <c r="AP13" s="407"/>
      <c r="AQ13" s="407"/>
      <c r="AR13" s="407"/>
      <c r="AS13" s="407"/>
      <c r="AU13" s="85"/>
      <c r="AV13" s="85" t="str">
        <f aca="false">IF(T13="","",T13)</f>
        <v>Добавить территорию для дифференциации</v>
      </c>
      <c r="AW13" s="85"/>
      <c r="AX13" s="85"/>
      <c r="AY13" s="36" t="n">
        <v>0</v>
      </c>
    </row>
    <row r="14" customFormat="false" ht="14.25" hidden="true" customHeight="true" outlineLevel="0" collapsed="false">
      <c r="AY14" s="31" t="n">
        <v>0</v>
      </c>
    </row>
    <row r="15" customFormat="false" ht="14.25" hidden="true" customHeight="true" outlineLevel="0" collapsed="false">
      <c r="AG15" s="369"/>
      <c r="AH15" s="369"/>
      <c r="AI15" s="369"/>
      <c r="AJ15" s="369"/>
      <c r="AK15" s="369"/>
      <c r="AL15" s="369"/>
      <c r="AM15" s="370"/>
      <c r="AN15" s="371"/>
      <c r="AO15" s="372" t="s">
        <v>65</v>
      </c>
      <c r="AP15" s="371"/>
      <c r="AQ15" s="372" t="s">
        <v>65</v>
      </c>
      <c r="AY15" s="31" t="n">
        <v>0</v>
      </c>
    </row>
    <row r="16" customFormat="false" ht="14.25" hidden="true" customHeight="true" outlineLevel="0" collapsed="false">
      <c r="AG16" s="369"/>
      <c r="AH16" s="369"/>
      <c r="AI16" s="369"/>
      <c r="AJ16" s="369"/>
      <c r="AK16" s="369"/>
      <c r="AL16" s="369"/>
      <c r="AM16" s="354" t="str">
        <f aca="false">AN15&amp;"-"&amp;AP15</f>
        <v>-</v>
      </c>
      <c r="AN16" s="371"/>
      <c r="AO16" s="371"/>
      <c r="AP16" s="371"/>
      <c r="AQ16" s="371"/>
      <c r="AY16" s="31" t="n">
        <v>0</v>
      </c>
    </row>
    <row r="17" customFormat="false" ht="14.25" hidden="true" customHeight="true" outlineLevel="0" collapsed="false">
      <c r="AY17" s="31" t="n">
        <v>0</v>
      </c>
    </row>
    <row r="18" s="34" customFormat="true" ht="22.5" hidden="true" customHeight="true" outlineLevel="0" collapsed="false">
      <c r="L18" s="33"/>
      <c r="M18" s="39"/>
      <c r="N18" s="39"/>
      <c r="O18" s="373" t="s">
        <v>424</v>
      </c>
      <c r="P18" s="39"/>
      <c r="Q18" s="374"/>
      <c r="R18" s="374"/>
      <c r="S18" s="29"/>
      <c r="AC18" s="373"/>
      <c r="AE18" s="373"/>
      <c r="AN18" s="373"/>
      <c r="AP18" s="373"/>
      <c r="AT18" s="36"/>
      <c r="AU18" s="36"/>
      <c r="AV18" s="36"/>
      <c r="AW18" s="36"/>
      <c r="AX18" s="36"/>
      <c r="AY18" s="34" t="n">
        <v>0</v>
      </c>
    </row>
    <row r="19" s="34" customFormat="true" ht="14.25" hidden="true" customHeight="true" outlineLevel="0" collapsed="false">
      <c r="L19" s="33"/>
      <c r="M19" s="39"/>
      <c r="N19" s="39"/>
      <c r="O19" s="39"/>
      <c r="P19" s="39"/>
      <c r="Q19" s="374"/>
      <c r="R19" s="374"/>
      <c r="S19" s="29"/>
      <c r="AT19" s="36"/>
      <c r="AU19" s="36"/>
      <c r="AV19" s="36"/>
      <c r="AW19" s="36"/>
      <c r="AX19" s="36"/>
      <c r="AY19" s="34" t="n">
        <v>0</v>
      </c>
    </row>
    <row r="20" s="34" customFormat="true" ht="12" hidden="true" customHeight="true" outlineLevel="0" collapsed="false">
      <c r="L20" s="33"/>
      <c r="M20" s="39"/>
      <c r="N20" s="39"/>
      <c r="O20" s="433" t="s">
        <v>425</v>
      </c>
      <c r="P20" s="39"/>
      <c r="Q20" s="490"/>
      <c r="R20" s="490"/>
      <c r="S20" s="29"/>
      <c r="T20" s="34" t="s">
        <v>426</v>
      </c>
      <c r="AD20" s="88" t="s">
        <v>427</v>
      </c>
      <c r="AF20" s="88" t="s">
        <v>428</v>
      </c>
      <c r="AG20" s="34" t="s">
        <v>426</v>
      </c>
      <c r="AO20" s="88" t="s">
        <v>429</v>
      </c>
      <c r="AQ20" s="88" t="s">
        <v>428</v>
      </c>
      <c r="AY20" s="34" t="n">
        <v>0</v>
      </c>
    </row>
    <row r="21" customFormat="false" ht="14.25" hidden="true" customHeight="true" outlineLevel="0" collapsed="false">
      <c r="O21" s="433"/>
      <c r="AY21" s="31" t="n">
        <v>0</v>
      </c>
    </row>
    <row r="22" customFormat="false" ht="14.25" hidden="true" customHeight="true" outlineLevel="0" collapsed="false">
      <c r="O22" s="433"/>
      <c r="AY22" s="31" t="n">
        <v>0</v>
      </c>
    </row>
    <row r="23" customFormat="false" ht="14.7" hidden="false" customHeight="true" outlineLevel="0" collapsed="false">
      <c r="Q23" s="375"/>
      <c r="R23" s="375"/>
      <c r="S23" s="376"/>
      <c r="T23" s="56"/>
      <c r="U23" s="56"/>
      <c r="AY23" s="31" t="n">
        <v>14</v>
      </c>
    </row>
    <row r="24" customFormat="false" ht="26.25" hidden="false" customHeight="true" outlineLevel="0" collapsed="false">
      <c r="Q24" s="375"/>
      <c r="R24" s="375"/>
      <c r="S24" s="176" t="str">
        <f aca="false">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76"/>
      <c r="U24" s="176"/>
      <c r="V24" s="176"/>
      <c r="W24" s="176"/>
      <c r="X24" s="176"/>
      <c r="Y24" s="176"/>
      <c r="Z24" s="176"/>
      <c r="AA24" s="176"/>
      <c r="AB24" s="176"/>
      <c r="AC24" s="176"/>
      <c r="AD24" s="176"/>
      <c r="AE24" s="176"/>
      <c r="AF24" s="176"/>
      <c r="AG24" s="176"/>
      <c r="AH24" s="176"/>
      <c r="AI24" s="176"/>
      <c r="AJ24" s="176"/>
      <c r="AK24" s="176"/>
      <c r="AL24" s="176"/>
      <c r="AM24" s="176"/>
      <c r="AN24" s="176"/>
      <c r="AO24" s="176"/>
      <c r="AP24" s="176"/>
      <c r="AQ24" s="178"/>
      <c r="AY24" s="31" t="n">
        <v>25</v>
      </c>
    </row>
    <row r="25" customFormat="false" ht="14.7" hidden="false" customHeight="true" outlineLevel="0" collapsed="false">
      <c r="Q25" s="375"/>
      <c r="R25" s="375"/>
      <c r="S25" s="209" t="str">
        <f aca="false">IF(org=0,"Не определено",org)</f>
        <v>ООО "Газпром теплоэнерго Ярославль"</v>
      </c>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178"/>
      <c r="AY25" s="31" t="n">
        <v>14</v>
      </c>
    </row>
    <row r="26" customFormat="false" ht="14.25" hidden="true" customHeight="true" outlineLevel="0" collapsed="false">
      <c r="Q26" s="375"/>
      <c r="R26" s="375"/>
      <c r="S26" s="376"/>
      <c r="T26" s="56"/>
      <c r="U26" s="56"/>
      <c r="V26" s="377"/>
      <c r="W26" s="377"/>
      <c r="X26" s="377"/>
      <c r="Y26" s="377"/>
      <c r="Z26" s="377"/>
      <c r="AA26" s="377"/>
      <c r="AB26" s="377"/>
      <c r="AC26" s="377"/>
      <c r="AD26" s="377"/>
      <c r="AE26" s="377"/>
      <c r="AF26" s="377"/>
      <c r="AG26" s="377"/>
      <c r="AH26" s="377"/>
      <c r="AI26" s="377"/>
      <c r="AJ26" s="377"/>
      <c r="AK26" s="377"/>
      <c r="AL26" s="377"/>
      <c r="AM26" s="377"/>
      <c r="AN26" s="377"/>
      <c r="AO26" s="377"/>
      <c r="AP26" s="377"/>
      <c r="AQ26" s="377"/>
      <c r="AY26" s="31" t="n">
        <v>0</v>
      </c>
    </row>
    <row r="27" s="136" customFormat="true" ht="25.5" hidden="true" customHeight="true" outlineLevel="0" collapsed="false">
      <c r="A27" s="88"/>
      <c r="B27" s="88"/>
      <c r="C27" s="88"/>
      <c r="D27" s="88"/>
      <c r="E27" s="88"/>
      <c r="F27" s="88"/>
      <c r="G27" s="88"/>
      <c r="H27" s="88"/>
      <c r="I27" s="88"/>
      <c r="J27" s="88"/>
      <c r="K27" s="88"/>
      <c r="L27" s="433"/>
      <c r="M27" s="88"/>
      <c r="N27" s="88"/>
      <c r="O27" s="88"/>
      <c r="S27" s="378" t="s">
        <v>41</v>
      </c>
      <c r="T27" s="378"/>
      <c r="U27" s="379"/>
      <c r="V27" s="380" t="str">
        <f aca="false">IF(TITLE_NAME_OR_PR_CHANGE="",IF(TITLE_NAME_OR_PR="","",TITLE_NAME_OR_PR),TITLE_NAME_OR_PR_CHANGE)</f>
        <v/>
      </c>
      <c r="W27" s="380"/>
      <c r="X27" s="380"/>
      <c r="Y27" s="380"/>
      <c r="Z27" s="380"/>
      <c r="AA27" s="380"/>
      <c r="AB27" s="380"/>
      <c r="AC27" s="380"/>
      <c r="AD27" s="380"/>
      <c r="AE27" s="380"/>
      <c r="AF27" s="31"/>
      <c r="AG27" s="380" t="str">
        <f aca="false">IF(TITLE_NAME_OR_PR_CHANGE="",IF(TITLE_NAME_OR_PR="","",TITLE_NAME_OR_PR),TITLE_NAME_OR_PR_CHANGE)</f>
        <v/>
      </c>
      <c r="AH27" s="380"/>
      <c r="AI27" s="380"/>
      <c r="AJ27" s="380"/>
      <c r="AK27" s="380"/>
      <c r="AL27" s="380"/>
      <c r="AM27" s="380"/>
      <c r="AN27" s="380"/>
      <c r="AO27" s="380"/>
      <c r="AP27" s="380"/>
      <c r="AQ27" s="31"/>
      <c r="AR27" s="31"/>
      <c r="AS27" s="381"/>
      <c r="AT27" s="85"/>
      <c r="AU27" s="85"/>
      <c r="AV27" s="85"/>
      <c r="AW27" s="85"/>
      <c r="AX27" s="85"/>
      <c r="AY27" s="136" t="n">
        <v>0</v>
      </c>
    </row>
    <row r="28" s="136" customFormat="true" ht="18.75" hidden="true" customHeight="true" outlineLevel="0" collapsed="false">
      <c r="A28" s="88"/>
      <c r="B28" s="88"/>
      <c r="C28" s="88"/>
      <c r="D28" s="88"/>
      <c r="E28" s="88"/>
      <c r="F28" s="88"/>
      <c r="G28" s="88"/>
      <c r="H28" s="88"/>
      <c r="I28" s="88"/>
      <c r="J28" s="88"/>
      <c r="K28" s="88"/>
      <c r="L28" s="433"/>
      <c r="M28" s="88"/>
      <c r="N28" s="88"/>
      <c r="O28" s="88"/>
      <c r="S28" s="378" t="s">
        <v>430</v>
      </c>
      <c r="T28" s="378"/>
      <c r="U28" s="379"/>
      <c r="V28" s="382" t="str">
        <f aca="false">IF(TITLE_DATE_PR_CHANGE="",IF(TITLE_DATE_PR="","",TITLE_DATE_PR),TITLE_DATE_PR_CHANGE)</f>
        <v/>
      </c>
      <c r="W28" s="382"/>
      <c r="X28" s="382"/>
      <c r="Y28" s="382"/>
      <c r="Z28" s="382"/>
      <c r="AA28" s="382"/>
      <c r="AB28" s="382"/>
      <c r="AC28" s="382"/>
      <c r="AD28" s="382"/>
      <c r="AE28" s="382"/>
      <c r="AF28" s="31"/>
      <c r="AG28" s="382" t="str">
        <f aca="false">IF(TITLE_DATE_PR_CHANGE="",IF(TITLE_DATE_PR="","",TITLE_DATE_PR),TITLE_DATE_PR_CHANGE)</f>
        <v/>
      </c>
      <c r="AH28" s="382"/>
      <c r="AI28" s="382"/>
      <c r="AJ28" s="382"/>
      <c r="AK28" s="382"/>
      <c r="AL28" s="382"/>
      <c r="AM28" s="382"/>
      <c r="AN28" s="382"/>
      <c r="AO28" s="382"/>
      <c r="AP28" s="382"/>
      <c r="AQ28" s="31"/>
      <c r="AR28" s="31"/>
      <c r="AS28" s="381"/>
      <c r="AT28" s="85"/>
      <c r="AU28" s="85"/>
      <c r="AV28" s="85"/>
      <c r="AW28" s="85"/>
      <c r="AX28" s="85"/>
      <c r="AY28" s="136" t="n">
        <v>0</v>
      </c>
    </row>
    <row r="29" s="136" customFormat="true" ht="18.75" hidden="true" customHeight="true" outlineLevel="0" collapsed="false">
      <c r="A29" s="88"/>
      <c r="B29" s="88"/>
      <c r="C29" s="88"/>
      <c r="D29" s="88"/>
      <c r="E29" s="88"/>
      <c r="F29" s="88"/>
      <c r="G29" s="88"/>
      <c r="H29" s="88"/>
      <c r="I29" s="88"/>
      <c r="J29" s="88"/>
      <c r="K29" s="88"/>
      <c r="L29" s="433"/>
      <c r="M29" s="88"/>
      <c r="N29" s="88"/>
      <c r="O29" s="88"/>
      <c r="S29" s="378" t="s">
        <v>431</v>
      </c>
      <c r="T29" s="378"/>
      <c r="U29" s="379"/>
      <c r="V29" s="380" t="str">
        <f aca="false">IF(TITLE_NUMBER_PR_CHANGE="",IF(TITLE_NUMBER_PR="","",TITLE_NUMBER_PR),TITLE_NUMBER_PR_CHANGE)</f>
        <v/>
      </c>
      <c r="W29" s="380"/>
      <c r="X29" s="380"/>
      <c r="Y29" s="380"/>
      <c r="Z29" s="380"/>
      <c r="AA29" s="380"/>
      <c r="AB29" s="380"/>
      <c r="AC29" s="380"/>
      <c r="AD29" s="380"/>
      <c r="AE29" s="380"/>
      <c r="AF29" s="31"/>
      <c r="AG29" s="380" t="str">
        <f aca="false">IF(TITLE_NUMBER_PR_CHANGE="",IF(TITLE_NUMBER_PR="","",TITLE_NUMBER_PR),TITLE_NUMBER_PR_CHANGE)</f>
        <v/>
      </c>
      <c r="AH29" s="380"/>
      <c r="AI29" s="380"/>
      <c r="AJ29" s="380"/>
      <c r="AK29" s="380"/>
      <c r="AL29" s="380"/>
      <c r="AM29" s="380"/>
      <c r="AN29" s="380"/>
      <c r="AO29" s="380"/>
      <c r="AP29" s="380"/>
      <c r="AQ29" s="31"/>
      <c r="AR29" s="31"/>
      <c r="AS29" s="381"/>
      <c r="AT29" s="85"/>
      <c r="AU29" s="85"/>
      <c r="AV29" s="85"/>
      <c r="AW29" s="85"/>
      <c r="AX29" s="85"/>
      <c r="AY29" s="136" t="n">
        <v>0</v>
      </c>
    </row>
    <row r="30" s="136" customFormat="true" ht="18.75" hidden="true" customHeight="true" outlineLevel="0" collapsed="false">
      <c r="A30" s="88"/>
      <c r="B30" s="88"/>
      <c r="C30" s="88"/>
      <c r="D30" s="88"/>
      <c r="E30" s="88"/>
      <c r="F30" s="88"/>
      <c r="G30" s="88"/>
      <c r="H30" s="88"/>
      <c r="I30" s="88"/>
      <c r="J30" s="88"/>
      <c r="K30" s="88"/>
      <c r="L30" s="433"/>
      <c r="M30" s="88"/>
      <c r="N30" s="88"/>
      <c r="O30" s="88"/>
      <c r="S30" s="378" t="s">
        <v>42</v>
      </c>
      <c r="T30" s="378"/>
      <c r="U30" s="379"/>
      <c r="V30" s="380" t="str">
        <f aca="false">IF(TITLE_IST_PUB_CHANGE="",IF(TITLE_IST_PUB="","",TITLE_IST_PUB),TITLE_IST_PUB_CHANGE)</f>
        <v/>
      </c>
      <c r="W30" s="380"/>
      <c r="X30" s="380"/>
      <c r="Y30" s="380"/>
      <c r="Z30" s="380"/>
      <c r="AA30" s="380"/>
      <c r="AB30" s="380"/>
      <c r="AC30" s="380"/>
      <c r="AD30" s="380"/>
      <c r="AE30" s="380"/>
      <c r="AF30" s="31"/>
      <c r="AG30" s="380" t="str">
        <f aca="false">IF(TITLE_IST_PUB_CHANGE="",IF(TITLE_IST_PUB="","",TITLE_IST_PUB),TITLE_IST_PUB_CHANGE)</f>
        <v/>
      </c>
      <c r="AH30" s="380"/>
      <c r="AI30" s="380"/>
      <c r="AJ30" s="380"/>
      <c r="AK30" s="380"/>
      <c r="AL30" s="380"/>
      <c r="AM30" s="380"/>
      <c r="AN30" s="380"/>
      <c r="AO30" s="380"/>
      <c r="AP30" s="380"/>
      <c r="AQ30" s="31"/>
      <c r="AR30" s="31"/>
      <c r="AS30" s="381"/>
      <c r="AT30" s="85"/>
      <c r="AU30" s="85"/>
      <c r="AV30" s="85"/>
      <c r="AW30" s="85"/>
      <c r="AX30" s="85"/>
      <c r="AY30" s="136" t="n">
        <v>0</v>
      </c>
    </row>
    <row r="31" customFormat="false" ht="14.25" hidden="true" customHeight="true" outlineLevel="0" collapsed="false">
      <c r="Q31" s="375"/>
      <c r="R31" s="375"/>
      <c r="S31" s="376"/>
      <c r="T31" s="56"/>
      <c r="U31" s="56"/>
      <c r="V31" s="377"/>
      <c r="W31" s="377"/>
      <c r="X31" s="377"/>
      <c r="Y31" s="377"/>
      <c r="Z31" s="377"/>
      <c r="AA31" s="377"/>
      <c r="AB31" s="377"/>
      <c r="AC31" s="377"/>
      <c r="AD31" s="377"/>
      <c r="AE31" s="377"/>
      <c r="AF31" s="377"/>
      <c r="AG31" s="377"/>
      <c r="AH31" s="377"/>
      <c r="AI31" s="377"/>
      <c r="AJ31" s="377"/>
      <c r="AK31" s="377"/>
      <c r="AL31" s="377"/>
      <c r="AM31" s="377"/>
      <c r="AN31" s="377"/>
      <c r="AO31" s="377"/>
      <c r="AP31" s="377"/>
      <c r="AQ31" s="377"/>
      <c r="AY31" s="31" t="n">
        <v>0</v>
      </c>
    </row>
    <row r="32" s="136" customFormat="true" ht="18.75" hidden="true" customHeight="true" outlineLevel="0" collapsed="false">
      <c r="A32" s="88"/>
      <c r="B32" s="88"/>
      <c r="C32" s="88"/>
      <c r="D32" s="88"/>
      <c r="E32" s="88"/>
      <c r="F32" s="88"/>
      <c r="G32" s="88"/>
      <c r="H32" s="88"/>
      <c r="I32" s="88"/>
      <c r="J32" s="88"/>
      <c r="K32" s="88"/>
      <c r="L32" s="433"/>
      <c r="M32" s="88"/>
      <c r="N32" s="88"/>
      <c r="O32" s="88"/>
      <c r="S32" s="378" t="s">
        <v>432</v>
      </c>
      <c r="T32" s="378"/>
      <c r="U32" s="379"/>
      <c r="V32" s="382" t="str">
        <f aca="false">IF(TITLE_DATE_PR_CHANGE="",IF(TITLE_DATE_PR="","",TITLE_DATE_PR),TITLE_DATE_PR_CHANGE)</f>
        <v/>
      </c>
      <c r="W32" s="382"/>
      <c r="X32" s="382"/>
      <c r="Y32" s="382"/>
      <c r="Z32" s="382"/>
      <c r="AA32" s="382"/>
      <c r="AB32" s="382"/>
      <c r="AC32" s="382"/>
      <c r="AD32" s="382"/>
      <c r="AE32" s="382"/>
      <c r="AF32" s="31"/>
      <c r="AG32" s="382" t="str">
        <f aca="false">IF(TITLE_DATE_PR_CHANGE="",IF(TITLE_DATE_PR="","",TITLE_DATE_PR),TITLE_DATE_PR_CHANGE)</f>
        <v/>
      </c>
      <c r="AH32" s="382"/>
      <c r="AI32" s="382"/>
      <c r="AJ32" s="382"/>
      <c r="AK32" s="382"/>
      <c r="AL32" s="382"/>
      <c r="AM32" s="382"/>
      <c r="AN32" s="382"/>
      <c r="AO32" s="382"/>
      <c r="AP32" s="382"/>
      <c r="AQ32" s="31"/>
      <c r="AR32" s="31"/>
      <c r="AS32" s="381"/>
      <c r="AT32" s="85"/>
      <c r="AU32" s="85"/>
      <c r="AV32" s="85"/>
      <c r="AW32" s="85"/>
      <c r="AX32" s="85"/>
      <c r="AY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S33" s="378" t="s">
        <v>433</v>
      </c>
      <c r="T33" s="378"/>
      <c r="U33" s="379"/>
      <c r="V33" s="380" t="str">
        <f aca="false">IF(TITLE_NUMBER_PR_CHANGE="",IF(TITLE_NUMBER_PR="","",TITLE_NUMBER_PR),TITLE_NUMBER_PR_CHANGE)</f>
        <v/>
      </c>
      <c r="W33" s="380"/>
      <c r="X33" s="380"/>
      <c r="Y33" s="380"/>
      <c r="Z33" s="380"/>
      <c r="AA33" s="380"/>
      <c r="AB33" s="380"/>
      <c r="AC33" s="380"/>
      <c r="AD33" s="380"/>
      <c r="AE33" s="380"/>
      <c r="AF33" s="31"/>
      <c r="AG33" s="380" t="str">
        <f aca="false">IF(TITLE_NUMBER_PR_CHANGE="",IF(TITLE_NUMBER_PR="","",TITLE_NUMBER_PR),TITLE_NUMBER_PR_CHANGE)</f>
        <v/>
      </c>
      <c r="AH33" s="380"/>
      <c r="AI33" s="380"/>
      <c r="AJ33" s="380"/>
      <c r="AK33" s="380"/>
      <c r="AL33" s="380"/>
      <c r="AM33" s="380"/>
      <c r="AN33" s="380"/>
      <c r="AO33" s="380"/>
      <c r="AP33" s="380"/>
      <c r="AQ33" s="31"/>
      <c r="AR33" s="31"/>
      <c r="AS33" s="381"/>
      <c r="AT33" s="85"/>
      <c r="AU33" s="85"/>
      <c r="AV33" s="85"/>
      <c r="AW33" s="85"/>
      <c r="AX33" s="85"/>
      <c r="AY33" s="136" t="n">
        <v>0</v>
      </c>
    </row>
    <row r="34" s="136" customFormat="true" ht="1.05" hidden="false" customHeight="true" outlineLevel="0" collapsed="false">
      <c r="A34" s="88"/>
      <c r="B34" s="88"/>
      <c r="C34" s="88"/>
      <c r="D34" s="88"/>
      <c r="E34" s="88"/>
      <c r="F34" s="88"/>
      <c r="G34" s="88"/>
      <c r="H34" s="88"/>
      <c r="I34" s="88"/>
      <c r="J34" s="88"/>
      <c r="K34" s="88"/>
      <c r="L34" s="433"/>
      <c r="M34" s="88"/>
      <c r="N34" s="88"/>
      <c r="O34" s="88"/>
      <c r="S34" s="31"/>
      <c r="T34" s="31"/>
      <c r="U34" s="481"/>
      <c r="V34" s="31"/>
      <c r="W34" s="31"/>
      <c r="X34" s="31"/>
      <c r="Y34" s="31"/>
      <c r="Z34" s="31"/>
      <c r="AA34" s="31"/>
      <c r="AB34" s="31"/>
      <c r="AC34" s="31"/>
      <c r="AD34" s="31"/>
      <c r="AE34" s="31"/>
      <c r="AF34" s="36" t="s">
        <v>434</v>
      </c>
      <c r="AG34" s="31"/>
      <c r="AH34" s="31"/>
      <c r="AI34" s="31"/>
      <c r="AJ34" s="31"/>
      <c r="AK34" s="31"/>
      <c r="AL34" s="31"/>
      <c r="AM34" s="31"/>
      <c r="AN34" s="31"/>
      <c r="AO34" s="31"/>
      <c r="AP34" s="31"/>
      <c r="AQ34" s="36" t="s">
        <v>434</v>
      </c>
      <c r="AT34" s="85"/>
      <c r="AU34" s="85"/>
      <c r="AV34" s="85"/>
      <c r="AW34" s="85"/>
      <c r="AX34" s="85"/>
      <c r="AY34" s="136" t="n">
        <v>1</v>
      </c>
    </row>
    <row r="35" customFormat="false" ht="14.7" hidden="false" customHeight="true" outlineLevel="0" collapsed="false">
      <c r="Q35" s="375"/>
      <c r="R35" s="375"/>
      <c r="S35" s="376"/>
      <c r="T35" s="56"/>
      <c r="U35" s="383"/>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Y35" s="31" t="n">
        <v>14</v>
      </c>
    </row>
    <row r="36" customFormat="false" ht="14.7" hidden="false" customHeight="true" outlineLevel="0" collapsed="false">
      <c r="Q36" s="375"/>
      <c r="R36" s="375"/>
      <c r="S36" s="97" t="s">
        <v>307</v>
      </c>
      <c r="T36" s="97"/>
      <c r="U36" s="97"/>
      <c r="V36" s="97"/>
      <c r="W36" s="97"/>
      <c r="X36" s="97"/>
      <c r="Y36" s="97"/>
      <c r="Z36" s="97"/>
      <c r="AA36" s="97"/>
      <c r="AB36" s="97"/>
      <c r="AC36" s="97"/>
      <c r="AD36" s="97"/>
      <c r="AE36" s="97"/>
      <c r="AF36" s="97"/>
      <c r="AG36" s="97"/>
      <c r="AH36" s="97"/>
      <c r="AI36" s="97"/>
      <c r="AJ36" s="97"/>
      <c r="AK36" s="97"/>
      <c r="AL36" s="97"/>
      <c r="AM36" s="97"/>
      <c r="AN36" s="97"/>
      <c r="AO36" s="97"/>
      <c r="AP36" s="97"/>
      <c r="AQ36" s="97"/>
      <c r="AR36" s="97"/>
      <c r="AS36" s="97" t="s">
        <v>308</v>
      </c>
      <c r="AY36" s="31" t="n">
        <v>14</v>
      </c>
    </row>
    <row r="37" customFormat="false" ht="14.7" hidden="false" customHeight="true" outlineLevel="0" collapsed="false">
      <c r="Q37" s="375"/>
      <c r="R37" s="375"/>
      <c r="S37" s="404" t="s">
        <v>87</v>
      </c>
      <c r="T37" s="310" t="s">
        <v>435</v>
      </c>
      <c r="U37" s="386"/>
      <c r="V37" s="309" t="s">
        <v>436</v>
      </c>
      <c r="W37" s="309"/>
      <c r="X37" s="309"/>
      <c r="Y37" s="309"/>
      <c r="Z37" s="309"/>
      <c r="AA37" s="309"/>
      <c r="AB37" s="309"/>
      <c r="AC37" s="309"/>
      <c r="AD37" s="309"/>
      <c r="AE37" s="309"/>
      <c r="AF37" s="310" t="s">
        <v>437</v>
      </c>
      <c r="AG37" s="309" t="s">
        <v>436</v>
      </c>
      <c r="AH37" s="309"/>
      <c r="AI37" s="309"/>
      <c r="AJ37" s="309"/>
      <c r="AK37" s="309"/>
      <c r="AL37" s="309"/>
      <c r="AM37" s="309"/>
      <c r="AN37" s="309"/>
      <c r="AO37" s="309"/>
      <c r="AP37" s="309"/>
      <c r="AQ37" s="310" t="s">
        <v>438</v>
      </c>
      <c r="AR37" s="387" t="s">
        <v>439</v>
      </c>
      <c r="AS37" s="97"/>
      <c r="AY37" s="31" t="n">
        <v>14</v>
      </c>
    </row>
    <row r="38" s="31" customFormat="true" ht="19.95" hidden="false" customHeight="true" outlineLevel="0" collapsed="false">
      <c r="A38" s="34"/>
      <c r="B38" s="34"/>
      <c r="C38" s="34"/>
      <c r="D38" s="34"/>
      <c r="E38" s="34"/>
      <c r="F38" s="34"/>
      <c r="G38" s="34"/>
      <c r="H38" s="34"/>
      <c r="I38" s="34"/>
      <c r="J38" s="34"/>
      <c r="K38" s="34"/>
      <c r="L38" s="33"/>
      <c r="M38" s="39"/>
      <c r="N38" s="39"/>
      <c r="O38" s="39"/>
      <c r="P38" s="175"/>
      <c r="Q38" s="375"/>
      <c r="R38" s="375"/>
      <c r="S38" s="404"/>
      <c r="T38" s="310"/>
      <c r="U38" s="388"/>
      <c r="V38" s="108" t="s">
        <v>539</v>
      </c>
      <c r="W38" s="515" t="s">
        <v>540</v>
      </c>
      <c r="X38" s="515"/>
      <c r="Y38" s="515"/>
      <c r="Z38" s="515" t="s">
        <v>541</v>
      </c>
      <c r="AA38" s="515"/>
      <c r="AB38" s="515"/>
      <c r="AC38" s="97" t="s">
        <v>443</v>
      </c>
      <c r="AD38" s="97"/>
      <c r="AE38" s="97"/>
      <c r="AF38" s="310"/>
      <c r="AG38" s="108" t="s">
        <v>539</v>
      </c>
      <c r="AH38" s="515" t="s">
        <v>540</v>
      </c>
      <c r="AI38" s="515"/>
      <c r="AJ38" s="515"/>
      <c r="AK38" s="515" t="s">
        <v>541</v>
      </c>
      <c r="AL38" s="515"/>
      <c r="AM38" s="515"/>
      <c r="AN38" s="97" t="s">
        <v>443</v>
      </c>
      <c r="AO38" s="97"/>
      <c r="AP38" s="97"/>
      <c r="AQ38" s="310"/>
      <c r="AR38" s="387"/>
      <c r="AS38" s="97"/>
      <c r="AT38" s="36"/>
      <c r="AU38" s="36"/>
      <c r="AV38" s="36"/>
      <c r="AW38" s="36"/>
      <c r="AX38" s="36"/>
      <c r="AY38" s="31" t="n">
        <v>19</v>
      </c>
    </row>
    <row r="39" customFormat="false" ht="19.95" hidden="false" customHeight="true" outlineLevel="0" collapsed="false">
      <c r="Q39" s="375"/>
      <c r="R39" s="375"/>
      <c r="S39" s="404"/>
      <c r="T39" s="310"/>
      <c r="U39" s="388"/>
      <c r="V39" s="108"/>
      <c r="W39" s="515" t="s">
        <v>542</v>
      </c>
      <c r="X39" s="515" t="s">
        <v>543</v>
      </c>
      <c r="Y39" s="515"/>
      <c r="Z39" s="515" t="s">
        <v>544</v>
      </c>
      <c r="AA39" s="515" t="s">
        <v>543</v>
      </c>
      <c r="AB39" s="515"/>
      <c r="AC39" s="97"/>
      <c r="AD39" s="97"/>
      <c r="AE39" s="97"/>
      <c r="AF39" s="310"/>
      <c r="AG39" s="108"/>
      <c r="AH39" s="515" t="s">
        <v>542</v>
      </c>
      <c r="AI39" s="515" t="s">
        <v>543</v>
      </c>
      <c r="AJ39" s="515"/>
      <c r="AK39" s="515" t="s">
        <v>544</v>
      </c>
      <c r="AL39" s="515" t="s">
        <v>543</v>
      </c>
      <c r="AM39" s="515"/>
      <c r="AN39" s="97"/>
      <c r="AO39" s="97"/>
      <c r="AP39" s="97"/>
      <c r="AQ39" s="310"/>
      <c r="AR39" s="387"/>
      <c r="AS39" s="97"/>
      <c r="AY39" s="31" t="n">
        <v>19</v>
      </c>
    </row>
    <row r="40" customFormat="false" ht="61.95" hidden="false" customHeight="true" outlineLevel="0" collapsed="false">
      <c r="A40" s="88"/>
      <c r="B40" s="88" t="s">
        <v>144</v>
      </c>
      <c r="C40" s="88" t="s">
        <v>145</v>
      </c>
      <c r="D40" s="88" t="s">
        <v>146</v>
      </c>
      <c r="E40" s="433" t="s">
        <v>444</v>
      </c>
      <c r="F40" s="433" t="s">
        <v>445</v>
      </c>
      <c r="G40" s="433" t="s">
        <v>446</v>
      </c>
      <c r="H40" s="433"/>
      <c r="I40" s="433" t="s">
        <v>497</v>
      </c>
      <c r="J40" s="433" t="s">
        <v>449</v>
      </c>
      <c r="K40" s="433" t="s">
        <v>498</v>
      </c>
      <c r="L40" s="433" t="s">
        <v>425</v>
      </c>
      <c r="Q40" s="375"/>
      <c r="R40" s="375"/>
      <c r="S40" s="404"/>
      <c r="T40" s="310"/>
      <c r="U40" s="389"/>
      <c r="V40" s="108"/>
      <c r="W40" s="515"/>
      <c r="X40" s="515" t="s">
        <v>545</v>
      </c>
      <c r="Y40" s="515" t="s">
        <v>546</v>
      </c>
      <c r="Z40" s="515"/>
      <c r="AA40" s="515" t="s">
        <v>547</v>
      </c>
      <c r="AB40" s="515" t="s">
        <v>548</v>
      </c>
      <c r="AC40" s="148" t="s">
        <v>453</v>
      </c>
      <c r="AD40" s="148" t="s">
        <v>454</v>
      </c>
      <c r="AE40" s="148"/>
      <c r="AF40" s="310"/>
      <c r="AG40" s="108"/>
      <c r="AH40" s="515"/>
      <c r="AI40" s="515" t="s">
        <v>545</v>
      </c>
      <c r="AJ40" s="515" t="s">
        <v>546</v>
      </c>
      <c r="AK40" s="515"/>
      <c r="AL40" s="515" t="s">
        <v>547</v>
      </c>
      <c r="AM40" s="515" t="s">
        <v>548</v>
      </c>
      <c r="AN40" s="148" t="s">
        <v>453</v>
      </c>
      <c r="AO40" s="148" t="s">
        <v>454</v>
      </c>
      <c r="AP40" s="148"/>
      <c r="AQ40" s="310"/>
      <c r="AR40" s="387"/>
      <c r="AS40" s="97"/>
      <c r="AY40" s="31" t="n">
        <v>59</v>
      </c>
    </row>
    <row r="41" s="87" customFormat="true" ht="11.25" hidden="true" customHeight="true" outlineLevel="0" collapsed="false">
      <c r="A41" s="88"/>
      <c r="B41" s="88"/>
      <c r="C41" s="88"/>
      <c r="D41" s="88"/>
      <c r="E41" s="88"/>
      <c r="F41" s="88"/>
      <c r="G41" s="88"/>
      <c r="H41" s="88"/>
      <c r="I41" s="88"/>
      <c r="J41" s="88"/>
      <c r="K41" s="88"/>
      <c r="L41" s="433"/>
      <c r="M41" s="39"/>
      <c r="N41" s="39"/>
      <c r="O41" s="39"/>
      <c r="P41" s="390"/>
      <c r="Q41" s="391"/>
      <c r="R41" s="392" t="n">
        <v>1</v>
      </c>
      <c r="S41" s="393" t="s">
        <v>118</v>
      </c>
      <c r="T41" s="394" t="s">
        <v>101</v>
      </c>
      <c r="U41" s="395" t="str">
        <f aca="true">OFFSET(U41,0,-1)</f>
        <v>2</v>
      </c>
      <c r="V41" s="396" t="n">
        <f aca="true">OFFSET(V41,0,-1)+1</f>
        <v>3</v>
      </c>
      <c r="W41" s="396"/>
      <c r="X41" s="396"/>
      <c r="Y41" s="396"/>
      <c r="Z41" s="396"/>
      <c r="AA41" s="396"/>
      <c r="AB41" s="396" t="n">
        <f aca="true">OFFSET(AB41,0,-1)+1</f>
        <v>1</v>
      </c>
      <c r="AC41" s="396" t="n">
        <f aca="true">OFFSET(AC41,0,-1)+1</f>
        <v>2</v>
      </c>
      <c r="AD41" s="396" t="n">
        <f aca="true">OFFSET(AD41,0,-1)+1</f>
        <v>3</v>
      </c>
      <c r="AE41" s="396"/>
      <c r="AF41" s="396" t="n">
        <f aca="true">OFFSET(AF41,0,-2)+1</f>
        <v>4</v>
      </c>
      <c r="AG41" s="396" t="n">
        <f aca="true">OFFSET(AG41,0,-1)+1</f>
        <v>5</v>
      </c>
      <c r="AH41" s="396"/>
      <c r="AI41" s="396"/>
      <c r="AJ41" s="396"/>
      <c r="AK41" s="396"/>
      <c r="AL41" s="396"/>
      <c r="AM41" s="396" t="n">
        <f aca="true">OFFSET(AM41,0,-1)+1</f>
        <v>1</v>
      </c>
      <c r="AN41" s="396" t="n">
        <f aca="true">OFFSET(AN41,0,-1)+1</f>
        <v>2</v>
      </c>
      <c r="AO41" s="396" t="n">
        <f aca="true">OFFSET(AO41,0,-1)+1</f>
        <v>3</v>
      </c>
      <c r="AP41" s="396"/>
      <c r="AQ41" s="396" t="n">
        <f aca="true">OFFSET(AQ41,0,-2)+1</f>
        <v>4</v>
      </c>
      <c r="AR41" s="395" t="n">
        <f aca="true">OFFSET(AR41,0,-1)</f>
        <v>4</v>
      </c>
      <c r="AS41" s="396" t="n">
        <f aca="true">OFFSET(AS41,0,-1)+1</f>
        <v>5</v>
      </c>
      <c r="AT41" s="36"/>
      <c r="AU41" s="36"/>
      <c r="AV41" s="36"/>
      <c r="AW41" s="36"/>
      <c r="AX41" s="36"/>
      <c r="AY41" s="87" t="n">
        <v>0</v>
      </c>
    </row>
    <row r="42" customFormat="false" ht="24" hidden="false" customHeight="true" outlineLevel="0" collapsed="false">
      <c r="A42" s="416" t="s">
        <v>263</v>
      </c>
      <c r="B42" s="416"/>
      <c r="C42" s="416"/>
      <c r="D42" s="416"/>
      <c r="E42" s="331" t="n">
        <v>1</v>
      </c>
      <c r="F42" s="416"/>
      <c r="G42" s="416"/>
      <c r="H42" s="416"/>
      <c r="I42" s="416"/>
      <c r="J42" s="416"/>
      <c r="K42" s="416"/>
      <c r="L42" s="433"/>
      <c r="M42" s="29"/>
      <c r="N42" s="29"/>
      <c r="O42" s="29"/>
      <c r="Q42" s="95"/>
      <c r="R42" s="332"/>
      <c r="S42" s="404" t="n">
        <f aca="false">INDEX(PT_DIFFERENTIATION_NUM_NTAR,MATCH(A42,PT_DIFFERENTIATION_NTAR_ID,0))</f>
        <v>0</v>
      </c>
      <c r="T42" s="334" t="s">
        <v>132</v>
      </c>
      <c r="U42" s="335"/>
      <c r="V42" s="336"/>
      <c r="W42" s="336"/>
      <c r="X42" s="336"/>
      <c r="Y42" s="336"/>
      <c r="Z42" s="336"/>
      <c r="AA42" s="336"/>
      <c r="AB42" s="336"/>
      <c r="AC42" s="336"/>
      <c r="AD42" s="336"/>
      <c r="AE42" s="336"/>
      <c r="AF42" s="336"/>
      <c r="AG42" s="337" t="str">
        <f aca="false">INDEX(PT_DIFFERENTIATION_NTAR,MATCH(A42,PT_DIFFERENTIATION_NTAR_ID,0))</f>
        <v/>
      </c>
      <c r="AH42" s="337"/>
      <c r="AI42" s="337"/>
      <c r="AJ42" s="337"/>
      <c r="AK42" s="337"/>
      <c r="AL42" s="337"/>
      <c r="AM42" s="337"/>
      <c r="AN42" s="337"/>
      <c r="AO42" s="337"/>
      <c r="AP42" s="337"/>
      <c r="AQ42" s="337"/>
      <c r="AR42" s="337"/>
      <c r="AS4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85"/>
      <c r="AV42" s="85" t="str">
        <f aca="false">IF(T42="","",T42)</f>
        <v>Наименование тарифа</v>
      </c>
      <c r="AW42" s="85"/>
      <c r="AX42" s="85"/>
      <c r="AY42" s="31" t="n">
        <v>23</v>
      </c>
    </row>
    <row r="43" customFormat="false" ht="24" hidden="false" customHeight="true" outlineLevel="0" collapsed="false">
      <c r="A43" s="416" t="s">
        <v>263</v>
      </c>
      <c r="B43" s="416" t="s">
        <v>264</v>
      </c>
      <c r="C43" s="416"/>
      <c r="D43" s="416"/>
      <c r="E43" s="331"/>
      <c r="F43" s="331" t="n">
        <v>1</v>
      </c>
      <c r="G43" s="416"/>
      <c r="H43" s="416"/>
      <c r="I43" s="416"/>
      <c r="J43" s="416"/>
      <c r="K43" s="416"/>
      <c r="L43" s="433"/>
      <c r="M43" s="29"/>
      <c r="N43" s="29"/>
      <c r="O43" s="29"/>
      <c r="P43" s="32"/>
      <c r="Q43" s="339"/>
      <c r="R43" s="340"/>
      <c r="S43" s="404" t="str">
        <f aca="false">INDEX(PT_DIFFERENTIATION_NUM_TER,MATCH(B43,PT_DIFFERENTIATION_TER_ID,0))</f>
        <v>.</v>
      </c>
      <c r="T43" s="333" t="s">
        <v>404</v>
      </c>
      <c r="U43" s="335"/>
      <c r="V43" s="336"/>
      <c r="W43" s="336"/>
      <c r="X43" s="336"/>
      <c r="Y43" s="336"/>
      <c r="Z43" s="336"/>
      <c r="AA43" s="336"/>
      <c r="AB43" s="336"/>
      <c r="AC43" s="336"/>
      <c r="AD43" s="336"/>
      <c r="AE43" s="336"/>
      <c r="AF43" s="336"/>
      <c r="AG43" s="337" t="str">
        <f aca="false">INDEX(PT_DIFFERENTIATION_TER,MATCH(B43,PT_DIFFERENTIATION_TER_ID,0))</f>
        <v/>
      </c>
      <c r="AH43" s="337"/>
      <c r="AI43" s="337"/>
      <c r="AJ43" s="337"/>
      <c r="AK43" s="337"/>
      <c r="AL43" s="337"/>
      <c r="AM43" s="337"/>
      <c r="AN43" s="337"/>
      <c r="AO43" s="337"/>
      <c r="AP43" s="337"/>
      <c r="AQ43" s="337"/>
      <c r="AR43" s="337"/>
      <c r="AS43" s="338" t="s">
        <v>405</v>
      </c>
      <c r="AU43" s="85"/>
      <c r="AV43" s="85" t="str">
        <f aca="false">IF(T43="","",T43)</f>
        <v>Территория действия тарифа</v>
      </c>
      <c r="AW43" s="85"/>
      <c r="AX43" s="85"/>
      <c r="AY43" s="31" t="n">
        <v>23</v>
      </c>
    </row>
    <row r="44" customFormat="false" ht="24" hidden="false" customHeight="true" outlineLevel="0" collapsed="false">
      <c r="A44" s="416" t="s">
        <v>263</v>
      </c>
      <c r="B44" s="416" t="s">
        <v>264</v>
      </c>
      <c r="C44" s="416" t="s">
        <v>265</v>
      </c>
      <c r="D44" s="416"/>
      <c r="E44" s="331"/>
      <c r="F44" s="331"/>
      <c r="G44" s="331" t="n">
        <v>1</v>
      </c>
      <c r="H44" s="416"/>
      <c r="I44" s="416"/>
      <c r="J44" s="416"/>
      <c r="K44" s="416"/>
      <c r="L44" s="433"/>
      <c r="M44" s="29"/>
      <c r="N44" s="29"/>
      <c r="O44" s="29"/>
      <c r="P44" s="341"/>
      <c r="Q44" s="339"/>
      <c r="R44" s="340"/>
      <c r="S44" s="404" t="str">
        <f aca="false">INDEX(PT_DIFFERENTIATION_NUM_CS,MATCH(C44,PT_DIFFERENTIATION_CS_ID,0))</f>
        <v>..</v>
      </c>
      <c r="T44" s="401" t="s">
        <v>537</v>
      </c>
      <c r="U44" s="335"/>
      <c r="V44" s="336"/>
      <c r="W44" s="336"/>
      <c r="X44" s="336"/>
      <c r="Y44" s="336"/>
      <c r="Z44" s="336"/>
      <c r="AA44" s="336"/>
      <c r="AB44" s="336"/>
      <c r="AC44" s="336"/>
      <c r="AD44" s="336"/>
      <c r="AE44" s="336"/>
      <c r="AF44" s="336"/>
      <c r="AG44" s="337" t="str">
        <f aca="false">INDEX(PT_DIFFERENTIATION_CS,MATCH(C44,PT_DIFFERENTIATION_CS_ID,0))</f>
        <v/>
      </c>
      <c r="AH44" s="337"/>
      <c r="AI44" s="337"/>
      <c r="AJ44" s="337"/>
      <c r="AK44" s="337"/>
      <c r="AL44" s="337"/>
      <c r="AM44" s="337"/>
      <c r="AN44" s="337"/>
      <c r="AO44" s="337"/>
      <c r="AP44" s="337"/>
      <c r="AQ44" s="337"/>
      <c r="AR44" s="337"/>
      <c r="AS44" s="338" t="s">
        <v>538</v>
      </c>
      <c r="AU44" s="85"/>
      <c r="AV44" s="85" t="str">
        <f aca="false">IF(T44="","",T44)</f>
        <v>Наименование централизованной системы горячего водоснабжения</v>
      </c>
      <c r="AW44" s="85"/>
      <c r="AX44" s="85"/>
      <c r="AY44" s="31" t="n">
        <v>23</v>
      </c>
    </row>
    <row r="45" customFormat="false" ht="24" hidden="false" customHeight="true" outlineLevel="0" collapsed="false">
      <c r="A45" s="416" t="s">
        <v>263</v>
      </c>
      <c r="B45" s="416" t="s">
        <v>264</v>
      </c>
      <c r="C45" s="416" t="s">
        <v>265</v>
      </c>
      <c r="D45" s="416" t="s">
        <v>550</v>
      </c>
      <c r="E45" s="331"/>
      <c r="F45" s="331"/>
      <c r="G45" s="331"/>
      <c r="H45" s="482"/>
      <c r="I45" s="342" t="str">
        <f aca="false">S44&amp;".1"</f>
        <v>...1</v>
      </c>
      <c r="J45" s="416"/>
      <c r="K45" s="416"/>
      <c r="L45" s="433"/>
      <c r="P45" s="304" t="n">
        <v>1</v>
      </c>
      <c r="Q45" s="304"/>
      <c r="R45" s="343"/>
      <c r="S45" s="404" t="str">
        <f aca="false">$I45</f>
        <v>...1</v>
      </c>
      <c r="T45" s="344" t="s">
        <v>490</v>
      </c>
      <c r="U45" s="335"/>
      <c r="V45" s="483"/>
      <c r="W45" s="483"/>
      <c r="X45" s="483"/>
      <c r="Y45" s="483"/>
      <c r="Z45" s="483"/>
      <c r="AA45" s="483"/>
      <c r="AB45" s="483"/>
      <c r="AC45" s="483"/>
      <c r="AD45" s="483"/>
      <c r="AE45" s="483"/>
      <c r="AF45" s="483"/>
      <c r="AG45" s="257"/>
      <c r="AH45" s="257"/>
      <c r="AI45" s="257"/>
      <c r="AJ45" s="257"/>
      <c r="AK45" s="257"/>
      <c r="AL45" s="257"/>
      <c r="AM45" s="257"/>
      <c r="AN45" s="257"/>
      <c r="AO45" s="257"/>
      <c r="AP45" s="257"/>
      <c r="AQ45" s="257"/>
      <c r="AR45" s="257"/>
      <c r="AS45" s="338" t="s">
        <v>491</v>
      </c>
      <c r="AU45" s="85"/>
      <c r="AV45" s="85" t="str">
        <f aca="false">IF(T45="","",T45)</f>
        <v>Наименование признака дифференциации</v>
      </c>
      <c r="AW45" s="85"/>
      <c r="AX45" s="85"/>
      <c r="AY45" s="31" t="n">
        <v>23</v>
      </c>
    </row>
    <row r="46" customFormat="false" ht="24" hidden="false" customHeight="true" outlineLevel="0" collapsed="false">
      <c r="A46" s="416" t="s">
        <v>263</v>
      </c>
      <c r="B46" s="416" t="s">
        <v>264</v>
      </c>
      <c r="C46" s="416" t="s">
        <v>265</v>
      </c>
      <c r="D46" s="416" t="s">
        <v>550</v>
      </c>
      <c r="E46" s="331"/>
      <c r="F46" s="331"/>
      <c r="G46" s="331"/>
      <c r="H46" s="331"/>
      <c r="I46" s="342"/>
      <c r="J46" s="342" t="str">
        <f aca="false">I45&amp;".1"</f>
        <v>...1.1</v>
      </c>
      <c r="K46" s="416"/>
      <c r="L46" s="433" t="s">
        <v>413</v>
      </c>
      <c r="P46" s="304"/>
      <c r="Q46" s="304" t="n">
        <v>1</v>
      </c>
      <c r="R46" s="346"/>
      <c r="S46" s="404" t="str">
        <f aca="false">$J46</f>
        <v>...1.1</v>
      </c>
      <c r="T46" s="347" t="s">
        <v>414</v>
      </c>
      <c r="U46" s="33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439" t="s">
        <v>492</v>
      </c>
      <c r="AU46" s="85"/>
      <c r="AV46" s="85" t="str">
        <f aca="false">IF(T46="","",T46)</f>
        <v>Группа потребителей</v>
      </c>
      <c r="AW46" s="85"/>
      <c r="AX46" s="85"/>
      <c r="AY46" s="31" t="n">
        <v>23</v>
      </c>
    </row>
    <row r="47" customFormat="false" ht="24" hidden="false" customHeight="true" outlineLevel="0" collapsed="false">
      <c r="A47" s="416" t="s">
        <v>263</v>
      </c>
      <c r="B47" s="416" t="s">
        <v>264</v>
      </c>
      <c r="C47" s="416" t="s">
        <v>265</v>
      </c>
      <c r="D47" s="416" t="s">
        <v>550</v>
      </c>
      <c r="E47" s="331"/>
      <c r="F47" s="331"/>
      <c r="G47" s="331"/>
      <c r="H47" s="331"/>
      <c r="I47" s="342"/>
      <c r="J47" s="342"/>
      <c r="K47" s="342" t="str">
        <f aca="false">J46&amp;".1"</f>
        <v>...1.1.1</v>
      </c>
      <c r="L47" s="433"/>
      <c r="P47" s="304"/>
      <c r="Q47" s="304"/>
      <c r="R47" s="346" t="n">
        <v>1</v>
      </c>
      <c r="S47" s="404" t="str">
        <f aca="false">$K47</f>
        <v>...1.1.1</v>
      </c>
      <c r="T47" s="484"/>
      <c r="U47" s="335"/>
      <c r="V47" s="369"/>
      <c r="W47" s="369"/>
      <c r="X47" s="369"/>
      <c r="Y47" s="369"/>
      <c r="Z47" s="369"/>
      <c r="AA47" s="369"/>
      <c r="AB47" s="370"/>
      <c r="AC47" s="371"/>
      <c r="AD47" s="372" t="s">
        <v>65</v>
      </c>
      <c r="AE47" s="371"/>
      <c r="AF47" s="372" t="s">
        <v>65</v>
      </c>
      <c r="AG47" s="349"/>
      <c r="AH47" s="349"/>
      <c r="AI47" s="349"/>
      <c r="AJ47" s="349"/>
      <c r="AK47" s="349"/>
      <c r="AL47" s="349"/>
      <c r="AM47" s="351"/>
      <c r="AN47" s="352"/>
      <c r="AO47" s="166" t="s">
        <v>65</v>
      </c>
      <c r="AP47" s="352"/>
      <c r="AQ47" s="166" t="s">
        <v>19</v>
      </c>
      <c r="AR47" s="485"/>
      <c r="AS47" s="486"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6" t="e">
        <f aca="false">strcheckdate(V48:AR48)</f>
        <v>#NAME?</v>
      </c>
      <c r="AU47" s="85"/>
      <c r="AV47" s="85" t="str">
        <f aca="false">IF(T47="","",T47)</f>
        <v/>
      </c>
      <c r="AW47" s="85"/>
      <c r="AX47" s="85"/>
      <c r="AY47" s="31" t="n">
        <v>23</v>
      </c>
    </row>
    <row r="48" customFormat="false" ht="12.8" hidden="false" customHeight="false" outlineLevel="0" collapsed="false">
      <c r="A48" s="416" t="s">
        <v>263</v>
      </c>
      <c r="B48" s="416" t="s">
        <v>264</v>
      </c>
      <c r="C48" s="416" t="s">
        <v>265</v>
      </c>
      <c r="D48" s="416" t="s">
        <v>550</v>
      </c>
      <c r="E48" s="331"/>
      <c r="F48" s="331"/>
      <c r="G48" s="331"/>
      <c r="H48" s="331"/>
      <c r="I48" s="342"/>
      <c r="J48" s="342"/>
      <c r="K48" s="342"/>
      <c r="L48" s="433"/>
      <c r="P48" s="304"/>
      <c r="Q48" s="304"/>
      <c r="R48" s="346"/>
      <c r="S48" s="312"/>
      <c r="T48" s="335"/>
      <c r="U48" s="335"/>
      <c r="V48" s="369"/>
      <c r="W48" s="369"/>
      <c r="X48" s="369"/>
      <c r="Y48" s="369"/>
      <c r="Z48" s="369"/>
      <c r="AA48" s="369"/>
      <c r="AB48" s="354" t="str">
        <f aca="false">AC47&amp;"-"&amp;AE47</f>
        <v>-</v>
      </c>
      <c r="AC48" s="371"/>
      <c r="AD48" s="371"/>
      <c r="AE48" s="371"/>
      <c r="AF48" s="371"/>
      <c r="AG48" s="350"/>
      <c r="AH48" s="350"/>
      <c r="AI48" s="350"/>
      <c r="AJ48" s="350"/>
      <c r="AK48" s="350"/>
      <c r="AL48" s="350"/>
      <c r="AM48" s="354" t="str">
        <f aca="false">AN47&amp;"-"&amp;AP47</f>
        <v>-</v>
      </c>
      <c r="AN48" s="352"/>
      <c r="AO48" s="166"/>
      <c r="AP48" s="352"/>
      <c r="AQ48" s="166"/>
      <c r="AR48" s="487"/>
      <c r="AS48" s="486"/>
      <c r="AU48" s="85"/>
      <c r="AV48" s="85" t="str">
        <f aca="false">IF(T48="","",T48)</f>
        <v/>
      </c>
      <c r="AW48" s="85"/>
      <c r="AX48" s="85"/>
      <c r="AY48" s="31" t="n">
        <v>0</v>
      </c>
    </row>
    <row r="49" customFormat="false" ht="21" hidden="false" customHeight="true" outlineLevel="0" collapsed="false">
      <c r="A49" s="416" t="s">
        <v>263</v>
      </c>
      <c r="B49" s="416" t="s">
        <v>264</v>
      </c>
      <c r="C49" s="416" t="s">
        <v>265</v>
      </c>
      <c r="D49" s="416" t="s">
        <v>550</v>
      </c>
      <c r="E49" s="331"/>
      <c r="F49" s="331"/>
      <c r="G49" s="331"/>
      <c r="H49" s="331"/>
      <c r="I49" s="342"/>
      <c r="J49" s="342"/>
      <c r="K49" s="416"/>
      <c r="L49" s="433"/>
      <c r="P49" s="304"/>
      <c r="Q49" s="304"/>
      <c r="R49" s="343"/>
      <c r="S49" s="355"/>
      <c r="T49" s="358" t="s">
        <v>493</v>
      </c>
      <c r="U49" s="157"/>
      <c r="V49" s="157"/>
      <c r="W49" s="157"/>
      <c r="X49" s="157"/>
      <c r="Y49" s="157"/>
      <c r="Z49" s="157"/>
      <c r="AA49" s="157"/>
      <c r="AB49" s="157"/>
      <c r="AC49" s="157"/>
      <c r="AD49" s="157"/>
      <c r="AE49" s="157"/>
      <c r="AF49" s="157"/>
      <c r="AG49" s="157"/>
      <c r="AH49" s="157"/>
      <c r="AI49" s="157"/>
      <c r="AJ49" s="157"/>
      <c r="AK49" s="157"/>
      <c r="AL49" s="157"/>
      <c r="AM49" s="157"/>
      <c r="AN49" s="157"/>
      <c r="AO49" s="157"/>
      <c r="AP49" s="157"/>
      <c r="AQ49" s="157"/>
      <c r="AR49" s="157"/>
      <c r="AS49" s="338" t="s">
        <v>494</v>
      </c>
      <c r="AU49" s="85"/>
      <c r="AV49" s="85" t="str">
        <f aca="false">IF(T49="","",T49)</f>
        <v>Добавить значение признака дифференциации</v>
      </c>
      <c r="AW49" s="85"/>
      <c r="AX49" s="85"/>
      <c r="AY49" s="31" t="n">
        <v>20</v>
      </c>
    </row>
    <row r="50" customFormat="false" ht="22.05" hidden="false" customHeight="true" outlineLevel="0" collapsed="false">
      <c r="A50" s="416" t="s">
        <v>263</v>
      </c>
      <c r="B50" s="416" t="s">
        <v>264</v>
      </c>
      <c r="C50" s="416" t="s">
        <v>265</v>
      </c>
      <c r="D50" s="416" t="s">
        <v>550</v>
      </c>
      <c r="E50" s="331"/>
      <c r="F50" s="331"/>
      <c r="G50" s="331"/>
      <c r="H50" s="331"/>
      <c r="I50" s="342"/>
      <c r="J50" s="416"/>
      <c r="K50" s="416"/>
      <c r="L50" s="433"/>
      <c r="P50" s="304"/>
      <c r="Q50" s="304"/>
      <c r="R50" s="343"/>
      <c r="S50" s="355"/>
      <c r="T50" s="362" t="s">
        <v>419</v>
      </c>
      <c r="U50" s="157"/>
      <c r="V50" s="157"/>
      <c r="W50" s="157"/>
      <c r="X50" s="157"/>
      <c r="Y50" s="157"/>
      <c r="Z50" s="157"/>
      <c r="AA50" s="157"/>
      <c r="AB50" s="157"/>
      <c r="AC50" s="157"/>
      <c r="AD50" s="157"/>
      <c r="AE50" s="157"/>
      <c r="AF50" s="359"/>
      <c r="AG50" s="157"/>
      <c r="AH50" s="157"/>
      <c r="AI50" s="157"/>
      <c r="AJ50" s="157"/>
      <c r="AK50" s="157"/>
      <c r="AL50" s="157"/>
      <c r="AM50" s="157"/>
      <c r="AN50" s="157"/>
      <c r="AO50" s="157"/>
      <c r="AP50" s="157"/>
      <c r="AQ50" s="359"/>
      <c r="AR50" s="157"/>
      <c r="AS50" s="488"/>
      <c r="AU50" s="85"/>
      <c r="AV50" s="85" t="str">
        <f aca="false">IF(T50="","",T50)</f>
        <v>Добавить группу потребителей</v>
      </c>
      <c r="AW50" s="85"/>
      <c r="AX50" s="85"/>
      <c r="AY50" s="31" t="n">
        <v>21</v>
      </c>
    </row>
    <row r="51" customFormat="false" ht="22.05" hidden="false" customHeight="true" outlineLevel="0" collapsed="false">
      <c r="A51" s="416" t="s">
        <v>263</v>
      </c>
      <c r="B51" s="416" t="s">
        <v>264</v>
      </c>
      <c r="C51" s="416" t="s">
        <v>265</v>
      </c>
      <c r="D51" s="416" t="s">
        <v>550</v>
      </c>
      <c r="E51" s="331"/>
      <c r="F51" s="331"/>
      <c r="G51" s="331"/>
      <c r="H51" s="482"/>
      <c r="I51" s="416"/>
      <c r="J51" s="416"/>
      <c r="K51" s="416"/>
      <c r="L51" s="433"/>
      <c r="M51" s="29"/>
      <c r="N51" s="29"/>
      <c r="O51" s="34"/>
      <c r="P51" s="95"/>
      <c r="Q51" s="361"/>
      <c r="R51" s="332"/>
      <c r="S51" s="355"/>
      <c r="T51" s="489" t="s">
        <v>495</v>
      </c>
      <c r="U51" s="157"/>
      <c r="V51" s="157"/>
      <c r="W51" s="157"/>
      <c r="X51" s="157"/>
      <c r="Y51" s="157"/>
      <c r="Z51" s="157"/>
      <c r="AA51" s="157"/>
      <c r="AB51" s="157"/>
      <c r="AC51" s="157"/>
      <c r="AD51" s="157"/>
      <c r="AE51" s="157"/>
      <c r="AF51" s="359"/>
      <c r="AG51" s="157"/>
      <c r="AH51" s="157"/>
      <c r="AI51" s="157"/>
      <c r="AJ51" s="157"/>
      <c r="AK51" s="157"/>
      <c r="AL51" s="157"/>
      <c r="AM51" s="157"/>
      <c r="AN51" s="157"/>
      <c r="AO51" s="157"/>
      <c r="AP51" s="157"/>
      <c r="AQ51" s="359"/>
      <c r="AR51" s="157"/>
      <c r="AS51" s="360"/>
      <c r="AU51" s="85"/>
      <c r="AV51" s="85" t="str">
        <f aca="false">IF(T51="","",T51)</f>
        <v>Добавить наименование признака дифференциации</v>
      </c>
      <c r="AW51" s="85"/>
      <c r="AX51" s="85"/>
      <c r="AY51" s="31" t="n">
        <v>21</v>
      </c>
    </row>
    <row r="52" s="36" customFormat="true" ht="12.8" hidden="false" customHeight="false" outlineLevel="0" collapsed="false">
      <c r="A52" s="422" t="s">
        <v>263</v>
      </c>
      <c r="B52" s="422" t="s">
        <v>264</v>
      </c>
      <c r="C52" s="422"/>
      <c r="D52" s="422"/>
      <c r="E52" s="331"/>
      <c r="F52" s="331"/>
      <c r="G52" s="422"/>
      <c r="H52" s="422"/>
      <c r="I52" s="422"/>
      <c r="J52" s="422"/>
      <c r="K52" s="422"/>
      <c r="L52" s="155"/>
      <c r="M52" s="367"/>
      <c r="N52" s="367"/>
      <c r="P52" s="118"/>
      <c r="Q52" s="363"/>
      <c r="R52" s="118"/>
      <c r="S52" s="368"/>
      <c r="T52" s="432" t="s">
        <v>422</v>
      </c>
      <c r="U52" s="407"/>
      <c r="V52" s="407"/>
      <c r="W52" s="407"/>
      <c r="X52" s="407"/>
      <c r="Y52" s="407"/>
      <c r="Z52" s="407"/>
      <c r="AA52" s="407"/>
      <c r="AB52" s="407"/>
      <c r="AC52" s="407"/>
      <c r="AD52" s="407"/>
      <c r="AE52" s="407"/>
      <c r="AF52" s="407"/>
      <c r="AG52" s="407"/>
      <c r="AH52" s="407"/>
      <c r="AI52" s="407"/>
      <c r="AJ52" s="407"/>
      <c r="AK52" s="407"/>
      <c r="AL52" s="407"/>
      <c r="AM52" s="407"/>
      <c r="AN52" s="407"/>
      <c r="AO52" s="407"/>
      <c r="AP52" s="407"/>
      <c r="AQ52" s="407"/>
      <c r="AR52" s="407"/>
      <c r="AS52" s="407"/>
      <c r="AU52" s="85"/>
      <c r="AV52" s="85" t="str">
        <f aca="false">IF(T52="","",T52)</f>
        <v>Добавить централизованную систему для дифференциации</v>
      </c>
      <c r="AW52" s="85"/>
      <c r="AX52" s="85"/>
      <c r="AY52" s="36" t="n">
        <v>0</v>
      </c>
    </row>
    <row r="53" s="36" customFormat="true" ht="12.8" hidden="false" customHeight="false" outlineLevel="0" collapsed="false">
      <c r="A53" s="422" t="s">
        <v>263</v>
      </c>
      <c r="B53" s="422"/>
      <c r="C53" s="422"/>
      <c r="D53" s="422"/>
      <c r="E53" s="331"/>
      <c r="F53" s="422"/>
      <c r="G53" s="422"/>
      <c r="H53" s="422"/>
      <c r="I53" s="422"/>
      <c r="J53" s="422"/>
      <c r="K53" s="422"/>
      <c r="L53" s="155"/>
      <c r="M53" s="367"/>
      <c r="N53" s="367"/>
      <c r="P53" s="118"/>
      <c r="Q53" s="363"/>
      <c r="R53" s="118"/>
      <c r="S53" s="368"/>
      <c r="T53" s="432" t="s">
        <v>423</v>
      </c>
      <c r="U53" s="407"/>
      <c r="V53" s="407"/>
      <c r="W53" s="407"/>
      <c r="X53" s="407"/>
      <c r="Y53" s="407"/>
      <c r="Z53" s="407"/>
      <c r="AA53" s="407"/>
      <c r="AB53" s="407"/>
      <c r="AC53" s="407"/>
      <c r="AD53" s="407"/>
      <c r="AE53" s="407"/>
      <c r="AF53" s="407"/>
      <c r="AG53" s="407"/>
      <c r="AH53" s="407"/>
      <c r="AI53" s="407"/>
      <c r="AJ53" s="407"/>
      <c r="AK53" s="407"/>
      <c r="AL53" s="407"/>
      <c r="AM53" s="407"/>
      <c r="AN53" s="407"/>
      <c r="AO53" s="407"/>
      <c r="AP53" s="407"/>
      <c r="AQ53" s="407"/>
      <c r="AR53" s="407"/>
      <c r="AS53" s="407"/>
      <c r="AU53" s="85"/>
      <c r="AV53" s="85" t="str">
        <f aca="false">IF(T53="","",T53)</f>
        <v>Добавить территорию для дифференциации</v>
      </c>
      <c r="AW53" s="85"/>
      <c r="AX53" s="85"/>
      <c r="AY53" s="36" t="n">
        <v>0</v>
      </c>
    </row>
    <row r="54" s="36" customFormat="true" ht="12.8" hidden="false" customHeight="false" outlineLevel="0" collapsed="false">
      <c r="A54" s="422"/>
      <c r="B54" s="422"/>
      <c r="C54" s="422"/>
      <c r="D54" s="422"/>
      <c r="E54" s="422"/>
      <c r="F54" s="422"/>
      <c r="G54" s="422"/>
      <c r="H54" s="422"/>
      <c r="I54" s="422"/>
      <c r="J54" s="422"/>
      <c r="K54" s="422"/>
      <c r="L54" s="155"/>
      <c r="M54" s="367"/>
      <c r="N54" s="367"/>
      <c r="P54" s="118"/>
      <c r="Q54" s="363"/>
      <c r="R54" s="118"/>
      <c r="S54" s="368"/>
      <c r="T54" s="432" t="s">
        <v>455</v>
      </c>
      <c r="U54" s="407"/>
      <c r="V54" s="407"/>
      <c r="W54" s="407"/>
      <c r="X54" s="407"/>
      <c r="Y54" s="407"/>
      <c r="Z54" s="407"/>
      <c r="AA54" s="407"/>
      <c r="AB54" s="407"/>
      <c r="AC54" s="407"/>
      <c r="AD54" s="407"/>
      <c r="AE54" s="407"/>
      <c r="AF54" s="407"/>
      <c r="AG54" s="407"/>
      <c r="AH54" s="407"/>
      <c r="AI54" s="407"/>
      <c r="AJ54" s="407"/>
      <c r="AK54" s="407"/>
      <c r="AL54" s="407"/>
      <c r="AM54" s="407"/>
      <c r="AN54" s="407"/>
      <c r="AO54" s="407"/>
      <c r="AP54" s="407"/>
      <c r="AQ54" s="407"/>
      <c r="AR54" s="407"/>
      <c r="AS54" s="407"/>
      <c r="AU54" s="85"/>
      <c r="AV54" s="85" t="str">
        <f aca="false">IF(T54="","",T54)</f>
        <v>Добавить наименование тарифа</v>
      </c>
      <c r="AW54" s="85"/>
      <c r="AX54" s="85"/>
      <c r="AY54" s="36" t="n">
        <v>0</v>
      </c>
    </row>
    <row r="55" customFormat="false" ht="11.55" hidden="false" customHeight="true" outlineLevel="0" collapsed="false">
      <c r="M55" s="34"/>
      <c r="N55" s="34"/>
      <c r="O55" s="34"/>
      <c r="P55" s="31"/>
      <c r="Q55" s="31"/>
      <c r="R55" s="31"/>
      <c r="S55" s="31"/>
      <c r="AT55" s="31"/>
      <c r="AU55" s="31"/>
      <c r="AV55" s="31"/>
      <c r="AW55" s="31"/>
      <c r="AX55" s="31"/>
      <c r="AY55" s="31" t="n">
        <v>11</v>
      </c>
    </row>
    <row r="56" customFormat="false" ht="14.7" hidden="false" customHeight="true" outlineLevel="0" collapsed="false">
      <c r="O56" s="34"/>
      <c r="S56" s="307"/>
      <c r="T56" s="472"/>
      <c r="U56" s="472"/>
      <c r="V56" s="472"/>
      <c r="W56" s="472"/>
      <c r="X56" s="472"/>
      <c r="Y56" s="472"/>
      <c r="Z56" s="472"/>
      <c r="AA56" s="472"/>
      <c r="AB56" s="472"/>
      <c r="AC56" s="472"/>
      <c r="AD56" s="472"/>
      <c r="AE56" s="472"/>
      <c r="AF56" s="472"/>
      <c r="AG56" s="472"/>
      <c r="AH56" s="472"/>
      <c r="AI56" s="472"/>
      <c r="AJ56" s="472"/>
      <c r="AK56" s="472"/>
      <c r="AL56" s="472"/>
      <c r="AM56" s="472"/>
      <c r="AN56" s="472"/>
      <c r="AO56" s="472"/>
      <c r="AP56" s="472"/>
      <c r="AQ56" s="472"/>
      <c r="AR56" s="472"/>
      <c r="AS56" s="472"/>
      <c r="AY56" s="31" t="n">
        <v>14</v>
      </c>
    </row>
    <row r="57" customFormat="false" ht="14.7" hidden="false" customHeight="true" outlineLevel="0" collapsed="false">
      <c r="O57" s="34"/>
      <c r="AY57" s="31" t="n">
        <v>14</v>
      </c>
    </row>
    <row r="58" customFormat="false" ht="14.7" hidden="false" customHeight="true" outlineLevel="0" collapsed="false">
      <c r="O58" s="34"/>
      <c r="S58" s="307"/>
      <c r="T58" s="472"/>
      <c r="U58" s="472"/>
      <c r="V58" s="472"/>
      <c r="W58" s="472"/>
      <c r="X58" s="472"/>
      <c r="Y58" s="472"/>
      <c r="Z58" s="472"/>
      <c r="AA58" s="472"/>
      <c r="AB58" s="472"/>
      <c r="AC58" s="472"/>
      <c r="AD58" s="472"/>
      <c r="AE58" s="472"/>
      <c r="AF58" s="472"/>
      <c r="AG58" s="472"/>
      <c r="AH58" s="472"/>
      <c r="AI58" s="472"/>
      <c r="AJ58" s="472"/>
      <c r="AK58" s="472"/>
      <c r="AL58" s="472"/>
      <c r="AM58" s="472"/>
      <c r="AN58" s="472"/>
      <c r="AO58" s="472"/>
      <c r="AP58" s="472"/>
      <c r="AQ58" s="472"/>
      <c r="AR58" s="472"/>
      <c r="AS58" s="472"/>
      <c r="AY58" s="31" t="n">
        <v>14</v>
      </c>
    </row>
    <row r="59" customFormat="false" ht="22.5" hidden="true" customHeight="true" outlineLevel="0" collapsed="false">
      <c r="A59" s="34" t="s">
        <v>81</v>
      </c>
      <c r="B59" s="34" t="n">
        <v>0</v>
      </c>
      <c r="C59" s="34" t="n">
        <v>0</v>
      </c>
      <c r="D59" s="34" t="n">
        <v>0</v>
      </c>
      <c r="E59" s="34" t="n">
        <v>0</v>
      </c>
      <c r="F59" s="34" t="n">
        <v>0</v>
      </c>
      <c r="G59" s="34" t="n">
        <v>0</v>
      </c>
      <c r="H59" s="34" t="n">
        <v>0</v>
      </c>
      <c r="I59" s="34" t="n">
        <v>0</v>
      </c>
      <c r="J59" s="34" t="n">
        <v>0</v>
      </c>
      <c r="K59" s="34" t="n">
        <v>0</v>
      </c>
      <c r="L59" s="33" t="n">
        <v>0</v>
      </c>
      <c r="M59" s="39" t="n">
        <v>0</v>
      </c>
      <c r="N59" s="39" t="n">
        <v>0</v>
      </c>
      <c r="O59" s="39" t="n">
        <v>0</v>
      </c>
      <c r="P59" s="175" t="n">
        <v>3</v>
      </c>
      <c r="Q59" s="329" t="n">
        <v>3</v>
      </c>
      <c r="R59" s="329" t="n">
        <v>3</v>
      </c>
      <c r="S59" s="330" t="n">
        <v>12</v>
      </c>
      <c r="T59" s="31" t="n">
        <v>35</v>
      </c>
      <c r="U59" s="31" t="n">
        <v>0</v>
      </c>
      <c r="V59" s="31" t="n">
        <v>0</v>
      </c>
      <c r="W59" s="31" t="n">
        <v>0</v>
      </c>
      <c r="X59" s="31" t="n">
        <v>0</v>
      </c>
      <c r="Y59" s="31" t="n">
        <v>0</v>
      </c>
      <c r="Z59" s="31" t="n">
        <v>0</v>
      </c>
      <c r="AA59" s="31" t="n">
        <v>0</v>
      </c>
      <c r="AB59" s="31" t="n">
        <v>0</v>
      </c>
      <c r="AC59" s="31" t="n">
        <v>0</v>
      </c>
      <c r="AD59" s="31" t="n">
        <v>0</v>
      </c>
      <c r="AE59" s="31" t="n">
        <v>0</v>
      </c>
      <c r="AF59" s="31" t="n">
        <v>0</v>
      </c>
      <c r="AG59" s="31" t="n">
        <v>19</v>
      </c>
      <c r="AH59" s="31" t="n">
        <v>19</v>
      </c>
      <c r="AI59" s="31" t="n">
        <v>19</v>
      </c>
      <c r="AJ59" s="31" t="n">
        <v>19</v>
      </c>
      <c r="AK59" s="31" t="n">
        <v>19</v>
      </c>
      <c r="AL59" s="31" t="n">
        <v>19</v>
      </c>
      <c r="AM59" s="31" t="n">
        <v>19</v>
      </c>
      <c r="AN59" s="31" t="n">
        <v>11</v>
      </c>
      <c r="AO59" s="31" t="n">
        <v>3</v>
      </c>
      <c r="AP59" s="31" t="n">
        <v>11</v>
      </c>
      <c r="AQ59" s="31" t="n">
        <v>0</v>
      </c>
      <c r="AR59" s="31" t="n">
        <v>4</v>
      </c>
      <c r="AS59" s="31" t="n">
        <v>115</v>
      </c>
      <c r="AT59" s="36" t="n">
        <v>10</v>
      </c>
      <c r="AU59" s="36" t="n">
        <v>10</v>
      </c>
      <c r="AV59" s="36" t="n">
        <v>10</v>
      </c>
      <c r="AW59" s="36" t="n">
        <v>10</v>
      </c>
      <c r="AX59" s="36" t="n">
        <v>10</v>
      </c>
      <c r="AY59" s="31" t="n">
        <v>23</v>
      </c>
    </row>
  </sheetData>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7 AE7 AN7 AP7 AN15 AP15 AC47 AE47 AN47 AP47"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7 AF7 AO7 AQ7 AO15 AQ15 AD47 AF47 AO47 AQ47" type="none">
      <formula1>0</formula1>
      <formula2>0</formula2>
    </dataValidation>
    <dataValidation allowBlank="true" errorStyle="stop" operator="between" promptTitle="checkPeriodRange" showDropDown="false" showErrorMessage="false" showInputMessage="false" sqref="AB8 AM8 AM16 AB48 AM48"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G5:AR5 T7 AG45:AR45 T47"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BI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1" min="1" style="34" width="11.57"/>
    <col collapsed="false" customWidth="true" hidden="true" outlineLevel="0" max="2" min="2" style="34" width="11.01"/>
    <col collapsed="false" customWidth="false" hidden="true" outlineLevel="0" max="3" min="3" style="34" width="10.57"/>
    <col collapsed="false" customWidth="true" hidden="true" outlineLevel="0" max="4" min="4" style="34" width="12.85"/>
    <col collapsed="false" customWidth="true" hidden="true" outlineLevel="0" max="5" min="5" style="34" width="10"/>
    <col collapsed="false" customWidth="true" hidden="true" outlineLevel="0" max="6" min="6" style="34" width="8.71"/>
    <col collapsed="false" customWidth="true" hidden="true" outlineLevel="0" max="7" min="7" style="34" width="7.58"/>
    <col collapsed="false" customWidth="true" hidden="true" outlineLevel="0" max="8" min="8" style="34" width="11.43"/>
    <col collapsed="false" customWidth="true" hidden="true" outlineLevel="0" max="9" min="9" style="34" width="12.01"/>
    <col collapsed="false" customWidth="true" hidden="true" outlineLevel="0" max="10" min="10" style="34" width="9.85"/>
    <col collapsed="false" customWidth="true" hidden="true" outlineLevel="0" max="11" min="11" style="34" width="11.43"/>
    <col collapsed="false" customWidth="true" hidden="true" outlineLevel="0" max="12" min="12" style="33" width="19.14"/>
    <col collapsed="false" customWidth="true" hidden="true" outlineLevel="0" max="14" min="13" style="39" width="12.29"/>
    <col collapsed="false" customWidth="true" hidden="true" outlineLevel="0" max="15" min="15" style="39" width="23.42"/>
    <col collapsed="false" customWidth="true" hidden="true" outlineLevel="0" max="16" min="16" style="39" width="3.71"/>
    <col collapsed="false" customWidth="true" hidden="true" outlineLevel="0" max="17" min="17" style="374" width="3.71"/>
    <col collapsed="false" customWidth="true" hidden="false" outlineLevel="0" max="18" min="18" style="329" width="3.01"/>
    <col collapsed="false" customWidth="true" hidden="false" outlineLevel="0" max="19" min="19" style="330" width="12.01"/>
    <col collapsed="false" customWidth="true" hidden="false" outlineLevel="0" max="20" min="20" style="31" width="31.01"/>
    <col collapsed="false" customWidth="true" hidden="false" outlineLevel="0" max="21" min="21" style="31" width="0.14"/>
    <col collapsed="false" customWidth="true" hidden="true" outlineLevel="0" max="25" min="22" style="31" width="21.71"/>
    <col collapsed="false" customWidth="true" hidden="true" outlineLevel="0" max="26" min="26" style="31" width="11.7"/>
    <col collapsed="false" customWidth="true" hidden="true" outlineLevel="0" max="27" min="27" style="31" width="3.71"/>
    <col collapsed="false" customWidth="true" hidden="true" outlineLevel="0" max="28" min="28" style="31" width="11.7"/>
    <col collapsed="false" customWidth="true" hidden="true" outlineLevel="0" max="29" min="29" style="31" width="8.57"/>
    <col collapsed="false" customWidth="true" hidden="false" outlineLevel="0" max="30" min="30" style="31" width="3.71"/>
    <col collapsed="false" customWidth="true" hidden="false" outlineLevel="0" max="32" min="31" style="31" width="3.01"/>
    <col collapsed="false" customWidth="true" hidden="false" outlineLevel="0" max="33" min="33" style="31" width="24.01"/>
    <col collapsed="false" customWidth="true" hidden="false" outlineLevel="0" max="34" min="34" style="31" width="3.71"/>
    <col collapsed="false" customWidth="true" hidden="false" outlineLevel="0" max="36" min="35" style="31" width="3.01"/>
    <col collapsed="false" customWidth="true" hidden="false" outlineLevel="0" max="37" min="37" style="31" width="24.01"/>
    <col collapsed="false" customWidth="true" hidden="false" outlineLevel="0" max="38" min="38" style="31" width="3.71"/>
    <col collapsed="false" customWidth="true" hidden="false" outlineLevel="0" max="40" min="39" style="31" width="3.01"/>
    <col collapsed="false" customWidth="true" hidden="false" outlineLevel="0" max="41" min="41" style="31" width="18.01"/>
    <col collapsed="false" customWidth="true" hidden="false" outlineLevel="0" max="42" min="42" style="31" width="3.71"/>
    <col collapsed="false" customWidth="true" hidden="false" outlineLevel="0" max="44" min="43" style="31" width="3.01"/>
    <col collapsed="false" customWidth="true" hidden="false" outlineLevel="0" max="45" min="45" style="31" width="18.01"/>
    <col collapsed="false" customWidth="true" hidden="false" outlineLevel="0" max="49" min="46" style="31" width="21.01"/>
    <col collapsed="false" customWidth="true" hidden="false" outlineLevel="0" max="50" min="50" style="31" width="11.01"/>
    <col collapsed="false" customWidth="true" hidden="false" outlineLevel="0" max="51" min="51" style="31" width="3.71"/>
    <col collapsed="false" customWidth="true" hidden="false" outlineLevel="0" max="52" min="52" style="31" width="11.01"/>
    <col collapsed="false" customWidth="true" hidden="true" outlineLevel="0" max="53" min="53" style="31" width="8.57"/>
    <col collapsed="false" customWidth="true" hidden="false" outlineLevel="0" max="54" min="54" style="31" width="4.01"/>
    <col collapsed="false" customWidth="true" hidden="false" outlineLevel="0" max="55" min="55" style="31" width="115.01"/>
    <col collapsed="false" customWidth="true" hidden="false" outlineLevel="0" max="60" min="56" style="36" width="10"/>
    <col collapsed="false" customWidth="false" hidden="true" outlineLevel="0" max="61" min="61" style="31" width="10.57"/>
  </cols>
  <sheetData>
    <row r="1" customFormat="false" ht="22.5" hidden="true" customHeight="true" outlineLevel="0" collapsed="false">
      <c r="BI1" s="31" t="s">
        <v>14</v>
      </c>
    </row>
    <row r="2" customFormat="false" ht="21" hidden="true" customHeight="true" outlineLevel="0" collapsed="false">
      <c r="A2" s="416"/>
      <c r="B2" s="416"/>
      <c r="C2" s="416"/>
      <c r="D2" s="416"/>
      <c r="E2" s="331" t="n">
        <v>1</v>
      </c>
      <c r="F2" s="416"/>
      <c r="G2" s="416"/>
      <c r="H2" s="416"/>
      <c r="I2" s="416"/>
      <c r="J2" s="416"/>
      <c r="K2" s="416"/>
      <c r="L2" s="433"/>
      <c r="M2" s="29"/>
      <c r="N2" s="29"/>
      <c r="O2" s="29"/>
      <c r="Q2" s="96"/>
      <c r="R2" s="332"/>
      <c r="S2" s="404" t="e">
        <f aca="false">INDEX(PT_DIFFERENTIATION_NUM_NTAR,MATCH(A2,PT_DIFFERENTIATION_NTAR_ID,0))</f>
        <v>#N/A</v>
      </c>
      <c r="T2" s="334" t="s">
        <v>132</v>
      </c>
      <c r="U2" s="335"/>
      <c r="V2" s="492"/>
      <c r="W2" s="492"/>
      <c r="X2" s="492"/>
      <c r="Y2" s="492"/>
      <c r="Z2" s="492"/>
      <c r="AA2" s="492"/>
      <c r="AB2" s="492"/>
      <c r="AC2" s="492"/>
      <c r="AD2" s="337" t="e">
        <f aca="false">INDEX(PT_DIFFERENTIATION_NTAR,MATCH(A2,PT_DIFFERENTIATION_NTAR_ID,0))</f>
        <v>#N/A</v>
      </c>
      <c r="AE2" s="337"/>
      <c r="AF2" s="337"/>
      <c r="AG2" s="337"/>
      <c r="AH2" s="337"/>
      <c r="AI2" s="337"/>
      <c r="AJ2" s="337"/>
      <c r="AK2" s="337"/>
      <c r="AL2" s="337"/>
      <c r="AM2" s="337"/>
      <c r="AN2" s="337"/>
      <c r="AO2" s="337"/>
      <c r="AP2" s="337"/>
      <c r="AQ2" s="337"/>
      <c r="AR2" s="337"/>
      <c r="AS2" s="337"/>
      <c r="AT2" s="337"/>
      <c r="AU2" s="337"/>
      <c r="AV2" s="337"/>
      <c r="AW2" s="337"/>
      <c r="AX2" s="337"/>
      <c r="AY2" s="337"/>
      <c r="AZ2" s="337"/>
      <c r="BA2" s="337"/>
      <c r="BB2" s="337"/>
      <c r="BC2"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5"/>
      <c r="BF2" s="85" t="str">
        <f aca="false">IF(T2="","",T2)</f>
        <v>Наименование тарифа</v>
      </c>
      <c r="BG2" s="85"/>
      <c r="BH2" s="85"/>
      <c r="BI2" s="31" t="n">
        <v>0</v>
      </c>
    </row>
    <row r="3" customFormat="false" ht="21" hidden="true" customHeight="true" outlineLevel="0" collapsed="false">
      <c r="A3" s="416"/>
      <c r="B3" s="416"/>
      <c r="C3" s="416"/>
      <c r="D3" s="416"/>
      <c r="E3" s="331"/>
      <c r="F3" s="331" t="n">
        <v>1</v>
      </c>
      <c r="G3" s="416"/>
      <c r="H3" s="416"/>
      <c r="I3" s="416"/>
      <c r="J3" s="416"/>
      <c r="K3" s="416"/>
      <c r="L3" s="433"/>
      <c r="M3" s="29"/>
      <c r="N3" s="29"/>
      <c r="O3" s="29"/>
      <c r="P3" s="33"/>
      <c r="Q3" s="450"/>
      <c r="R3" s="340"/>
      <c r="S3" s="404" t="e">
        <f aca="false">INDEX(PT_DIFFERENTIATION_NUM_TER,MATCH(B3,PT_DIFFERENTIATION_TER_ID,0))</f>
        <v>#N/A</v>
      </c>
      <c r="T3" s="333" t="s">
        <v>404</v>
      </c>
      <c r="U3" s="335"/>
      <c r="V3" s="492"/>
      <c r="W3" s="492"/>
      <c r="X3" s="492"/>
      <c r="Y3" s="492"/>
      <c r="Z3" s="492"/>
      <c r="AA3" s="492"/>
      <c r="AB3" s="492"/>
      <c r="AC3" s="492"/>
      <c r="AD3" s="337" t="e">
        <f aca="false">INDEX(PT_DIFFERENTIATION_TER,MATCH(B3,PT_DIFFERENTIATION_TER_ID,0))</f>
        <v>#N/A</v>
      </c>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8" t="s">
        <v>405</v>
      </c>
      <c r="BE3" s="85"/>
      <c r="BF3" s="85" t="str">
        <f aca="false">IF(T3="","",T3)</f>
        <v>Территория действия тарифа</v>
      </c>
      <c r="BG3" s="85"/>
      <c r="BH3" s="85"/>
      <c r="BI3" s="31" t="n">
        <v>0</v>
      </c>
    </row>
    <row r="4" customFormat="false" ht="33.75" hidden="true" customHeight="true" outlineLevel="0" collapsed="false">
      <c r="A4" s="416"/>
      <c r="B4" s="416"/>
      <c r="C4" s="416"/>
      <c r="D4" s="416"/>
      <c r="E4" s="331"/>
      <c r="F4" s="331"/>
      <c r="G4" s="331" t="n">
        <v>1</v>
      </c>
      <c r="H4" s="416"/>
      <c r="I4" s="416"/>
      <c r="J4" s="416"/>
      <c r="K4" s="416"/>
      <c r="L4" s="433"/>
      <c r="M4" s="29"/>
      <c r="N4" s="29"/>
      <c r="O4" s="29"/>
      <c r="P4" s="91"/>
      <c r="Q4" s="450"/>
      <c r="R4" s="340"/>
      <c r="S4" s="404" t="e">
        <f aca="false">INDEX(PT_DIFFERENTIATION_NUM_CS,MATCH(C4,PT_DIFFERENTIATION_CS_ID,0))</f>
        <v>#N/A</v>
      </c>
      <c r="T4" s="401" t="s">
        <v>537</v>
      </c>
      <c r="U4" s="335"/>
      <c r="V4" s="492"/>
      <c r="W4" s="492"/>
      <c r="X4" s="492"/>
      <c r="Y4" s="492"/>
      <c r="Z4" s="492"/>
      <c r="AA4" s="492"/>
      <c r="AB4" s="492"/>
      <c r="AC4" s="492"/>
      <c r="AD4" s="337" t="e">
        <f aca="false">INDEX(PT_DIFFERENTIATION_CS,MATCH(C4,PT_DIFFERENTIATION_CS_ID,0))</f>
        <v>#N/A</v>
      </c>
      <c r="AE4" s="337"/>
      <c r="AF4" s="337"/>
      <c r="AG4" s="337"/>
      <c r="AH4" s="337"/>
      <c r="AI4" s="337"/>
      <c r="AJ4" s="337"/>
      <c r="AK4" s="337"/>
      <c r="AL4" s="337"/>
      <c r="AM4" s="337"/>
      <c r="AN4" s="337"/>
      <c r="AO4" s="337"/>
      <c r="AP4" s="337"/>
      <c r="AQ4" s="337"/>
      <c r="AR4" s="337"/>
      <c r="AS4" s="337"/>
      <c r="AT4" s="337"/>
      <c r="AU4" s="337"/>
      <c r="AV4" s="337"/>
      <c r="AW4" s="337"/>
      <c r="AX4" s="337"/>
      <c r="AY4" s="337"/>
      <c r="AZ4" s="337"/>
      <c r="BA4" s="337"/>
      <c r="BB4" s="337"/>
      <c r="BC4" s="338" t="s">
        <v>538</v>
      </c>
      <c r="BE4" s="85"/>
      <c r="BF4" s="85" t="str">
        <f aca="false">IF(T4="","",T4)</f>
        <v>Наименование централизованной системы горячего водоснабжения</v>
      </c>
      <c r="BG4" s="85"/>
      <c r="BH4" s="85"/>
      <c r="BI4" s="31" t="n">
        <v>0</v>
      </c>
    </row>
    <row r="5" s="36" customFormat="true" ht="14.25" hidden="true" customHeight="true" outlineLevel="0" collapsed="false">
      <c r="A5" s="422"/>
      <c r="B5" s="422"/>
      <c r="C5" s="422"/>
      <c r="D5" s="422"/>
      <c r="E5" s="331"/>
      <c r="F5" s="331"/>
      <c r="G5" s="331"/>
      <c r="H5" s="331" t="n">
        <v>1</v>
      </c>
      <c r="I5" s="422"/>
      <c r="J5" s="422"/>
      <c r="K5" s="422"/>
      <c r="L5" s="155"/>
      <c r="M5" s="35"/>
      <c r="N5" s="35"/>
      <c r="O5" s="35"/>
      <c r="P5" s="505"/>
      <c r="Q5" s="506"/>
      <c r="R5" s="346"/>
      <c r="S5" s="410"/>
      <c r="T5" s="507"/>
      <c r="U5" s="434"/>
      <c r="V5" s="451"/>
      <c r="W5" s="451"/>
      <c r="X5" s="451"/>
      <c r="Y5" s="451"/>
      <c r="Z5" s="451"/>
      <c r="AA5" s="451"/>
      <c r="AB5" s="451"/>
      <c r="AC5" s="451"/>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c r="BC5" s="436" t="s">
        <v>409</v>
      </c>
      <c r="BE5" s="85"/>
      <c r="BF5" s="85" t="str">
        <f aca="false">IF(T5="","",T5)</f>
        <v/>
      </c>
      <c r="BG5" s="85"/>
      <c r="BH5" s="85"/>
      <c r="BI5" s="36" t="n">
        <v>0</v>
      </c>
    </row>
    <row r="6" s="36" customFormat="true" ht="14.25" hidden="true" customHeight="true" outlineLevel="0" collapsed="false">
      <c r="A6" s="422"/>
      <c r="B6" s="422"/>
      <c r="C6" s="422"/>
      <c r="D6" s="422"/>
      <c r="E6" s="331"/>
      <c r="F6" s="331"/>
      <c r="G6" s="331"/>
      <c r="H6" s="331"/>
      <c r="I6" s="342" t="str">
        <f aca="false">S5&amp;".1"</f>
        <v>.1</v>
      </c>
      <c r="J6" s="422"/>
      <c r="K6" s="422"/>
      <c r="L6" s="155" t="s">
        <v>410</v>
      </c>
      <c r="M6" s="414"/>
      <c r="N6" s="414"/>
      <c r="O6" s="414"/>
      <c r="P6" s="516" t="n">
        <v>1</v>
      </c>
      <c r="Q6" s="304"/>
      <c r="R6" s="343"/>
      <c r="S6" s="410"/>
      <c r="T6" s="423"/>
      <c r="U6" s="434"/>
      <c r="V6" s="451"/>
      <c r="W6" s="451"/>
      <c r="X6" s="451"/>
      <c r="Y6" s="451"/>
      <c r="Z6" s="451"/>
      <c r="AA6" s="451"/>
      <c r="AB6" s="451"/>
      <c r="AC6" s="451"/>
      <c r="AD6" s="410"/>
      <c r="AE6" s="410"/>
      <c r="AF6" s="410"/>
      <c r="AG6" s="410"/>
      <c r="AH6" s="410"/>
      <c r="AI6" s="410"/>
      <c r="AJ6" s="410"/>
      <c r="AK6" s="410"/>
      <c r="AL6" s="410"/>
      <c r="AM6" s="410"/>
      <c r="AN6" s="410"/>
      <c r="AO6" s="410"/>
      <c r="AP6" s="410"/>
      <c r="AQ6" s="410"/>
      <c r="AR6" s="410"/>
      <c r="AS6" s="410"/>
      <c r="AT6" s="410"/>
      <c r="AU6" s="410"/>
      <c r="AV6" s="410"/>
      <c r="AW6" s="410"/>
      <c r="AX6" s="410"/>
      <c r="AY6" s="410"/>
      <c r="AZ6" s="410"/>
      <c r="BA6" s="410"/>
      <c r="BB6" s="410"/>
      <c r="BC6" s="436"/>
      <c r="BE6" s="85"/>
      <c r="BF6" s="85" t="str">
        <f aca="false">IF(T6="","",T6)</f>
        <v/>
      </c>
      <c r="BG6" s="85"/>
      <c r="BH6" s="85"/>
      <c r="BI6" s="36" t="n">
        <v>0</v>
      </c>
    </row>
    <row r="7" s="36" customFormat="true" ht="14.25" hidden="true" customHeight="true" outlineLevel="0" collapsed="false">
      <c r="A7" s="422"/>
      <c r="B7" s="422"/>
      <c r="C7" s="422"/>
      <c r="D7" s="422"/>
      <c r="E7" s="331"/>
      <c r="F7" s="331"/>
      <c r="G7" s="331"/>
      <c r="H7" s="331"/>
      <c r="I7" s="342"/>
      <c r="J7" s="342" t="str">
        <f aca="false">S5&amp;".1"</f>
        <v>.1</v>
      </c>
      <c r="K7" s="422"/>
      <c r="L7" s="155"/>
      <c r="M7" s="414"/>
      <c r="N7" s="414"/>
      <c r="O7" s="414"/>
      <c r="P7" s="516"/>
      <c r="Q7" s="516" t="n">
        <v>1</v>
      </c>
      <c r="R7" s="346"/>
      <c r="S7" s="410"/>
      <c r="T7" s="452"/>
      <c r="U7" s="434"/>
      <c r="V7" s="451"/>
      <c r="W7" s="451"/>
      <c r="X7" s="451"/>
      <c r="Y7" s="451"/>
      <c r="Z7" s="451"/>
      <c r="AA7" s="451"/>
      <c r="AB7" s="451"/>
      <c r="AC7" s="451"/>
      <c r="AD7" s="410"/>
      <c r="AE7" s="410"/>
      <c r="AF7" s="410"/>
      <c r="AG7" s="410"/>
      <c r="AH7" s="410"/>
      <c r="AI7" s="410"/>
      <c r="AJ7" s="410"/>
      <c r="AK7" s="410"/>
      <c r="AL7" s="410"/>
      <c r="AM7" s="410"/>
      <c r="AN7" s="410"/>
      <c r="AO7" s="410"/>
      <c r="AP7" s="410"/>
      <c r="AQ7" s="410"/>
      <c r="AR7" s="410"/>
      <c r="AS7" s="410"/>
      <c r="AT7" s="410"/>
      <c r="AU7" s="410"/>
      <c r="AV7" s="410"/>
      <c r="AW7" s="410"/>
      <c r="AX7" s="410"/>
      <c r="AY7" s="410"/>
      <c r="AZ7" s="410"/>
      <c r="BA7" s="410"/>
      <c r="BB7" s="410"/>
      <c r="BC7" s="436"/>
      <c r="BE7" s="85"/>
      <c r="BF7" s="85" t="str">
        <f aca="false">IF(T7="","",T7)</f>
        <v/>
      </c>
      <c r="BG7" s="85"/>
      <c r="BH7" s="85"/>
      <c r="BI7" s="36" t="n">
        <v>0</v>
      </c>
    </row>
    <row r="8" customFormat="false" ht="11.25" hidden="true" customHeight="true" outlineLevel="0" collapsed="false">
      <c r="A8" s="416"/>
      <c r="B8" s="416"/>
      <c r="C8" s="416"/>
      <c r="D8" s="416"/>
      <c r="E8" s="331"/>
      <c r="F8" s="331"/>
      <c r="G8" s="331"/>
      <c r="H8" s="331"/>
      <c r="I8" s="342"/>
      <c r="J8" s="342"/>
      <c r="K8" s="342" t="e">
        <f aca="false">S4&amp;".1"</f>
        <v>#N/A</v>
      </c>
      <c r="L8" s="433"/>
      <c r="P8" s="516"/>
      <c r="Q8" s="516"/>
      <c r="R8" s="495" t="n">
        <v>1</v>
      </c>
      <c r="S8" s="408" t="e">
        <f aca="false">$K8</f>
        <v>#N/A</v>
      </c>
      <c r="T8" s="484"/>
      <c r="U8" s="335"/>
      <c r="V8" s="349"/>
      <c r="W8" s="351"/>
      <c r="X8" s="349"/>
      <c r="Y8" s="351"/>
      <c r="Z8" s="352"/>
      <c r="AA8" s="166" t="s">
        <v>65</v>
      </c>
      <c r="AB8" s="352"/>
      <c r="AC8" s="166" t="s">
        <v>65</v>
      </c>
      <c r="AD8" s="166" t="s">
        <v>65</v>
      </c>
      <c r="AE8" s="455"/>
      <c r="AF8" s="235" t="n">
        <v>1</v>
      </c>
      <c r="AG8" s="498"/>
      <c r="AH8" s="166" t="s">
        <v>65</v>
      </c>
      <c r="AI8" s="455"/>
      <c r="AJ8" s="235" t="n">
        <v>1</v>
      </c>
      <c r="AK8" s="58"/>
      <c r="AL8" s="166" t="s">
        <v>65</v>
      </c>
      <c r="AM8" s="213"/>
      <c r="AN8" s="235" t="n">
        <v>1</v>
      </c>
      <c r="AO8" s="508"/>
      <c r="AP8" s="509" t="s">
        <v>65</v>
      </c>
      <c r="AQ8" s="456"/>
      <c r="AR8" s="235" t="n">
        <v>1</v>
      </c>
      <c r="AS8" s="64"/>
      <c r="AT8" s="349"/>
      <c r="AU8" s="351"/>
      <c r="AV8" s="349"/>
      <c r="AW8" s="351"/>
      <c r="AX8" s="352"/>
      <c r="AY8" s="166" t="s">
        <v>65</v>
      </c>
      <c r="AZ8" s="352"/>
      <c r="BA8" s="166" t="s">
        <v>65</v>
      </c>
      <c r="BB8" s="397"/>
      <c r="BC8" s="353" t="s">
        <v>508</v>
      </c>
      <c r="BE8" s="85"/>
      <c r="BF8" s="85" t="str">
        <f aca="false">IF(T8="","",T8)</f>
        <v/>
      </c>
      <c r="BG8" s="85"/>
      <c r="BH8" s="85"/>
      <c r="BI8" s="31" t="n">
        <v>0</v>
      </c>
    </row>
    <row r="9" customFormat="false" ht="11.25" hidden="true" customHeight="true" outlineLevel="0" collapsed="false">
      <c r="A9" s="416"/>
      <c r="B9" s="416"/>
      <c r="C9" s="416"/>
      <c r="D9" s="416"/>
      <c r="E9" s="331"/>
      <c r="F9" s="331"/>
      <c r="G9" s="331"/>
      <c r="H9" s="331"/>
      <c r="I9" s="342"/>
      <c r="J9" s="342"/>
      <c r="K9" s="342"/>
      <c r="L9" s="433"/>
      <c r="P9" s="516"/>
      <c r="Q9" s="516"/>
      <c r="R9" s="495"/>
      <c r="S9" s="408"/>
      <c r="T9" s="484"/>
      <c r="U9" s="335"/>
      <c r="V9" s="444"/>
      <c r="W9" s="459"/>
      <c r="X9" s="444"/>
      <c r="Y9" s="459"/>
      <c r="Z9" s="444"/>
      <c r="AA9" s="444"/>
      <c r="AB9" s="444"/>
      <c r="AC9" s="444"/>
      <c r="AD9" s="166"/>
      <c r="AE9" s="455"/>
      <c r="AF9" s="235"/>
      <c r="AG9" s="498"/>
      <c r="AH9" s="166"/>
      <c r="AI9" s="455"/>
      <c r="AJ9" s="235"/>
      <c r="AK9" s="58"/>
      <c r="AL9" s="166"/>
      <c r="AM9" s="213"/>
      <c r="AN9" s="235"/>
      <c r="AO9" s="508"/>
      <c r="AP9" s="509"/>
      <c r="AQ9" s="514"/>
      <c r="AR9" s="324"/>
      <c r="AS9" s="324" t="s">
        <v>509</v>
      </c>
      <c r="AT9" s="444"/>
      <c r="AU9" s="459"/>
      <c r="AV9" s="444"/>
      <c r="AW9" s="459"/>
      <c r="AX9" s="444"/>
      <c r="AY9" s="444"/>
      <c r="AZ9" s="444"/>
      <c r="BA9" s="444"/>
      <c r="BB9" s="457"/>
      <c r="BC9" s="353"/>
      <c r="BE9" s="85"/>
      <c r="BF9" s="85"/>
      <c r="BG9" s="85"/>
      <c r="BH9" s="85"/>
      <c r="BI9" s="31" t="n">
        <v>0</v>
      </c>
    </row>
    <row r="10" customFormat="false" ht="11.25" hidden="true" customHeight="true" outlineLevel="0" collapsed="false">
      <c r="A10" s="416"/>
      <c r="B10" s="416"/>
      <c r="C10" s="416"/>
      <c r="D10" s="416"/>
      <c r="E10" s="331"/>
      <c r="F10" s="331"/>
      <c r="G10" s="331"/>
      <c r="H10" s="331"/>
      <c r="I10" s="342"/>
      <c r="J10" s="342"/>
      <c r="K10" s="342"/>
      <c r="L10" s="433"/>
      <c r="P10" s="516"/>
      <c r="Q10" s="516"/>
      <c r="R10" s="495"/>
      <c r="S10" s="408"/>
      <c r="T10" s="484"/>
      <c r="U10" s="335"/>
      <c r="V10" s="444"/>
      <c r="W10" s="459"/>
      <c r="X10" s="444"/>
      <c r="Y10" s="459"/>
      <c r="Z10" s="444"/>
      <c r="AA10" s="444"/>
      <c r="AB10" s="444"/>
      <c r="AC10" s="444"/>
      <c r="AD10" s="166"/>
      <c r="AE10" s="455"/>
      <c r="AF10" s="235"/>
      <c r="AG10" s="498"/>
      <c r="AH10" s="166"/>
      <c r="AI10" s="455"/>
      <c r="AJ10" s="235"/>
      <c r="AK10" s="58"/>
      <c r="AL10" s="166"/>
      <c r="AM10" s="514"/>
      <c r="AN10" s="511"/>
      <c r="AO10" s="511" t="s">
        <v>510</v>
      </c>
      <c r="AP10" s="324"/>
      <c r="AQ10" s="324"/>
      <c r="AR10" s="324"/>
      <c r="AS10" s="444"/>
      <c r="AT10" s="444"/>
      <c r="AU10" s="459"/>
      <c r="AV10" s="444"/>
      <c r="AW10" s="459"/>
      <c r="AX10" s="444"/>
      <c r="AY10" s="444"/>
      <c r="AZ10" s="444"/>
      <c r="BA10" s="444"/>
      <c r="BB10" s="457"/>
      <c r="BC10" s="353"/>
      <c r="BE10" s="85"/>
      <c r="BF10" s="85"/>
      <c r="BG10" s="85"/>
      <c r="BH10" s="85"/>
      <c r="BI10" s="31" t="n">
        <v>0</v>
      </c>
    </row>
    <row r="11" customFormat="false" ht="11.25" hidden="true" customHeight="true" outlineLevel="0" collapsed="false">
      <c r="A11" s="416"/>
      <c r="B11" s="416"/>
      <c r="C11" s="416"/>
      <c r="D11" s="416"/>
      <c r="E11" s="331"/>
      <c r="F11" s="331"/>
      <c r="G11" s="331"/>
      <c r="H11" s="331"/>
      <c r="I11" s="342"/>
      <c r="J11" s="342"/>
      <c r="K11" s="342"/>
      <c r="L11" s="433"/>
      <c r="P11" s="516"/>
      <c r="Q11" s="516"/>
      <c r="R11" s="495"/>
      <c r="S11" s="408"/>
      <c r="T11" s="484"/>
      <c r="U11" s="335"/>
      <c r="V11" s="444"/>
      <c r="W11" s="459"/>
      <c r="X11" s="444"/>
      <c r="Y11" s="459"/>
      <c r="Z11" s="444"/>
      <c r="AA11" s="444"/>
      <c r="AB11" s="444"/>
      <c r="AC11" s="444"/>
      <c r="AD11" s="166"/>
      <c r="AE11" s="455"/>
      <c r="AF11" s="235"/>
      <c r="AG11" s="498"/>
      <c r="AH11" s="166"/>
      <c r="AI11" s="458"/>
      <c r="AJ11" s="125"/>
      <c r="AK11" s="291" t="s">
        <v>511</v>
      </c>
      <c r="AL11" s="444"/>
      <c r="AM11" s="444"/>
      <c r="AN11" s="444"/>
      <c r="AO11" s="444"/>
      <c r="AP11" s="444"/>
      <c r="AQ11" s="444"/>
      <c r="AR11" s="444"/>
      <c r="AS11" s="444"/>
      <c r="AT11" s="444"/>
      <c r="AU11" s="459"/>
      <c r="AV11" s="444"/>
      <c r="AW11" s="459"/>
      <c r="AX11" s="444"/>
      <c r="AY11" s="444"/>
      <c r="AZ11" s="444"/>
      <c r="BA11" s="444"/>
      <c r="BB11" s="457"/>
      <c r="BC11" s="353"/>
      <c r="BE11" s="85"/>
      <c r="BF11" s="85"/>
      <c r="BG11" s="85"/>
      <c r="BH11" s="85"/>
      <c r="BI11" s="31" t="n">
        <v>0</v>
      </c>
    </row>
    <row r="12" customFormat="false" ht="11.25" hidden="true" customHeight="true" outlineLevel="0" collapsed="false">
      <c r="A12" s="416"/>
      <c r="B12" s="416"/>
      <c r="C12" s="416"/>
      <c r="D12" s="416"/>
      <c r="E12" s="331"/>
      <c r="F12" s="331"/>
      <c r="G12" s="331"/>
      <c r="H12" s="331"/>
      <c r="I12" s="342"/>
      <c r="J12" s="342"/>
      <c r="K12" s="342"/>
      <c r="L12" s="433"/>
      <c r="P12" s="516"/>
      <c r="Q12" s="516"/>
      <c r="R12" s="495"/>
      <c r="S12" s="408"/>
      <c r="T12" s="484"/>
      <c r="U12" s="335"/>
      <c r="V12" s="444"/>
      <c r="W12" s="445" t="str">
        <f aca="false">Z8&amp;"-"&amp;AB8</f>
        <v>-</v>
      </c>
      <c r="X12" s="444"/>
      <c r="Y12" s="445" t="str">
        <f aca="false">AB8&amp;"-"&amp;AD8</f>
        <v>-да</v>
      </c>
      <c r="Z12" s="444"/>
      <c r="AA12" s="444"/>
      <c r="AB12" s="444"/>
      <c r="AC12" s="444"/>
      <c r="AD12" s="166"/>
      <c r="AE12" s="510"/>
      <c r="AF12" s="462"/>
      <c r="AG12" s="324" t="s">
        <v>512</v>
      </c>
      <c r="AH12" s="444"/>
      <c r="AI12" s="444"/>
      <c r="AJ12" s="444"/>
      <c r="AK12" s="444"/>
      <c r="AL12" s="444"/>
      <c r="AM12" s="444"/>
      <c r="AN12" s="444"/>
      <c r="AO12" s="444"/>
      <c r="AP12" s="444"/>
      <c r="AQ12" s="444"/>
      <c r="AR12" s="444"/>
      <c r="AS12" s="444"/>
      <c r="AT12" s="444"/>
      <c r="AU12" s="445" t="str">
        <f aca="false">AX8&amp;"-"&amp;AZ8</f>
        <v>-</v>
      </c>
      <c r="AV12" s="444"/>
      <c r="AW12" s="445" t="str">
        <f aca="false">AZ8&amp;"-"&amp;BB8</f>
        <v>-</v>
      </c>
      <c r="AX12" s="444"/>
      <c r="AY12" s="444"/>
      <c r="AZ12" s="444"/>
      <c r="BA12" s="444"/>
      <c r="BB12" s="461" t="str">
        <f aca="false">BE8&amp;"-"&amp;BG8</f>
        <v>-</v>
      </c>
      <c r="BC12" s="353"/>
      <c r="BE12" s="85"/>
      <c r="BF12" s="85" t="str">
        <f aca="false">IF(T12="","",T12)</f>
        <v/>
      </c>
      <c r="BG12" s="85"/>
      <c r="BH12" s="85"/>
      <c r="BI12" s="31" t="n">
        <v>0</v>
      </c>
    </row>
    <row r="13" customFormat="false" ht="11.25" hidden="true" customHeight="true" outlineLevel="0" collapsed="false">
      <c r="A13" s="416"/>
      <c r="B13" s="416"/>
      <c r="C13" s="416"/>
      <c r="D13" s="416"/>
      <c r="E13" s="331"/>
      <c r="F13" s="331"/>
      <c r="G13" s="331"/>
      <c r="H13" s="331"/>
      <c r="I13" s="342"/>
      <c r="J13" s="342"/>
      <c r="K13" s="416"/>
      <c r="L13" s="433"/>
      <c r="P13" s="516"/>
      <c r="Q13" s="516"/>
      <c r="R13" s="343"/>
      <c r="S13" s="355"/>
      <c r="T13" s="358" t="s">
        <v>475</v>
      </c>
      <c r="U13" s="157"/>
      <c r="V13" s="157"/>
      <c r="W13" s="157"/>
      <c r="X13" s="157"/>
      <c r="Y13" s="157"/>
      <c r="Z13" s="157"/>
      <c r="AA13" s="157"/>
      <c r="AB13" s="157"/>
      <c r="AC13" s="157"/>
      <c r="AD13" s="479"/>
      <c r="AE13" s="157"/>
      <c r="AF13" s="157"/>
      <c r="AG13" s="157"/>
      <c r="AH13" s="157"/>
      <c r="AI13" s="157"/>
      <c r="AJ13" s="157"/>
      <c r="AK13" s="157"/>
      <c r="AL13" s="157"/>
      <c r="AM13" s="157"/>
      <c r="AN13" s="157"/>
      <c r="AO13" s="157"/>
      <c r="AP13" s="157"/>
      <c r="AQ13" s="157"/>
      <c r="AR13" s="157"/>
      <c r="AS13" s="157"/>
      <c r="AT13" s="157"/>
      <c r="AU13" s="157"/>
      <c r="AV13" s="157"/>
      <c r="AW13" s="157"/>
      <c r="AX13" s="157"/>
      <c r="AY13" s="157"/>
      <c r="AZ13" s="157"/>
      <c r="BA13" s="157"/>
      <c r="BB13" s="357"/>
      <c r="BC13" s="353"/>
      <c r="BE13" s="85"/>
      <c r="BF13" s="85" t="str">
        <f aca="false">IF(T13="","",T13)</f>
        <v>Добавить строку</v>
      </c>
      <c r="BG13" s="85"/>
      <c r="BH13" s="85"/>
      <c r="BI13" s="31" t="n">
        <v>0</v>
      </c>
    </row>
    <row r="14" s="36" customFormat="true" ht="14.25" hidden="true" customHeight="true" outlineLevel="0" collapsed="false">
      <c r="A14" s="422"/>
      <c r="B14" s="422"/>
      <c r="C14" s="422"/>
      <c r="D14" s="422"/>
      <c r="E14" s="331"/>
      <c r="F14" s="331"/>
      <c r="G14" s="331"/>
      <c r="H14" s="331"/>
      <c r="I14" s="342"/>
      <c r="J14" s="422"/>
      <c r="K14" s="422"/>
      <c r="L14" s="155"/>
      <c r="M14" s="414"/>
      <c r="N14" s="414"/>
      <c r="O14" s="414"/>
      <c r="P14" s="516"/>
      <c r="Q14" s="304"/>
      <c r="R14" s="343"/>
      <c r="S14" s="411"/>
      <c r="T14" s="412"/>
      <c r="U14" s="431"/>
      <c r="V14" s="431"/>
      <c r="W14" s="431"/>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1"/>
      <c r="AY14" s="431"/>
      <c r="AZ14" s="431"/>
      <c r="BA14" s="431"/>
      <c r="BB14" s="431"/>
      <c r="BC14" s="413"/>
      <c r="BE14" s="85"/>
      <c r="BF14" s="85" t="str">
        <f aca="false">IF(T14="","",T14)</f>
        <v/>
      </c>
      <c r="BG14" s="85"/>
      <c r="BH14" s="85"/>
      <c r="BI14" s="36" t="n">
        <v>0</v>
      </c>
    </row>
    <row r="15" s="36" customFormat="true" ht="14.25" hidden="true" customHeight="true" outlineLevel="0" collapsed="false">
      <c r="A15" s="422"/>
      <c r="B15" s="422"/>
      <c r="C15" s="422"/>
      <c r="D15" s="422"/>
      <c r="E15" s="331"/>
      <c r="F15" s="331"/>
      <c r="G15" s="331"/>
      <c r="H15" s="331"/>
      <c r="I15" s="422"/>
      <c r="J15" s="422"/>
      <c r="K15" s="422"/>
      <c r="L15" s="155"/>
      <c r="M15" s="35"/>
      <c r="N15" s="35"/>
      <c r="P15" s="118"/>
      <c r="Q15" s="363"/>
      <c r="R15" s="463"/>
      <c r="S15" s="411"/>
      <c r="T15" s="412"/>
      <c r="U15" s="431"/>
      <c r="V15" s="431"/>
      <c r="W15" s="431"/>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1"/>
      <c r="AY15" s="431"/>
      <c r="AZ15" s="431"/>
      <c r="BA15" s="431"/>
      <c r="BB15" s="431"/>
      <c r="BC15" s="413"/>
      <c r="BE15" s="85"/>
      <c r="BF15" s="85" t="str">
        <f aca="false">IF(T15="","",T15)</f>
        <v/>
      </c>
      <c r="BG15" s="85"/>
      <c r="BH15" s="85"/>
      <c r="BI15" s="36" t="n">
        <v>0</v>
      </c>
    </row>
    <row r="16" s="36" customFormat="true" ht="14.25" hidden="true" customHeight="true" outlineLevel="0" collapsed="false">
      <c r="A16" s="422"/>
      <c r="B16" s="422"/>
      <c r="C16" s="422"/>
      <c r="D16" s="422"/>
      <c r="E16" s="331"/>
      <c r="F16" s="331"/>
      <c r="G16" s="331"/>
      <c r="H16" s="422"/>
      <c r="I16" s="422"/>
      <c r="J16" s="422"/>
      <c r="K16" s="422"/>
      <c r="L16" s="155"/>
      <c r="M16" s="35"/>
      <c r="N16" s="35"/>
      <c r="P16" s="118"/>
      <c r="Q16" s="363"/>
      <c r="R16" s="118"/>
      <c r="S16" s="368"/>
      <c r="T16" s="432"/>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7"/>
      <c r="AY16" s="407"/>
      <c r="AZ16" s="407"/>
      <c r="BA16" s="407"/>
      <c r="BB16" s="407"/>
      <c r="BC16" s="407"/>
      <c r="BE16" s="85"/>
      <c r="BF16" s="85" t="str">
        <f aca="false">IF(T16="","",T16)</f>
        <v/>
      </c>
      <c r="BG16" s="85"/>
      <c r="BH16" s="85"/>
      <c r="BI16" s="36" t="n">
        <v>0</v>
      </c>
    </row>
    <row r="17" s="36" customFormat="true" ht="14.25" hidden="true" customHeight="true" outlineLevel="0" collapsed="false">
      <c r="A17" s="422"/>
      <c r="B17" s="422"/>
      <c r="C17" s="422"/>
      <c r="D17" s="422"/>
      <c r="E17" s="331"/>
      <c r="F17" s="331"/>
      <c r="G17" s="422"/>
      <c r="H17" s="422"/>
      <c r="I17" s="422"/>
      <c r="J17" s="422"/>
      <c r="K17" s="422"/>
      <c r="L17" s="155"/>
      <c r="M17" s="367"/>
      <c r="N17" s="367"/>
      <c r="P17" s="118"/>
      <c r="Q17" s="363"/>
      <c r="R17" s="118"/>
      <c r="S17" s="368"/>
      <c r="T17" s="432" t="s">
        <v>422</v>
      </c>
      <c r="U17" s="407"/>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7"/>
      <c r="BA17" s="407"/>
      <c r="BB17" s="407"/>
      <c r="BC17" s="407"/>
      <c r="BE17" s="85"/>
      <c r="BF17" s="85" t="str">
        <f aca="false">IF(T17="","",T17)</f>
        <v>Добавить централизованную систему для дифференциации</v>
      </c>
      <c r="BG17" s="85"/>
      <c r="BH17" s="85"/>
      <c r="BI17" s="36" t="n">
        <v>0</v>
      </c>
    </row>
    <row r="18" s="36" customFormat="true" ht="14.25" hidden="true" customHeight="true" outlineLevel="0" collapsed="false">
      <c r="A18" s="422"/>
      <c r="B18" s="422"/>
      <c r="C18" s="422"/>
      <c r="D18" s="422"/>
      <c r="E18" s="331"/>
      <c r="F18" s="422"/>
      <c r="G18" s="422"/>
      <c r="H18" s="422"/>
      <c r="I18" s="422"/>
      <c r="J18" s="422"/>
      <c r="K18" s="422"/>
      <c r="L18" s="155"/>
      <c r="M18" s="367"/>
      <c r="N18" s="367"/>
      <c r="P18" s="118"/>
      <c r="Q18" s="363"/>
      <c r="R18" s="118"/>
      <c r="S18" s="368"/>
      <c r="T18" s="432" t="s">
        <v>423</v>
      </c>
      <c r="U18" s="407"/>
      <c r="V18" s="407"/>
      <c r="W18" s="407"/>
      <c r="X18" s="407"/>
      <c r="Y18" s="407"/>
      <c r="Z18" s="407"/>
      <c r="AA18" s="407"/>
      <c r="AB18" s="407"/>
      <c r="AC18" s="407"/>
      <c r="AD18" s="407"/>
      <c r="AE18" s="407"/>
      <c r="AF18" s="407"/>
      <c r="AG18" s="407"/>
      <c r="AH18" s="407"/>
      <c r="AI18" s="407"/>
      <c r="AJ18" s="407"/>
      <c r="AK18" s="407"/>
      <c r="AL18" s="407"/>
      <c r="AM18" s="407"/>
      <c r="AN18" s="407"/>
      <c r="AO18" s="407"/>
      <c r="AP18" s="407"/>
      <c r="AQ18" s="407"/>
      <c r="AR18" s="407"/>
      <c r="AS18" s="407"/>
      <c r="AT18" s="407"/>
      <c r="AU18" s="407"/>
      <c r="AV18" s="407"/>
      <c r="AW18" s="407"/>
      <c r="AX18" s="407"/>
      <c r="AY18" s="407"/>
      <c r="AZ18" s="407"/>
      <c r="BA18" s="407"/>
      <c r="BB18" s="407"/>
      <c r="BC18" s="407"/>
      <c r="BE18" s="85"/>
      <c r="BF18" s="85" t="str">
        <f aca="false">IF(T18="","",T18)</f>
        <v>Добавить территорию для дифференциации</v>
      </c>
      <c r="BG18" s="85"/>
      <c r="BH18" s="85"/>
      <c r="BI18" s="36" t="n">
        <v>0</v>
      </c>
    </row>
    <row r="19" customFormat="false" ht="14.25" hidden="true" customHeight="true" outlineLevel="0" collapsed="false">
      <c r="BI19" s="31" t="n">
        <v>0</v>
      </c>
    </row>
    <row r="20" customFormat="false" ht="14.25" hidden="true" customHeight="true" outlineLevel="0" collapsed="false">
      <c r="AD20" s="407" t="s">
        <v>19</v>
      </c>
      <c r="AE20" s="464"/>
      <c r="AF20" s="407" t="n">
        <v>1</v>
      </c>
      <c r="AG20" s="499"/>
      <c r="AH20" s="407" t="s">
        <v>19</v>
      </c>
      <c r="AI20" s="464"/>
      <c r="AJ20" s="407" t="n">
        <v>1</v>
      </c>
      <c r="AK20" s="499"/>
      <c r="AL20" s="407" t="s">
        <v>19</v>
      </c>
      <c r="AM20" s="513"/>
      <c r="AN20" s="407" t="n">
        <v>1</v>
      </c>
      <c r="AO20" s="516"/>
      <c r="AP20" s="407" t="s">
        <v>19</v>
      </c>
      <c r="AQ20" s="513"/>
      <c r="AR20" s="407" t="n">
        <v>1</v>
      </c>
      <c r="AS20" s="516"/>
      <c r="AT20" s="350"/>
      <c r="AU20" s="406"/>
      <c r="AV20" s="350"/>
      <c r="AW20" s="406"/>
      <c r="AX20" s="467"/>
      <c r="AY20" s="468" t="s">
        <v>65</v>
      </c>
      <c r="AZ20" s="467"/>
      <c r="BA20" s="468" t="s">
        <v>65</v>
      </c>
      <c r="BI20" s="31" t="n">
        <v>0</v>
      </c>
    </row>
    <row r="21" customFormat="false" ht="14.25" hidden="true" customHeight="true" outlineLevel="0" collapsed="false">
      <c r="BD21" s="87"/>
      <c r="BE21" s="87"/>
      <c r="BF21" s="87"/>
      <c r="BG21" s="87"/>
      <c r="BH21" s="87"/>
      <c r="BI21" s="31" t="n">
        <v>0</v>
      </c>
    </row>
    <row r="22" customFormat="false" ht="14.25" hidden="true" customHeight="true" outlineLevel="0" collapsed="false">
      <c r="O22" s="373" t="s">
        <v>424</v>
      </c>
      <c r="Z22" s="399"/>
      <c r="AB22" s="399"/>
      <c r="AX22" s="399"/>
      <c r="AZ22" s="399"/>
      <c r="BD22" s="87"/>
      <c r="BE22" s="87"/>
      <c r="BF22" s="87"/>
      <c r="BG22" s="87"/>
      <c r="BH22" s="87"/>
      <c r="BI22" s="31" t="n">
        <v>0</v>
      </c>
    </row>
    <row r="23" customFormat="false" ht="14.25" hidden="true" customHeight="true" outlineLevel="0" collapsed="false">
      <c r="BD23" s="87"/>
      <c r="BE23" s="87"/>
      <c r="BF23" s="87"/>
      <c r="BG23" s="87"/>
      <c r="BH23" s="87"/>
      <c r="BI23" s="31" t="n">
        <v>0</v>
      </c>
    </row>
    <row r="24" s="469" customFormat="true" ht="14.25" hidden="true" customHeight="true" outlineLevel="0" collapsed="false">
      <c r="M24" s="512"/>
      <c r="N24" s="512"/>
      <c r="O24" s="469" t="s">
        <v>425</v>
      </c>
      <c r="P24" s="512"/>
      <c r="Q24" s="470"/>
      <c r="R24" s="470"/>
      <c r="AA24" s="469" t="s">
        <v>427</v>
      </c>
      <c r="AC24" s="469" t="s">
        <v>428</v>
      </c>
      <c r="AD24" s="469" t="s">
        <v>476</v>
      </c>
      <c r="AH24" s="469" t="s">
        <v>476</v>
      </c>
      <c r="AK24" s="469" t="s">
        <v>513</v>
      </c>
      <c r="AL24" s="469" t="s">
        <v>476</v>
      </c>
      <c r="AP24" s="469" t="s">
        <v>476</v>
      </c>
      <c r="AY24" s="469" t="s">
        <v>427</v>
      </c>
      <c r="BA24" s="469" t="s">
        <v>428</v>
      </c>
      <c r="BD24" s="493"/>
      <c r="BE24" s="493"/>
      <c r="BF24" s="493"/>
      <c r="BG24" s="493"/>
      <c r="BH24" s="493"/>
      <c r="BI24" s="469" t="n">
        <v>0</v>
      </c>
    </row>
    <row r="25" customFormat="false" ht="14.25" hidden="true" customHeight="true" outlineLevel="0" collapsed="false">
      <c r="O25" s="433"/>
      <c r="BD25" s="87"/>
      <c r="BE25" s="87"/>
      <c r="BF25" s="87"/>
      <c r="BG25" s="87"/>
      <c r="BH25" s="87"/>
      <c r="BI25" s="31" t="n">
        <v>0</v>
      </c>
    </row>
    <row r="26" customFormat="false" ht="14.25" hidden="true" customHeight="true" outlineLevel="0" collapsed="false">
      <c r="O26" s="433"/>
      <c r="BD26" s="87"/>
      <c r="BE26" s="87"/>
      <c r="BF26" s="87"/>
      <c r="BG26" s="87"/>
      <c r="BH26" s="87"/>
      <c r="BI26" s="31" t="n">
        <v>0</v>
      </c>
    </row>
    <row r="27" customFormat="false" ht="14.7" hidden="false" customHeight="true" outlineLevel="0" collapsed="false">
      <c r="Q27" s="471"/>
      <c r="R27" s="375"/>
      <c r="S27" s="376"/>
      <c r="T27" s="56"/>
      <c r="U27" s="56"/>
      <c r="BI27" s="31" t="n">
        <v>14</v>
      </c>
    </row>
    <row r="28" customFormat="false" ht="14.7" hidden="false" customHeight="true" outlineLevel="0" collapsed="false">
      <c r="Q28" s="471"/>
      <c r="R28" s="375"/>
      <c r="S28" s="176" t="str">
        <f aca="false">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8"/>
      <c r="BI28" s="31" t="n">
        <v>14</v>
      </c>
    </row>
    <row r="29" customFormat="false" ht="14.7" hidden="false" customHeight="true" outlineLevel="0" collapsed="false">
      <c r="Q29" s="471"/>
      <c r="R29" s="375"/>
      <c r="S29" s="209" t="str">
        <f aca="false">IF(org=0,"Не определено",org)</f>
        <v>ООО "Газпром теплоэнерго Ярославль"</v>
      </c>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178"/>
      <c r="BI29" s="31" t="n">
        <v>14</v>
      </c>
    </row>
    <row r="30" customFormat="false" ht="14.25" hidden="true" customHeight="true" outlineLevel="0" collapsed="false">
      <c r="Q30" s="471"/>
      <c r="R30" s="375"/>
      <c r="S30" s="376"/>
      <c r="T30" s="56"/>
      <c r="U30" s="56"/>
      <c r="V30" s="377"/>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c r="AY30" s="377"/>
      <c r="AZ30" s="377"/>
      <c r="BA30" s="377"/>
      <c r="BI30" s="31" t="n">
        <v>0</v>
      </c>
    </row>
    <row r="31" s="136" customFormat="true" ht="25.5" hidden="true" customHeight="true" outlineLevel="0" collapsed="false">
      <c r="A31" s="88"/>
      <c r="B31" s="88"/>
      <c r="C31" s="88"/>
      <c r="D31" s="88"/>
      <c r="E31" s="88"/>
      <c r="F31" s="88"/>
      <c r="G31" s="88"/>
      <c r="H31" s="88"/>
      <c r="I31" s="88"/>
      <c r="J31" s="88"/>
      <c r="K31" s="88"/>
      <c r="L31" s="433"/>
      <c r="M31" s="88"/>
      <c r="N31" s="88"/>
      <c r="O31" s="88"/>
      <c r="P31" s="88"/>
      <c r="Q31" s="88"/>
      <c r="S31" s="378" t="s">
        <v>41</v>
      </c>
      <c r="T31" s="378"/>
      <c r="U31" s="379"/>
      <c r="V31" s="380" t="str">
        <f aca="false">IF(TITLE_NAME_OR_PR_CHANGE="",IF(TITLE_NAME_OR_PR="","",TITLE_NAME_OR_PR),TITLE_NAME_OR_PR_CHANGE)</f>
        <v/>
      </c>
      <c r="W31" s="380"/>
      <c r="X31" s="380"/>
      <c r="Y31" s="380"/>
      <c r="Z31" s="380"/>
      <c r="AA31" s="380"/>
      <c r="AB31" s="380"/>
      <c r="AC31" s="31"/>
      <c r="AD31" s="380" t="str">
        <f aca="false">IF(TITLE_NAME_OR_PR_CHANGE="",IF(TITLE_NAME_OR_PR="","",TITLE_NAME_OR_PR),TITLE_NAME_OR_PR_CHANGE)</f>
        <v/>
      </c>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1"/>
      <c r="BB31" s="31"/>
      <c r="BC31" s="381"/>
      <c r="BD31" s="85"/>
      <c r="BE31" s="85"/>
      <c r="BF31" s="85"/>
      <c r="BG31" s="85"/>
      <c r="BH31" s="85"/>
      <c r="BI31" s="136" t="n">
        <v>0</v>
      </c>
    </row>
    <row r="32" s="136" customFormat="true" ht="18.75" hidden="true" customHeight="true" outlineLevel="0" collapsed="false">
      <c r="A32" s="88"/>
      <c r="B32" s="88"/>
      <c r="C32" s="88"/>
      <c r="D32" s="88"/>
      <c r="E32" s="88"/>
      <c r="F32" s="88"/>
      <c r="G32" s="88"/>
      <c r="H32" s="88"/>
      <c r="I32" s="88"/>
      <c r="J32" s="88"/>
      <c r="K32" s="88"/>
      <c r="L32" s="433"/>
      <c r="M32" s="88"/>
      <c r="N32" s="88"/>
      <c r="O32" s="88"/>
      <c r="P32" s="88"/>
      <c r="Q32" s="88"/>
      <c r="S32" s="378" t="s">
        <v>430</v>
      </c>
      <c r="T32" s="378"/>
      <c r="U32" s="379"/>
      <c r="V32" s="382" t="str">
        <f aca="false">IF(TITLE_DATE_PR_CHANGE="",IF(TITLE_DATE_PR="","",TITLE_DATE_PR),TITLE_DATE_PR_CHANGE)</f>
        <v/>
      </c>
      <c r="W32" s="382"/>
      <c r="X32" s="382"/>
      <c r="Y32" s="382"/>
      <c r="Z32" s="382"/>
      <c r="AA32" s="382"/>
      <c r="AB32" s="382"/>
      <c r="AC32" s="31"/>
      <c r="AD32" s="382" t="str">
        <f aca="false">IF(TITLE_DATE_PR_CHANGE="",IF(TITLE_DATE_PR="","",TITLE_DATE_PR),TITLE_DATE_PR_CHANGE)</f>
        <v/>
      </c>
      <c r="AE32" s="382"/>
      <c r="AF32" s="382"/>
      <c r="AG32" s="382"/>
      <c r="AH32" s="382"/>
      <c r="AI32" s="382"/>
      <c r="AJ32" s="382"/>
      <c r="AK32" s="382"/>
      <c r="AL32" s="382"/>
      <c r="AM32" s="382"/>
      <c r="AN32" s="382"/>
      <c r="AO32" s="382"/>
      <c r="AP32" s="382"/>
      <c r="AQ32" s="382"/>
      <c r="AR32" s="382"/>
      <c r="AS32" s="382"/>
      <c r="AT32" s="382"/>
      <c r="AU32" s="382"/>
      <c r="AV32" s="382"/>
      <c r="AW32" s="382"/>
      <c r="AX32" s="382"/>
      <c r="AY32" s="382"/>
      <c r="AZ32" s="382"/>
      <c r="BA32" s="31"/>
      <c r="BB32" s="31"/>
      <c r="BC32" s="381"/>
      <c r="BD32" s="85"/>
      <c r="BE32" s="85"/>
      <c r="BF32" s="85"/>
      <c r="BG32" s="85"/>
      <c r="BH32" s="85"/>
      <c r="BI32" s="136" t="n">
        <v>0</v>
      </c>
    </row>
    <row r="33" s="136" customFormat="true" ht="18.75" hidden="true" customHeight="true" outlineLevel="0" collapsed="false">
      <c r="A33" s="88"/>
      <c r="B33" s="88"/>
      <c r="C33" s="88"/>
      <c r="D33" s="88"/>
      <c r="E33" s="88"/>
      <c r="F33" s="88"/>
      <c r="G33" s="88"/>
      <c r="H33" s="88"/>
      <c r="I33" s="88"/>
      <c r="J33" s="88"/>
      <c r="K33" s="88"/>
      <c r="L33" s="433"/>
      <c r="M33" s="88"/>
      <c r="N33" s="88"/>
      <c r="O33" s="88"/>
      <c r="P33" s="88"/>
      <c r="Q33" s="88"/>
      <c r="S33" s="378" t="s">
        <v>431</v>
      </c>
      <c r="T33" s="378"/>
      <c r="U33" s="379"/>
      <c r="V33" s="380" t="str">
        <f aca="false">IF(TITLE_NUMBER_PR_CHANGE="",IF(TITLE_NUMBER_PR="","",TITLE_NUMBER_PR),TITLE_NUMBER_PR_CHANGE)</f>
        <v/>
      </c>
      <c r="W33" s="380"/>
      <c r="X33" s="380"/>
      <c r="Y33" s="380"/>
      <c r="Z33" s="380"/>
      <c r="AA33" s="380"/>
      <c r="AB33" s="380"/>
      <c r="AC33" s="31"/>
      <c r="AD33" s="380" t="str">
        <f aca="false">IF(TITLE_NUMBER_PR_CHANGE="",IF(TITLE_NUMBER_PR="","",TITLE_NUMBER_PR),TITLE_NUMBER_PR_CHANGE)</f>
        <v/>
      </c>
      <c r="AE33" s="380"/>
      <c r="AF33" s="380"/>
      <c r="AG33" s="380"/>
      <c r="AH33" s="380"/>
      <c r="AI33" s="380"/>
      <c r="AJ33" s="380"/>
      <c r="AK33" s="380"/>
      <c r="AL33" s="380"/>
      <c r="AM33" s="380"/>
      <c r="AN33" s="380"/>
      <c r="AO33" s="380"/>
      <c r="AP33" s="380"/>
      <c r="AQ33" s="380"/>
      <c r="AR33" s="380"/>
      <c r="AS33" s="380"/>
      <c r="AT33" s="380"/>
      <c r="AU33" s="380"/>
      <c r="AV33" s="380"/>
      <c r="AW33" s="380"/>
      <c r="AX33" s="380"/>
      <c r="AY33" s="380"/>
      <c r="AZ33" s="380"/>
      <c r="BA33" s="31"/>
      <c r="BB33" s="31"/>
      <c r="BC33" s="381"/>
      <c r="BD33" s="85"/>
      <c r="BE33" s="85"/>
      <c r="BF33" s="85"/>
      <c r="BG33" s="85"/>
      <c r="BH33" s="85"/>
      <c r="BI33" s="136" t="n">
        <v>0</v>
      </c>
    </row>
    <row r="34" s="136" customFormat="true" ht="18.75" hidden="true" customHeight="true" outlineLevel="0" collapsed="false">
      <c r="A34" s="88"/>
      <c r="B34" s="88"/>
      <c r="C34" s="88"/>
      <c r="D34" s="88"/>
      <c r="E34" s="88"/>
      <c r="F34" s="88"/>
      <c r="G34" s="88"/>
      <c r="H34" s="88"/>
      <c r="I34" s="88"/>
      <c r="J34" s="88"/>
      <c r="K34" s="88"/>
      <c r="L34" s="433"/>
      <c r="M34" s="88"/>
      <c r="N34" s="88"/>
      <c r="O34" s="88"/>
      <c r="P34" s="88"/>
      <c r="Q34" s="88"/>
      <c r="S34" s="378" t="s">
        <v>42</v>
      </c>
      <c r="T34" s="378"/>
      <c r="U34" s="379"/>
      <c r="V34" s="380" t="str">
        <f aca="false">IF(TITLE_IST_PUB_CHANGE="",IF(TITLE_IST_PUB="","",TITLE_IST_PUB),TITLE_IST_PUB_CHANGE)</f>
        <v/>
      </c>
      <c r="W34" s="380"/>
      <c r="X34" s="380"/>
      <c r="Y34" s="380"/>
      <c r="Z34" s="380"/>
      <c r="AA34" s="380"/>
      <c r="AB34" s="380"/>
      <c r="AC34" s="31"/>
      <c r="AD34" s="380" t="str">
        <f aca="false">IF(TITLE_IST_PUB_CHANGE="",IF(TITLE_IST_PUB="","",TITLE_IST_PUB),TITLE_IST_PUB_CHANGE)</f>
        <v/>
      </c>
      <c r="AE34" s="380"/>
      <c r="AF34" s="380"/>
      <c r="AG34" s="380"/>
      <c r="AH34" s="380"/>
      <c r="AI34" s="380"/>
      <c r="AJ34" s="380"/>
      <c r="AK34" s="380"/>
      <c r="AL34" s="380"/>
      <c r="AM34" s="380"/>
      <c r="AN34" s="380"/>
      <c r="AO34" s="380"/>
      <c r="AP34" s="380"/>
      <c r="AQ34" s="380"/>
      <c r="AR34" s="380"/>
      <c r="AS34" s="380"/>
      <c r="AT34" s="380"/>
      <c r="AU34" s="380"/>
      <c r="AV34" s="380"/>
      <c r="AW34" s="380"/>
      <c r="AX34" s="380"/>
      <c r="AY34" s="380"/>
      <c r="AZ34" s="380"/>
      <c r="BA34" s="31"/>
      <c r="BB34" s="31"/>
      <c r="BC34" s="381"/>
      <c r="BD34" s="85"/>
      <c r="BE34" s="85"/>
      <c r="BF34" s="85"/>
      <c r="BG34" s="85"/>
      <c r="BH34" s="85"/>
      <c r="BI34" s="136" t="n">
        <v>0</v>
      </c>
    </row>
    <row r="35" customFormat="false" ht="14.25" hidden="true" customHeight="true" outlineLevel="0" collapsed="false">
      <c r="Q35" s="471"/>
      <c r="R35" s="375"/>
      <c r="S35" s="376"/>
      <c r="T35" s="56"/>
      <c r="U35" s="56"/>
      <c r="V35" s="377"/>
      <c r="W35" s="377"/>
      <c r="X35" s="377"/>
      <c r="Y35" s="377"/>
      <c r="Z35" s="377"/>
      <c r="AA35" s="377"/>
      <c r="AB35" s="377"/>
      <c r="AC35" s="377"/>
      <c r="AD35" s="377"/>
      <c r="AE35" s="377"/>
      <c r="AF35" s="377"/>
      <c r="AG35" s="377"/>
      <c r="AH35" s="377"/>
      <c r="AI35" s="377"/>
      <c r="AJ35" s="377"/>
      <c r="AK35" s="377"/>
      <c r="AL35" s="377"/>
      <c r="AM35" s="377"/>
      <c r="AN35" s="377"/>
      <c r="AO35" s="377"/>
      <c r="AP35" s="377"/>
      <c r="AQ35" s="377"/>
      <c r="AR35" s="377"/>
      <c r="AS35" s="377"/>
      <c r="AT35" s="377"/>
      <c r="AU35" s="377"/>
      <c r="AV35" s="377"/>
      <c r="AW35" s="377"/>
      <c r="AX35" s="377"/>
      <c r="AY35" s="377"/>
      <c r="AZ35" s="377"/>
      <c r="BA35" s="377"/>
      <c r="BI35" s="31" t="n">
        <v>0</v>
      </c>
    </row>
    <row r="36" s="136" customFormat="true" ht="18.75" hidden="true" customHeight="true" outlineLevel="0" collapsed="false">
      <c r="A36" s="88"/>
      <c r="B36" s="88"/>
      <c r="C36" s="88"/>
      <c r="D36" s="88"/>
      <c r="E36" s="88"/>
      <c r="F36" s="88"/>
      <c r="G36" s="88"/>
      <c r="H36" s="88"/>
      <c r="I36" s="88"/>
      <c r="J36" s="88"/>
      <c r="K36" s="88"/>
      <c r="L36" s="433"/>
      <c r="M36" s="88"/>
      <c r="N36" s="88"/>
      <c r="O36" s="88"/>
      <c r="P36" s="88"/>
      <c r="Q36" s="88"/>
      <c r="S36" s="378" t="s">
        <v>430</v>
      </c>
      <c r="T36" s="378"/>
      <c r="U36" s="379"/>
      <c r="V36" s="382" t="str">
        <f aca="false">IF(TITLE_DATE_PR_CHANGE="",IF(TITLE_DATE_PR="","",TITLE_DATE_PR),TITLE_DATE_PR_CHANGE)</f>
        <v/>
      </c>
      <c r="W36" s="382"/>
      <c r="X36" s="382"/>
      <c r="Y36" s="382"/>
      <c r="Z36" s="382"/>
      <c r="AA36" s="382"/>
      <c r="AB36" s="382"/>
      <c r="AC36" s="31"/>
      <c r="AD36" s="382" t="str">
        <f aca="false">IF(TITLE_DATE_PR_CHANGE="",IF(TITLE_DATE_PR="","",TITLE_DATE_PR),TITLE_DATE_PR_CHANGE)</f>
        <v/>
      </c>
      <c r="AE36" s="382"/>
      <c r="AF36" s="382"/>
      <c r="AG36" s="382"/>
      <c r="AH36" s="382"/>
      <c r="AI36" s="382"/>
      <c r="AJ36" s="382"/>
      <c r="AK36" s="382"/>
      <c r="AL36" s="382"/>
      <c r="AM36" s="382"/>
      <c r="AN36" s="382"/>
      <c r="AO36" s="382"/>
      <c r="AP36" s="382"/>
      <c r="AQ36" s="382"/>
      <c r="AR36" s="382"/>
      <c r="AS36" s="382"/>
      <c r="AT36" s="382"/>
      <c r="AU36" s="382"/>
      <c r="AV36" s="382"/>
      <c r="AW36" s="382"/>
      <c r="AX36" s="382"/>
      <c r="AY36" s="382"/>
      <c r="AZ36" s="382"/>
      <c r="BA36" s="31"/>
      <c r="BB36" s="31"/>
      <c r="BC36" s="381"/>
      <c r="BD36" s="85"/>
      <c r="BE36" s="85"/>
      <c r="BF36" s="85"/>
      <c r="BG36" s="85"/>
      <c r="BH36" s="85"/>
      <c r="BI36" s="136" t="n">
        <v>0</v>
      </c>
    </row>
    <row r="37" s="136" customFormat="true" ht="18.75" hidden="true" customHeight="true" outlineLevel="0" collapsed="false">
      <c r="A37" s="88"/>
      <c r="B37" s="88"/>
      <c r="C37" s="88"/>
      <c r="D37" s="88"/>
      <c r="E37" s="88"/>
      <c r="F37" s="88"/>
      <c r="G37" s="88"/>
      <c r="H37" s="88"/>
      <c r="I37" s="88"/>
      <c r="J37" s="88"/>
      <c r="K37" s="88"/>
      <c r="L37" s="433"/>
      <c r="M37" s="88"/>
      <c r="N37" s="88"/>
      <c r="O37" s="88"/>
      <c r="P37" s="88"/>
      <c r="Q37" s="88"/>
      <c r="S37" s="378" t="s">
        <v>431</v>
      </c>
      <c r="T37" s="378"/>
      <c r="U37" s="379"/>
      <c r="V37" s="380" t="str">
        <f aca="false">IF(TITLE_NUMBER_PR_CHANGE="",IF(TITLE_NUMBER_PR="","",TITLE_NUMBER_PR),TITLE_NUMBER_PR_CHANGE)</f>
        <v/>
      </c>
      <c r="W37" s="380"/>
      <c r="X37" s="380"/>
      <c r="Y37" s="380"/>
      <c r="Z37" s="380"/>
      <c r="AA37" s="380"/>
      <c r="AB37" s="380"/>
      <c r="AC37" s="31"/>
      <c r="AD37" s="380" t="str">
        <f aca="false">IF(TITLE_NUMBER_PR_CHANGE="",IF(TITLE_NUMBER_PR="","",TITLE_NUMBER_PR),TITLE_NUMBER_PR_CHANGE)</f>
        <v/>
      </c>
      <c r="AE37" s="380"/>
      <c r="AF37" s="380"/>
      <c r="AG37" s="380"/>
      <c r="AH37" s="380"/>
      <c r="AI37" s="380"/>
      <c r="AJ37" s="380"/>
      <c r="AK37" s="380"/>
      <c r="AL37" s="380"/>
      <c r="AM37" s="380"/>
      <c r="AN37" s="380"/>
      <c r="AO37" s="380"/>
      <c r="AP37" s="380"/>
      <c r="AQ37" s="380"/>
      <c r="AR37" s="380"/>
      <c r="AS37" s="380"/>
      <c r="AT37" s="380"/>
      <c r="AU37" s="380"/>
      <c r="AV37" s="380"/>
      <c r="AW37" s="380"/>
      <c r="AX37" s="380"/>
      <c r="AY37" s="380"/>
      <c r="AZ37" s="380"/>
      <c r="BA37" s="31"/>
      <c r="BB37" s="31"/>
      <c r="BC37" s="381"/>
      <c r="BD37" s="85"/>
      <c r="BE37" s="85"/>
      <c r="BF37" s="85"/>
      <c r="BG37" s="85"/>
      <c r="BH37" s="85"/>
      <c r="BI37" s="136" t="n">
        <v>0</v>
      </c>
    </row>
    <row r="38" s="136" customFormat="true" ht="12.8" hidden="false" customHeight="false" outlineLevel="0" collapsed="false">
      <c r="A38" s="88"/>
      <c r="B38" s="88"/>
      <c r="C38" s="88"/>
      <c r="D38" s="88"/>
      <c r="E38" s="88"/>
      <c r="F38" s="88"/>
      <c r="G38" s="88"/>
      <c r="H38" s="88"/>
      <c r="I38" s="88"/>
      <c r="J38" s="88"/>
      <c r="K38" s="88"/>
      <c r="L38" s="433"/>
      <c r="M38" s="88"/>
      <c r="N38" s="88"/>
      <c r="O38" s="88"/>
      <c r="P38" s="88"/>
      <c r="Q38" s="88"/>
      <c r="S38" s="31"/>
      <c r="T38" s="31"/>
      <c r="U38" s="481"/>
      <c r="V38" s="31"/>
      <c r="W38" s="31"/>
      <c r="X38" s="31"/>
      <c r="Y38" s="31"/>
      <c r="Z38" s="31"/>
      <c r="AA38" s="31"/>
      <c r="AB38" s="31"/>
      <c r="AC38" s="36" t="s">
        <v>434</v>
      </c>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6" t="s">
        <v>434</v>
      </c>
      <c r="BD38" s="85"/>
      <c r="BE38" s="85"/>
      <c r="BF38" s="85"/>
      <c r="BG38" s="85"/>
      <c r="BH38" s="85"/>
      <c r="BI38" s="136" t="n">
        <v>0</v>
      </c>
    </row>
    <row r="39" customFormat="false" ht="14.7" hidden="false" customHeight="true" outlineLevel="0" collapsed="false">
      <c r="Q39" s="471"/>
      <c r="R39" s="375"/>
      <c r="S39" s="376"/>
      <c r="T39" s="56"/>
      <c r="U39" s="383"/>
      <c r="V39" s="384"/>
      <c r="W39" s="384"/>
      <c r="X39" s="384"/>
      <c r="Y39" s="384"/>
      <c r="Z39" s="384"/>
      <c r="AA39" s="384"/>
      <c r="AB39" s="384"/>
      <c r="AC39" s="384"/>
      <c r="AD39" s="384"/>
      <c r="AE39" s="384"/>
      <c r="AF39" s="384"/>
      <c r="AG39" s="384"/>
      <c r="AH39" s="384"/>
      <c r="AI39" s="384"/>
      <c r="AJ39" s="384"/>
      <c r="AK39" s="384"/>
      <c r="AL39" s="384"/>
      <c r="AM39" s="384"/>
      <c r="AN39" s="384"/>
      <c r="AO39" s="384"/>
      <c r="AP39" s="384"/>
      <c r="AQ39" s="384"/>
      <c r="AR39" s="384"/>
      <c r="AS39" s="384"/>
      <c r="AT39" s="384"/>
      <c r="AU39" s="384"/>
      <c r="AV39" s="384"/>
      <c r="AW39" s="384"/>
      <c r="AX39" s="384"/>
      <c r="AY39" s="384"/>
      <c r="AZ39" s="384"/>
      <c r="BA39" s="384"/>
      <c r="BI39" s="31" t="n">
        <v>14</v>
      </c>
    </row>
    <row r="40" customFormat="false" ht="14.7" hidden="false" customHeight="true" outlineLevel="0" collapsed="false">
      <c r="Q40" s="471"/>
      <c r="R40" s="375"/>
      <c r="S40" s="97" t="s">
        <v>307</v>
      </c>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t="s">
        <v>308</v>
      </c>
      <c r="BI40" s="31" t="n">
        <v>14</v>
      </c>
    </row>
    <row r="41" customFormat="false" ht="14.7" hidden="false" customHeight="true" outlineLevel="0" collapsed="false">
      <c r="Q41" s="471"/>
      <c r="R41" s="375"/>
      <c r="S41" s="404" t="s">
        <v>87</v>
      </c>
      <c r="T41" s="310" t="s">
        <v>514</v>
      </c>
      <c r="U41" s="386"/>
      <c r="V41" s="309" t="s">
        <v>436</v>
      </c>
      <c r="W41" s="309"/>
      <c r="X41" s="309"/>
      <c r="Y41" s="309"/>
      <c r="Z41" s="309"/>
      <c r="AA41" s="309"/>
      <c r="AB41" s="309"/>
      <c r="AC41" s="310" t="s">
        <v>437</v>
      </c>
      <c r="AD41" s="309" t="s">
        <v>515</v>
      </c>
      <c r="AE41" s="309"/>
      <c r="AF41" s="309"/>
      <c r="AG41" s="309"/>
      <c r="AH41" s="309" t="s">
        <v>516</v>
      </c>
      <c r="AI41" s="309"/>
      <c r="AJ41" s="309"/>
      <c r="AK41" s="309"/>
      <c r="AL41" s="309" t="s">
        <v>517</v>
      </c>
      <c r="AM41" s="309"/>
      <c r="AN41" s="309"/>
      <c r="AO41" s="309"/>
      <c r="AP41" s="309" t="s">
        <v>518</v>
      </c>
      <c r="AQ41" s="309"/>
      <c r="AR41" s="309"/>
      <c r="AS41" s="309"/>
      <c r="AT41" s="309" t="s">
        <v>436</v>
      </c>
      <c r="AU41" s="309"/>
      <c r="AV41" s="309"/>
      <c r="AW41" s="309"/>
      <c r="AX41" s="309"/>
      <c r="AY41" s="309"/>
      <c r="AZ41" s="309"/>
      <c r="BA41" s="310" t="s">
        <v>437</v>
      </c>
      <c r="BB41" s="387" t="s">
        <v>439</v>
      </c>
      <c r="BC41" s="97"/>
      <c r="BI41" s="31" t="n">
        <v>14</v>
      </c>
    </row>
    <row r="42" customFormat="false" ht="35.7" hidden="false" customHeight="true" outlineLevel="0" collapsed="false">
      <c r="Q42" s="471"/>
      <c r="R42" s="375"/>
      <c r="S42" s="404"/>
      <c r="T42" s="310"/>
      <c r="U42" s="388"/>
      <c r="V42" s="97" t="s">
        <v>519</v>
      </c>
      <c r="W42" s="97"/>
      <c r="X42" s="97" t="s">
        <v>520</v>
      </c>
      <c r="Y42" s="97"/>
      <c r="Z42" s="97" t="s">
        <v>521</v>
      </c>
      <c r="AA42" s="97"/>
      <c r="AB42" s="97"/>
      <c r="AC42" s="310"/>
      <c r="AD42" s="309"/>
      <c r="AE42" s="309"/>
      <c r="AF42" s="309"/>
      <c r="AG42" s="309"/>
      <c r="AH42" s="309"/>
      <c r="AI42" s="309"/>
      <c r="AJ42" s="309"/>
      <c r="AK42" s="309"/>
      <c r="AL42" s="309"/>
      <c r="AM42" s="309"/>
      <c r="AN42" s="309"/>
      <c r="AO42" s="309"/>
      <c r="AP42" s="309"/>
      <c r="AQ42" s="309"/>
      <c r="AR42" s="309"/>
      <c r="AS42" s="309"/>
      <c r="AT42" s="97" t="s">
        <v>519</v>
      </c>
      <c r="AU42" s="97"/>
      <c r="AV42" s="97" t="s">
        <v>520</v>
      </c>
      <c r="AW42" s="97"/>
      <c r="AX42" s="97" t="s">
        <v>521</v>
      </c>
      <c r="AY42" s="97"/>
      <c r="AZ42" s="97"/>
      <c r="BA42" s="310"/>
      <c r="BB42" s="387"/>
      <c r="BC42" s="97"/>
      <c r="BI42" s="31" t="n">
        <v>34</v>
      </c>
    </row>
    <row r="43" customFormat="false" ht="14.7" hidden="false" customHeight="true" outlineLevel="0" collapsed="false">
      <c r="Q43" s="471"/>
      <c r="R43" s="375"/>
      <c r="S43" s="404"/>
      <c r="T43" s="310"/>
      <c r="U43" s="388"/>
      <c r="V43" s="97"/>
      <c r="W43" s="97"/>
      <c r="X43" s="97"/>
      <c r="Y43" s="97"/>
      <c r="Z43" s="97"/>
      <c r="AA43" s="97"/>
      <c r="AB43" s="97"/>
      <c r="AC43" s="310"/>
      <c r="AD43" s="309"/>
      <c r="AE43" s="309"/>
      <c r="AF43" s="309"/>
      <c r="AG43" s="309"/>
      <c r="AH43" s="309"/>
      <c r="AI43" s="309"/>
      <c r="AJ43" s="309"/>
      <c r="AK43" s="309"/>
      <c r="AL43" s="309"/>
      <c r="AM43" s="309"/>
      <c r="AN43" s="309"/>
      <c r="AO43" s="309"/>
      <c r="AP43" s="309"/>
      <c r="AQ43" s="309"/>
      <c r="AR43" s="309"/>
      <c r="AS43" s="309"/>
      <c r="AT43" s="97"/>
      <c r="AU43" s="97"/>
      <c r="AV43" s="97"/>
      <c r="AW43" s="97"/>
      <c r="AX43" s="97"/>
      <c r="AY43" s="97"/>
      <c r="AZ43" s="97"/>
      <c r="BA43" s="310"/>
      <c r="BB43" s="387"/>
      <c r="BC43" s="97"/>
      <c r="BI43" s="31" t="n">
        <v>14</v>
      </c>
    </row>
    <row r="44" customFormat="false" ht="14.7" hidden="false" customHeight="true" outlineLevel="0" collapsed="false">
      <c r="A44" s="88"/>
      <c r="B44" s="88" t="s">
        <v>144</v>
      </c>
      <c r="C44" s="88" t="s">
        <v>145</v>
      </c>
      <c r="D44" s="88" t="s">
        <v>146</v>
      </c>
      <c r="E44" s="433" t="s">
        <v>444</v>
      </c>
      <c r="F44" s="433" t="s">
        <v>445</v>
      </c>
      <c r="G44" s="433" t="s">
        <v>446</v>
      </c>
      <c r="H44" s="433" t="s">
        <v>447</v>
      </c>
      <c r="I44" s="433" t="s">
        <v>448</v>
      </c>
      <c r="J44" s="433" t="s">
        <v>449</v>
      </c>
      <c r="K44" s="433" t="s">
        <v>450</v>
      </c>
      <c r="L44" s="433" t="s">
        <v>425</v>
      </c>
      <c r="Q44" s="471"/>
      <c r="R44" s="375"/>
      <c r="S44" s="404"/>
      <c r="T44" s="310"/>
      <c r="U44" s="389"/>
      <c r="V44" s="310" t="s">
        <v>485</v>
      </c>
      <c r="W44" s="310" t="s">
        <v>486</v>
      </c>
      <c r="X44" s="310" t="s">
        <v>485</v>
      </c>
      <c r="Y44" s="310" t="s">
        <v>486</v>
      </c>
      <c r="Z44" s="148" t="s">
        <v>453</v>
      </c>
      <c r="AA44" s="148" t="s">
        <v>454</v>
      </c>
      <c r="AB44" s="148"/>
      <c r="AC44" s="310"/>
      <c r="AD44" s="309"/>
      <c r="AE44" s="309"/>
      <c r="AF44" s="309"/>
      <c r="AG44" s="309"/>
      <c r="AH44" s="309"/>
      <c r="AI44" s="309"/>
      <c r="AJ44" s="309"/>
      <c r="AK44" s="309"/>
      <c r="AL44" s="309"/>
      <c r="AM44" s="309"/>
      <c r="AN44" s="309"/>
      <c r="AO44" s="309"/>
      <c r="AP44" s="309"/>
      <c r="AQ44" s="309"/>
      <c r="AR44" s="309"/>
      <c r="AS44" s="309"/>
      <c r="AT44" s="310" t="s">
        <v>485</v>
      </c>
      <c r="AU44" s="310" t="s">
        <v>486</v>
      </c>
      <c r="AV44" s="310" t="s">
        <v>485</v>
      </c>
      <c r="AW44" s="310" t="s">
        <v>486</v>
      </c>
      <c r="AX44" s="148" t="s">
        <v>453</v>
      </c>
      <c r="AY44" s="148" t="s">
        <v>454</v>
      </c>
      <c r="AZ44" s="148"/>
      <c r="BA44" s="310"/>
      <c r="BB44" s="387"/>
      <c r="BC44" s="97"/>
      <c r="BI44" s="31" t="n">
        <v>14</v>
      </c>
    </row>
    <row r="45" s="87" customFormat="true" ht="12.8" hidden="false" customHeight="false" outlineLevel="0" collapsed="false">
      <c r="A45" s="88"/>
      <c r="B45" s="88"/>
      <c r="C45" s="88"/>
      <c r="D45" s="88"/>
      <c r="E45" s="88"/>
      <c r="F45" s="88"/>
      <c r="G45" s="88"/>
      <c r="H45" s="88"/>
      <c r="I45" s="88"/>
      <c r="J45" s="88"/>
      <c r="K45" s="88"/>
      <c r="L45" s="433"/>
      <c r="M45" s="39"/>
      <c r="N45" s="39"/>
      <c r="O45" s="39"/>
      <c r="P45" s="414"/>
      <c r="Q45" s="392"/>
      <c r="R45" s="392" t="n">
        <v>1</v>
      </c>
      <c r="S45" s="393" t="s">
        <v>118</v>
      </c>
      <c r="T45" s="394" t="s">
        <v>101</v>
      </c>
      <c r="U45" s="395" t="str">
        <f aca="true">OFFSET(U45,0,-1)</f>
        <v>2</v>
      </c>
      <c r="V45" s="396" t="n">
        <f aca="true">OFFSET(V45,0,-1)+1</f>
        <v>3</v>
      </c>
      <c r="W45" s="396" t="n">
        <f aca="true">OFFSET(W45,0,-1)+1</f>
        <v>4</v>
      </c>
      <c r="X45" s="396" t="n">
        <f aca="true">OFFSET(X45,0,-1)+1</f>
        <v>5</v>
      </c>
      <c r="Y45" s="396" t="n">
        <f aca="true">OFFSET(Y45,0,-1)+1</f>
        <v>6</v>
      </c>
      <c r="Z45" s="396" t="n">
        <f aca="true">OFFSET(Z45,0,-1)+1</f>
        <v>7</v>
      </c>
      <c r="AA45" s="396" t="n">
        <f aca="true">OFFSET(AA45,0,-1)+1</f>
        <v>8</v>
      </c>
      <c r="AB45" s="396"/>
      <c r="AC45" s="396" t="n">
        <f aca="true">OFFSET(AC45,0,-2)+1</f>
        <v>9</v>
      </c>
      <c r="AD45" s="396" t="n">
        <f aca="true">OFFSET(AD45,0,-1)+1</f>
        <v>10</v>
      </c>
      <c r="AE45" s="396"/>
      <c r="AF45" s="396"/>
      <c r="AG45" s="396"/>
      <c r="AH45" s="396"/>
      <c r="AI45" s="396"/>
      <c r="AJ45" s="396"/>
      <c r="AK45" s="396"/>
      <c r="AL45" s="396"/>
      <c r="AM45" s="396"/>
      <c r="AN45" s="396"/>
      <c r="AO45" s="396"/>
      <c r="AP45" s="396"/>
      <c r="AQ45" s="396"/>
      <c r="AR45" s="396"/>
      <c r="AS45" s="396"/>
      <c r="AT45" s="396"/>
      <c r="AU45" s="396"/>
      <c r="AV45" s="396"/>
      <c r="AW45" s="396" t="n">
        <f aca="true">OFFSET(AW45,0,-1)+1</f>
        <v>1</v>
      </c>
      <c r="AX45" s="396" t="n">
        <f aca="true">OFFSET(AX45,0,-1)+1</f>
        <v>2</v>
      </c>
      <c r="AY45" s="396" t="n">
        <f aca="true">OFFSET(AY45,0,-1)+1</f>
        <v>3</v>
      </c>
      <c r="AZ45" s="396"/>
      <c r="BA45" s="396" t="n">
        <f aca="true">OFFSET(BA45,0,-2)+1</f>
        <v>4</v>
      </c>
      <c r="BB45" s="395" t="n">
        <f aca="true">OFFSET(BB45,0,-1)</f>
        <v>4</v>
      </c>
      <c r="BC45" s="396" t="n">
        <f aca="true">OFFSET(BC45,0,-1)+1</f>
        <v>5</v>
      </c>
      <c r="BD45" s="36"/>
      <c r="BE45" s="36"/>
      <c r="BF45" s="36"/>
      <c r="BG45" s="36"/>
      <c r="BH45" s="36"/>
      <c r="BI45" s="87" t="n">
        <v>0</v>
      </c>
    </row>
    <row r="46" customFormat="false" ht="22.05" hidden="false" customHeight="true" outlineLevel="0" collapsed="false">
      <c r="A46" s="416" t="s">
        <v>268</v>
      </c>
      <c r="B46" s="416"/>
      <c r="C46" s="416"/>
      <c r="D46" s="416"/>
      <c r="E46" s="331" t="n">
        <v>1</v>
      </c>
      <c r="F46" s="416"/>
      <c r="G46" s="416"/>
      <c r="H46" s="416"/>
      <c r="I46" s="416"/>
      <c r="J46" s="416"/>
      <c r="K46" s="416"/>
      <c r="L46" s="433"/>
      <c r="M46" s="29"/>
      <c r="N46" s="29"/>
      <c r="O46" s="29"/>
      <c r="Q46" s="96"/>
      <c r="R46" s="332"/>
      <c r="S46" s="404" t="n">
        <f aca="false">INDEX(PT_DIFFERENTIATION_NUM_NTAR,MATCH(A46,PT_DIFFERENTIATION_NTAR_ID,0))</f>
        <v>0</v>
      </c>
      <c r="T46" s="334" t="s">
        <v>132</v>
      </c>
      <c r="U46" s="335"/>
      <c r="V46" s="492"/>
      <c r="W46" s="492"/>
      <c r="X46" s="492"/>
      <c r="Y46" s="492"/>
      <c r="Z46" s="492"/>
      <c r="AA46" s="492"/>
      <c r="AB46" s="492"/>
      <c r="AC46" s="492"/>
      <c r="AD46" s="337" t="str">
        <f aca="false">INDEX(PT_DIFFERENTIATION_NTAR,MATCH(A46,PT_DIFFERENTIATION_NTAR_ID,0))</f>
        <v/>
      </c>
      <c r="AE46" s="337"/>
      <c r="AF46" s="337"/>
      <c r="AG46" s="337"/>
      <c r="AH46" s="337"/>
      <c r="AI46" s="337"/>
      <c r="AJ46" s="337"/>
      <c r="AK46" s="337"/>
      <c r="AL46" s="337"/>
      <c r="AM46" s="337"/>
      <c r="AN46" s="337"/>
      <c r="AO46" s="337"/>
      <c r="AP46" s="337"/>
      <c r="AQ46" s="337"/>
      <c r="AR46" s="337"/>
      <c r="AS46" s="337"/>
      <c r="AT46" s="337"/>
      <c r="AU46" s="337"/>
      <c r="AV46" s="337"/>
      <c r="AW46" s="337"/>
      <c r="AX46" s="337"/>
      <c r="AY46" s="337"/>
      <c r="AZ46" s="337"/>
      <c r="BA46" s="337"/>
      <c r="BB46" s="337"/>
      <c r="BC46" s="338"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5"/>
      <c r="BF46" s="85" t="str">
        <f aca="false">IF(T46="","",T46)</f>
        <v>Наименование тарифа</v>
      </c>
      <c r="BG46" s="85"/>
      <c r="BH46" s="85"/>
      <c r="BI46" s="31" t="n">
        <v>21</v>
      </c>
    </row>
    <row r="47" customFormat="false" ht="22.05" hidden="false" customHeight="true" outlineLevel="0" collapsed="false">
      <c r="A47" s="416" t="s">
        <v>268</v>
      </c>
      <c r="B47" s="416" t="s">
        <v>269</v>
      </c>
      <c r="C47" s="416"/>
      <c r="D47" s="416"/>
      <c r="E47" s="331"/>
      <c r="F47" s="331" t="n">
        <v>1</v>
      </c>
      <c r="G47" s="416"/>
      <c r="H47" s="416"/>
      <c r="I47" s="416"/>
      <c r="J47" s="416"/>
      <c r="K47" s="416"/>
      <c r="L47" s="433"/>
      <c r="M47" s="29"/>
      <c r="N47" s="29"/>
      <c r="O47" s="29"/>
      <c r="P47" s="33"/>
      <c r="Q47" s="450"/>
      <c r="R47" s="340"/>
      <c r="S47" s="404" t="str">
        <f aca="false">INDEX(PT_DIFFERENTIATION_NUM_TER,MATCH(B47,PT_DIFFERENTIATION_TER_ID,0))</f>
        <v>.</v>
      </c>
      <c r="T47" s="333" t="s">
        <v>404</v>
      </c>
      <c r="U47" s="335"/>
      <c r="V47" s="492"/>
      <c r="W47" s="492"/>
      <c r="X47" s="492"/>
      <c r="Y47" s="492"/>
      <c r="Z47" s="492"/>
      <c r="AA47" s="492"/>
      <c r="AB47" s="492"/>
      <c r="AC47" s="492"/>
      <c r="AD47" s="337" t="str">
        <f aca="false">INDEX(PT_DIFFERENTIATION_TER,MATCH(B47,PT_DIFFERENTIATION_TER_ID,0))</f>
        <v/>
      </c>
      <c r="AE47" s="337"/>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8" t="s">
        <v>405</v>
      </c>
      <c r="BE47" s="85"/>
      <c r="BF47" s="85" t="str">
        <f aca="false">IF(T47="","",T47)</f>
        <v>Территория действия тарифа</v>
      </c>
      <c r="BG47" s="85"/>
      <c r="BH47" s="85"/>
      <c r="BI47" s="31" t="n">
        <v>21</v>
      </c>
    </row>
    <row r="48" customFormat="false" ht="35.7" hidden="false" customHeight="true" outlineLevel="0" collapsed="false">
      <c r="A48" s="416" t="s">
        <v>268</v>
      </c>
      <c r="B48" s="416" t="s">
        <v>269</v>
      </c>
      <c r="C48" s="416" t="s">
        <v>270</v>
      </c>
      <c r="D48" s="416"/>
      <c r="E48" s="331"/>
      <c r="F48" s="331"/>
      <c r="G48" s="331" t="n">
        <v>1</v>
      </c>
      <c r="H48" s="416"/>
      <c r="I48" s="416"/>
      <c r="J48" s="416"/>
      <c r="K48" s="416"/>
      <c r="L48" s="433"/>
      <c r="M48" s="29"/>
      <c r="N48" s="29"/>
      <c r="O48" s="29"/>
      <c r="P48" s="91"/>
      <c r="Q48" s="450"/>
      <c r="R48" s="340"/>
      <c r="S48" s="404" t="str">
        <f aca="false">INDEX(PT_DIFFERENTIATION_NUM_CS,MATCH(C48,PT_DIFFERENTIATION_CS_ID,0))</f>
        <v>..</v>
      </c>
      <c r="T48" s="401" t="s">
        <v>537</v>
      </c>
      <c r="U48" s="335"/>
      <c r="V48" s="492"/>
      <c r="W48" s="492"/>
      <c r="X48" s="492"/>
      <c r="Y48" s="492"/>
      <c r="Z48" s="492"/>
      <c r="AA48" s="492"/>
      <c r="AB48" s="492"/>
      <c r="AC48" s="492"/>
      <c r="AD48" s="337" t="str">
        <f aca="false">INDEX(PT_DIFFERENTIATION_CS,MATCH(C48,PT_DIFFERENTIATION_CS_ID,0))</f>
        <v/>
      </c>
      <c r="AE48" s="337"/>
      <c r="AF48" s="337"/>
      <c r="AG48" s="337"/>
      <c r="AH48" s="337"/>
      <c r="AI48" s="337"/>
      <c r="AJ48" s="337"/>
      <c r="AK48" s="337"/>
      <c r="AL48" s="337"/>
      <c r="AM48" s="337"/>
      <c r="AN48" s="337"/>
      <c r="AO48" s="337"/>
      <c r="AP48" s="337"/>
      <c r="AQ48" s="337"/>
      <c r="AR48" s="337"/>
      <c r="AS48" s="337"/>
      <c r="AT48" s="337"/>
      <c r="AU48" s="337"/>
      <c r="AV48" s="337"/>
      <c r="AW48" s="337"/>
      <c r="AX48" s="337"/>
      <c r="AY48" s="337"/>
      <c r="AZ48" s="337"/>
      <c r="BA48" s="337"/>
      <c r="BB48" s="337"/>
      <c r="BC48" s="338" t="s">
        <v>538</v>
      </c>
      <c r="BE48" s="85"/>
      <c r="BF48" s="85" t="str">
        <f aca="false">IF(T48="","",T48)</f>
        <v>Наименование централизованной системы горячего водоснабжения</v>
      </c>
      <c r="BG48" s="85"/>
      <c r="BH48" s="85"/>
      <c r="BI48" s="31" t="n">
        <v>34</v>
      </c>
    </row>
    <row r="49" s="36" customFormat="true" ht="12.8" hidden="false" customHeight="false" outlineLevel="0" collapsed="false">
      <c r="A49" s="422" t="s">
        <v>268</v>
      </c>
      <c r="B49" s="422" t="s">
        <v>269</v>
      </c>
      <c r="C49" s="422" t="s">
        <v>270</v>
      </c>
      <c r="D49" s="422" t="s">
        <v>551</v>
      </c>
      <c r="E49" s="331"/>
      <c r="F49" s="331"/>
      <c r="G49" s="331"/>
      <c r="H49" s="331" t="n">
        <v>1</v>
      </c>
      <c r="I49" s="422"/>
      <c r="J49" s="422"/>
      <c r="K49" s="422"/>
      <c r="L49" s="155"/>
      <c r="M49" s="35"/>
      <c r="N49" s="35"/>
      <c r="O49" s="35"/>
      <c r="P49" s="505"/>
      <c r="Q49" s="506"/>
      <c r="R49" s="346"/>
      <c r="S49" s="410"/>
      <c r="T49" s="507"/>
      <c r="U49" s="434"/>
      <c r="V49" s="451"/>
      <c r="W49" s="451"/>
      <c r="X49" s="451"/>
      <c r="Y49" s="451"/>
      <c r="Z49" s="451"/>
      <c r="AA49" s="451"/>
      <c r="AB49" s="451"/>
      <c r="AC49" s="451"/>
      <c r="AD49" s="410"/>
      <c r="AE49" s="410"/>
      <c r="AF49" s="410"/>
      <c r="AG49" s="410"/>
      <c r="AH49" s="410"/>
      <c r="AI49" s="410"/>
      <c r="AJ49" s="410"/>
      <c r="AK49" s="410"/>
      <c r="AL49" s="410"/>
      <c r="AM49" s="410"/>
      <c r="AN49" s="410"/>
      <c r="AO49" s="410"/>
      <c r="AP49" s="410"/>
      <c r="AQ49" s="410"/>
      <c r="AR49" s="410"/>
      <c r="AS49" s="410"/>
      <c r="AT49" s="410"/>
      <c r="AU49" s="410"/>
      <c r="AV49" s="410"/>
      <c r="AW49" s="410"/>
      <c r="AX49" s="410"/>
      <c r="AY49" s="410"/>
      <c r="AZ49" s="410"/>
      <c r="BA49" s="410"/>
      <c r="BB49" s="410"/>
      <c r="BC49" s="436" t="s">
        <v>409</v>
      </c>
      <c r="BE49" s="85"/>
      <c r="BF49" s="85" t="str">
        <f aca="false">IF(T49="","",T49)</f>
        <v/>
      </c>
      <c r="BG49" s="85"/>
      <c r="BH49" s="85"/>
      <c r="BI49" s="36" t="n">
        <v>0</v>
      </c>
    </row>
    <row r="50" s="36" customFormat="true" ht="12.8" hidden="false" customHeight="false" outlineLevel="0" collapsed="false">
      <c r="A50" s="422" t="s">
        <v>268</v>
      </c>
      <c r="B50" s="422" t="s">
        <v>269</v>
      </c>
      <c r="C50" s="422" t="s">
        <v>270</v>
      </c>
      <c r="D50" s="422" t="s">
        <v>551</v>
      </c>
      <c r="E50" s="331"/>
      <c r="F50" s="331"/>
      <c r="G50" s="331"/>
      <c r="H50" s="331"/>
      <c r="I50" s="342" t="str">
        <f aca="false">S49&amp;".1"</f>
        <v>.1</v>
      </c>
      <c r="J50" s="422"/>
      <c r="K50" s="422"/>
      <c r="L50" s="155" t="s">
        <v>410</v>
      </c>
      <c r="M50" s="414"/>
      <c r="N50" s="414"/>
      <c r="O50" s="414"/>
      <c r="P50" s="516" t="n">
        <v>1</v>
      </c>
      <c r="Q50" s="304"/>
      <c r="R50" s="343"/>
      <c r="S50" s="410"/>
      <c r="T50" s="423"/>
      <c r="U50" s="434"/>
      <c r="V50" s="451"/>
      <c r="W50" s="451"/>
      <c r="X50" s="451"/>
      <c r="Y50" s="451"/>
      <c r="Z50" s="451"/>
      <c r="AA50" s="451"/>
      <c r="AB50" s="451"/>
      <c r="AC50" s="451"/>
      <c r="AD50" s="410"/>
      <c r="AE50" s="410"/>
      <c r="AF50" s="410"/>
      <c r="AG50" s="410"/>
      <c r="AH50" s="410"/>
      <c r="AI50" s="410"/>
      <c r="AJ50" s="410"/>
      <c r="AK50" s="410"/>
      <c r="AL50" s="410"/>
      <c r="AM50" s="410"/>
      <c r="AN50" s="410"/>
      <c r="AO50" s="410"/>
      <c r="AP50" s="410"/>
      <c r="AQ50" s="410"/>
      <c r="AR50" s="410"/>
      <c r="AS50" s="410"/>
      <c r="AT50" s="410"/>
      <c r="AU50" s="410"/>
      <c r="AV50" s="410"/>
      <c r="AW50" s="410"/>
      <c r="AX50" s="410"/>
      <c r="AY50" s="410"/>
      <c r="AZ50" s="410"/>
      <c r="BA50" s="410"/>
      <c r="BB50" s="410"/>
      <c r="BC50" s="436"/>
      <c r="BE50" s="85"/>
      <c r="BF50" s="85" t="str">
        <f aca="false">IF(T50="","",T50)</f>
        <v/>
      </c>
      <c r="BG50" s="85"/>
      <c r="BH50" s="85"/>
      <c r="BI50" s="36" t="n">
        <v>0</v>
      </c>
    </row>
    <row r="51" s="36" customFormat="true" ht="12.8" hidden="false" customHeight="false" outlineLevel="0" collapsed="false">
      <c r="A51" s="422" t="s">
        <v>268</v>
      </c>
      <c r="B51" s="422" t="s">
        <v>269</v>
      </c>
      <c r="C51" s="422" t="s">
        <v>270</v>
      </c>
      <c r="D51" s="422" t="s">
        <v>551</v>
      </c>
      <c r="E51" s="331"/>
      <c r="F51" s="331"/>
      <c r="G51" s="331"/>
      <c r="H51" s="331"/>
      <c r="I51" s="342"/>
      <c r="J51" s="342" t="str">
        <f aca="false">S49&amp;".1"</f>
        <v>.1</v>
      </c>
      <c r="K51" s="422"/>
      <c r="L51" s="155"/>
      <c r="M51" s="414"/>
      <c r="N51" s="414"/>
      <c r="O51" s="414"/>
      <c r="P51" s="516"/>
      <c r="Q51" s="516" t="n">
        <v>1</v>
      </c>
      <c r="R51" s="346"/>
      <c r="S51" s="410"/>
      <c r="T51" s="452"/>
      <c r="U51" s="434"/>
      <c r="V51" s="451"/>
      <c r="W51" s="451"/>
      <c r="X51" s="451"/>
      <c r="Y51" s="451"/>
      <c r="Z51" s="451"/>
      <c r="AA51" s="451"/>
      <c r="AB51" s="451"/>
      <c r="AC51" s="451"/>
      <c r="AD51" s="410"/>
      <c r="AE51" s="410"/>
      <c r="AF51" s="410"/>
      <c r="AG51" s="410"/>
      <c r="AH51" s="410"/>
      <c r="AI51" s="410"/>
      <c r="AJ51" s="410"/>
      <c r="AK51" s="410"/>
      <c r="AL51" s="410"/>
      <c r="AM51" s="410"/>
      <c r="AN51" s="410"/>
      <c r="AO51" s="410"/>
      <c r="AP51" s="410"/>
      <c r="AQ51" s="410"/>
      <c r="AR51" s="410"/>
      <c r="AS51" s="410"/>
      <c r="AT51" s="410"/>
      <c r="AU51" s="410"/>
      <c r="AV51" s="410"/>
      <c r="AW51" s="410"/>
      <c r="AX51" s="410"/>
      <c r="AY51" s="410"/>
      <c r="AZ51" s="410"/>
      <c r="BA51" s="410"/>
      <c r="BB51" s="410"/>
      <c r="BC51" s="436"/>
      <c r="BE51" s="85"/>
      <c r="BF51" s="85" t="str">
        <f aca="false">IF(T51="","",T51)</f>
        <v/>
      </c>
      <c r="BG51" s="85"/>
      <c r="BH51" s="85"/>
      <c r="BI51" s="36" t="n">
        <v>0</v>
      </c>
    </row>
    <row r="52" customFormat="false" ht="11.55" hidden="false" customHeight="true" outlineLevel="0" collapsed="false">
      <c r="A52" s="416" t="s">
        <v>268</v>
      </c>
      <c r="B52" s="416" t="s">
        <v>269</v>
      </c>
      <c r="C52" s="416" t="s">
        <v>270</v>
      </c>
      <c r="D52" s="416" t="s">
        <v>551</v>
      </c>
      <c r="E52" s="331"/>
      <c r="F52" s="331"/>
      <c r="G52" s="331"/>
      <c r="H52" s="331"/>
      <c r="I52" s="342"/>
      <c r="J52" s="342"/>
      <c r="K52" s="342" t="str">
        <f aca="false">S48&amp;".1"</f>
        <v>...1</v>
      </c>
      <c r="L52" s="433"/>
      <c r="P52" s="516"/>
      <c r="Q52" s="516"/>
      <c r="R52" s="346" t="n">
        <v>1</v>
      </c>
      <c r="S52" s="408" t="str">
        <f aca="false">$K52</f>
        <v>...1</v>
      </c>
      <c r="T52" s="484"/>
      <c r="U52" s="335"/>
      <c r="V52" s="349"/>
      <c r="W52" s="351"/>
      <c r="X52" s="349"/>
      <c r="Y52" s="351"/>
      <c r="Z52" s="352"/>
      <c r="AA52" s="166" t="s">
        <v>65</v>
      </c>
      <c r="AB52" s="352"/>
      <c r="AC52" s="166" t="s">
        <v>65</v>
      </c>
      <c r="AD52" s="166" t="s">
        <v>65</v>
      </c>
      <c r="AE52" s="455"/>
      <c r="AF52" s="235" t="n">
        <v>1</v>
      </c>
      <c r="AG52" s="498"/>
      <c r="AH52" s="166" t="s">
        <v>65</v>
      </c>
      <c r="AI52" s="455"/>
      <c r="AJ52" s="235" t="n">
        <v>1</v>
      </c>
      <c r="AK52" s="58"/>
      <c r="AL52" s="166" t="s">
        <v>65</v>
      </c>
      <c r="AM52" s="213"/>
      <c r="AN52" s="235" t="n">
        <v>1</v>
      </c>
      <c r="AO52" s="508"/>
      <c r="AP52" s="509" t="s">
        <v>65</v>
      </c>
      <c r="AQ52" s="456"/>
      <c r="AR52" s="235" t="n">
        <v>1</v>
      </c>
      <c r="AS52" s="64"/>
      <c r="AT52" s="349"/>
      <c r="AU52" s="351"/>
      <c r="AV52" s="349"/>
      <c r="AW52" s="351"/>
      <c r="AX52" s="352"/>
      <c r="AY52" s="166" t="s">
        <v>65</v>
      </c>
      <c r="AZ52" s="352"/>
      <c r="BA52" s="166" t="s">
        <v>65</v>
      </c>
      <c r="BB52" s="397"/>
      <c r="BC52" s="353" t="s">
        <v>508</v>
      </c>
      <c r="BE52" s="85"/>
      <c r="BF52" s="85" t="str">
        <f aca="false">IF(T52="","",T52)</f>
        <v/>
      </c>
      <c r="BG52" s="85"/>
      <c r="BH52" s="85"/>
      <c r="BI52" s="31" t="n">
        <v>11</v>
      </c>
    </row>
    <row r="53" customFormat="false" ht="11.55" hidden="false" customHeight="true" outlineLevel="0" collapsed="false">
      <c r="A53" s="416"/>
      <c r="B53" s="416"/>
      <c r="C53" s="416"/>
      <c r="D53" s="416"/>
      <c r="E53" s="331"/>
      <c r="F53" s="331"/>
      <c r="G53" s="331"/>
      <c r="H53" s="331"/>
      <c r="I53" s="342"/>
      <c r="J53" s="342"/>
      <c r="K53" s="342"/>
      <c r="L53" s="433"/>
      <c r="P53" s="516"/>
      <c r="Q53" s="516"/>
      <c r="R53" s="346"/>
      <c r="S53" s="408"/>
      <c r="T53" s="484"/>
      <c r="U53" s="335"/>
      <c r="V53" s="444"/>
      <c r="W53" s="459"/>
      <c r="X53" s="444"/>
      <c r="Y53" s="459"/>
      <c r="Z53" s="444"/>
      <c r="AA53" s="444"/>
      <c r="AB53" s="444"/>
      <c r="AC53" s="444"/>
      <c r="AD53" s="166"/>
      <c r="AE53" s="455"/>
      <c r="AF53" s="235"/>
      <c r="AG53" s="498"/>
      <c r="AH53" s="166"/>
      <c r="AI53" s="455"/>
      <c r="AJ53" s="235"/>
      <c r="AK53" s="58"/>
      <c r="AL53" s="166"/>
      <c r="AM53" s="213"/>
      <c r="AN53" s="235"/>
      <c r="AO53" s="508"/>
      <c r="AP53" s="509"/>
      <c r="AQ53" s="514"/>
      <c r="AR53" s="324"/>
      <c r="AS53" s="324" t="s">
        <v>509</v>
      </c>
      <c r="AT53" s="444"/>
      <c r="AU53" s="459"/>
      <c r="AV53" s="444"/>
      <c r="AW53" s="459"/>
      <c r="AX53" s="444"/>
      <c r="AY53" s="444"/>
      <c r="AZ53" s="444"/>
      <c r="BA53" s="444"/>
      <c r="BB53" s="457"/>
      <c r="BC53" s="353"/>
      <c r="BE53" s="85"/>
      <c r="BF53" s="85"/>
      <c r="BG53" s="85"/>
      <c r="BH53" s="85"/>
      <c r="BI53" s="31" t="n">
        <v>11</v>
      </c>
    </row>
    <row r="54" customFormat="false" ht="11.55" hidden="false" customHeight="true" outlineLevel="0" collapsed="false">
      <c r="A54" s="416" t="s">
        <v>268</v>
      </c>
      <c r="B54" s="416"/>
      <c r="C54" s="416"/>
      <c r="D54" s="416"/>
      <c r="E54" s="331"/>
      <c r="F54" s="331"/>
      <c r="G54" s="331"/>
      <c r="H54" s="331"/>
      <c r="I54" s="342"/>
      <c r="J54" s="342"/>
      <c r="K54" s="342"/>
      <c r="L54" s="433"/>
      <c r="P54" s="516"/>
      <c r="Q54" s="516"/>
      <c r="R54" s="346"/>
      <c r="S54" s="408"/>
      <c r="T54" s="484"/>
      <c r="U54" s="335"/>
      <c r="V54" s="444"/>
      <c r="W54" s="459"/>
      <c r="X54" s="444"/>
      <c r="Y54" s="459"/>
      <c r="Z54" s="444"/>
      <c r="AA54" s="444"/>
      <c r="AB54" s="444"/>
      <c r="AC54" s="444"/>
      <c r="AD54" s="166"/>
      <c r="AE54" s="455"/>
      <c r="AF54" s="235"/>
      <c r="AG54" s="498"/>
      <c r="AH54" s="166"/>
      <c r="AI54" s="455"/>
      <c r="AJ54" s="235"/>
      <c r="AK54" s="58"/>
      <c r="AL54" s="166"/>
      <c r="AM54" s="514"/>
      <c r="AN54" s="511"/>
      <c r="AO54" s="511" t="s">
        <v>510</v>
      </c>
      <c r="AP54" s="324"/>
      <c r="AQ54" s="324"/>
      <c r="AR54" s="324"/>
      <c r="AS54" s="444"/>
      <c r="AT54" s="444"/>
      <c r="AU54" s="459"/>
      <c r="AV54" s="444"/>
      <c r="AW54" s="459"/>
      <c r="AX54" s="444"/>
      <c r="AY54" s="444"/>
      <c r="AZ54" s="444"/>
      <c r="BA54" s="444"/>
      <c r="BB54" s="457"/>
      <c r="BC54" s="353"/>
      <c r="BE54" s="85"/>
      <c r="BF54" s="85"/>
      <c r="BG54" s="85"/>
      <c r="BH54" s="85"/>
      <c r="BI54" s="31" t="n">
        <v>11</v>
      </c>
    </row>
    <row r="55" customFormat="false" ht="11.55" hidden="false" customHeight="true" outlineLevel="0" collapsed="false">
      <c r="A55" s="416" t="s">
        <v>268</v>
      </c>
      <c r="B55" s="416"/>
      <c r="C55" s="416"/>
      <c r="D55" s="416"/>
      <c r="E55" s="331"/>
      <c r="F55" s="331"/>
      <c r="G55" s="331"/>
      <c r="H55" s="331"/>
      <c r="I55" s="342"/>
      <c r="J55" s="342"/>
      <c r="K55" s="342"/>
      <c r="L55" s="433"/>
      <c r="P55" s="516"/>
      <c r="Q55" s="516"/>
      <c r="R55" s="346"/>
      <c r="S55" s="408"/>
      <c r="T55" s="484"/>
      <c r="U55" s="335"/>
      <c r="V55" s="444"/>
      <c r="W55" s="459"/>
      <c r="X55" s="444"/>
      <c r="Y55" s="459"/>
      <c r="Z55" s="444"/>
      <c r="AA55" s="444"/>
      <c r="AB55" s="444"/>
      <c r="AC55" s="444"/>
      <c r="AD55" s="166"/>
      <c r="AE55" s="455"/>
      <c r="AF55" s="235"/>
      <c r="AG55" s="498"/>
      <c r="AH55" s="166"/>
      <c r="AI55" s="458"/>
      <c r="AJ55" s="125"/>
      <c r="AK55" s="291" t="s">
        <v>511</v>
      </c>
      <c r="AL55" s="444"/>
      <c r="AM55" s="444"/>
      <c r="AN55" s="444"/>
      <c r="AO55" s="444"/>
      <c r="AP55" s="444"/>
      <c r="AQ55" s="444"/>
      <c r="AR55" s="444"/>
      <c r="AS55" s="444"/>
      <c r="AT55" s="444"/>
      <c r="AU55" s="459"/>
      <c r="AV55" s="444"/>
      <c r="AW55" s="459"/>
      <c r="AX55" s="444"/>
      <c r="AY55" s="444"/>
      <c r="AZ55" s="444"/>
      <c r="BA55" s="444"/>
      <c r="BB55" s="457"/>
      <c r="BC55" s="353"/>
      <c r="BE55" s="85"/>
      <c r="BF55" s="85"/>
      <c r="BG55" s="85"/>
      <c r="BH55" s="85"/>
      <c r="BI55" s="31" t="n">
        <v>11</v>
      </c>
    </row>
    <row r="56" customFormat="false" ht="11.55" hidden="false" customHeight="true" outlineLevel="0" collapsed="false">
      <c r="A56" s="416" t="s">
        <v>268</v>
      </c>
      <c r="B56" s="416" t="s">
        <v>269</v>
      </c>
      <c r="C56" s="416" t="s">
        <v>270</v>
      </c>
      <c r="D56" s="416" t="s">
        <v>551</v>
      </c>
      <c r="E56" s="331"/>
      <c r="F56" s="331"/>
      <c r="G56" s="331"/>
      <c r="H56" s="331"/>
      <c r="I56" s="342"/>
      <c r="J56" s="342"/>
      <c r="K56" s="342"/>
      <c r="L56" s="433"/>
      <c r="P56" s="516"/>
      <c r="Q56" s="516"/>
      <c r="R56" s="346"/>
      <c r="S56" s="408"/>
      <c r="T56" s="484"/>
      <c r="U56" s="335"/>
      <c r="V56" s="444"/>
      <c r="W56" s="445" t="str">
        <f aca="false">Z52&amp;"-"&amp;AB52</f>
        <v>-</v>
      </c>
      <c r="X56" s="444"/>
      <c r="Y56" s="445" t="str">
        <f aca="false">AB52&amp;"-"&amp;AD52</f>
        <v>-да</v>
      </c>
      <c r="Z56" s="444"/>
      <c r="AA56" s="444"/>
      <c r="AB56" s="444"/>
      <c r="AC56" s="444"/>
      <c r="AD56" s="166"/>
      <c r="AE56" s="510"/>
      <c r="AF56" s="462"/>
      <c r="AG56" s="324" t="s">
        <v>512</v>
      </c>
      <c r="AH56" s="444"/>
      <c r="AI56" s="444"/>
      <c r="AJ56" s="444"/>
      <c r="AK56" s="444"/>
      <c r="AL56" s="444"/>
      <c r="AM56" s="444"/>
      <c r="AN56" s="444"/>
      <c r="AO56" s="444"/>
      <c r="AP56" s="444"/>
      <c r="AQ56" s="444"/>
      <c r="AR56" s="444"/>
      <c r="AS56" s="444"/>
      <c r="AT56" s="444"/>
      <c r="AU56" s="445" t="str">
        <f aca="false">AX52&amp;"-"&amp;AZ52</f>
        <v>-</v>
      </c>
      <c r="AV56" s="444"/>
      <c r="AW56" s="445" t="str">
        <f aca="false">AZ52&amp;"-"&amp;BB52</f>
        <v>-</v>
      </c>
      <c r="AX56" s="444"/>
      <c r="AY56" s="444"/>
      <c r="AZ56" s="444"/>
      <c r="BA56" s="444"/>
      <c r="BB56" s="461" t="str">
        <f aca="false">BE52&amp;"-"&amp;BG52</f>
        <v>-</v>
      </c>
      <c r="BC56" s="353"/>
      <c r="BE56" s="85"/>
      <c r="BF56" s="85" t="str">
        <f aca="false">IF(T56="","",T56)</f>
        <v/>
      </c>
      <c r="BG56" s="85"/>
      <c r="BH56" s="85"/>
      <c r="BI56" s="31" t="n">
        <v>11</v>
      </c>
    </row>
    <row r="57" customFormat="false" ht="11.55" hidden="false" customHeight="true" outlineLevel="0" collapsed="false">
      <c r="A57" s="416" t="s">
        <v>268</v>
      </c>
      <c r="B57" s="416" t="s">
        <v>269</v>
      </c>
      <c r="C57" s="416" t="s">
        <v>270</v>
      </c>
      <c r="D57" s="416" t="s">
        <v>551</v>
      </c>
      <c r="E57" s="331"/>
      <c r="F57" s="331"/>
      <c r="G57" s="331"/>
      <c r="H57" s="331"/>
      <c r="I57" s="342"/>
      <c r="J57" s="342"/>
      <c r="K57" s="416"/>
      <c r="L57" s="433"/>
      <c r="P57" s="516"/>
      <c r="Q57" s="516"/>
      <c r="R57" s="343"/>
      <c r="S57" s="355"/>
      <c r="T57" s="358" t="s">
        <v>475</v>
      </c>
      <c r="U57" s="157"/>
      <c r="V57" s="157"/>
      <c r="W57" s="157"/>
      <c r="X57" s="157"/>
      <c r="Y57" s="157"/>
      <c r="Z57" s="157"/>
      <c r="AA57" s="157"/>
      <c r="AB57" s="157"/>
      <c r="AC57" s="357"/>
      <c r="AD57" s="479"/>
      <c r="AE57" s="157"/>
      <c r="AF57" s="157"/>
      <c r="AG57" s="157"/>
      <c r="AH57" s="157"/>
      <c r="AI57" s="157"/>
      <c r="AJ57" s="157"/>
      <c r="AK57" s="157"/>
      <c r="AL57" s="157"/>
      <c r="AM57" s="157"/>
      <c r="AN57" s="157"/>
      <c r="AO57" s="157"/>
      <c r="AP57" s="157"/>
      <c r="AQ57" s="157"/>
      <c r="AR57" s="157"/>
      <c r="AS57" s="157"/>
      <c r="AT57" s="157"/>
      <c r="AU57" s="157"/>
      <c r="AV57" s="157"/>
      <c r="AW57" s="157"/>
      <c r="AX57" s="157"/>
      <c r="AY57" s="157"/>
      <c r="AZ57" s="157"/>
      <c r="BA57" s="157"/>
      <c r="BB57" s="357"/>
      <c r="BC57" s="353"/>
      <c r="BE57" s="85"/>
      <c r="BF57" s="85" t="str">
        <f aca="false">IF(T57="","",T57)</f>
        <v>Добавить строку</v>
      </c>
      <c r="BG57" s="85"/>
      <c r="BH57" s="85"/>
      <c r="BI57" s="31" t="n">
        <v>11</v>
      </c>
    </row>
    <row r="58" s="36" customFormat="true" ht="12.8" hidden="false" customHeight="false" outlineLevel="0" collapsed="false">
      <c r="A58" s="422" t="s">
        <v>268</v>
      </c>
      <c r="B58" s="422" t="s">
        <v>269</v>
      </c>
      <c r="C58" s="422" t="s">
        <v>270</v>
      </c>
      <c r="D58" s="422" t="s">
        <v>551</v>
      </c>
      <c r="E58" s="331"/>
      <c r="F58" s="331"/>
      <c r="G58" s="331"/>
      <c r="H58" s="331"/>
      <c r="I58" s="342"/>
      <c r="J58" s="422"/>
      <c r="K58" s="422"/>
      <c r="L58" s="155"/>
      <c r="M58" s="414"/>
      <c r="N58" s="414"/>
      <c r="O58" s="414"/>
      <c r="P58" s="516"/>
      <c r="Q58" s="304"/>
      <c r="R58" s="343"/>
      <c r="S58" s="411"/>
      <c r="T58" s="412"/>
      <c r="U58" s="431"/>
      <c r="V58" s="431"/>
      <c r="W58" s="431"/>
      <c r="X58" s="431"/>
      <c r="Y58" s="431"/>
      <c r="Z58" s="431"/>
      <c r="AA58" s="431"/>
      <c r="AB58" s="431"/>
      <c r="AC58" s="431"/>
      <c r="AD58" s="431"/>
      <c r="AE58" s="431"/>
      <c r="AF58" s="431"/>
      <c r="AG58" s="431"/>
      <c r="AH58" s="431"/>
      <c r="AI58" s="431"/>
      <c r="AJ58" s="431"/>
      <c r="AK58" s="431"/>
      <c r="AL58" s="431"/>
      <c r="AM58" s="431"/>
      <c r="AN58" s="431"/>
      <c r="AO58" s="431"/>
      <c r="AP58" s="431"/>
      <c r="AQ58" s="431"/>
      <c r="AR58" s="431"/>
      <c r="AS58" s="431"/>
      <c r="AT58" s="431"/>
      <c r="AU58" s="431"/>
      <c r="AV58" s="431"/>
      <c r="AW58" s="431"/>
      <c r="AX58" s="431"/>
      <c r="AY58" s="431"/>
      <c r="AZ58" s="431"/>
      <c r="BA58" s="431"/>
      <c r="BB58" s="431"/>
      <c r="BC58" s="413"/>
      <c r="BE58" s="85"/>
      <c r="BF58" s="85" t="str">
        <f aca="false">IF(T58="","",T58)</f>
        <v/>
      </c>
      <c r="BG58" s="85"/>
      <c r="BH58" s="85"/>
      <c r="BI58" s="36" t="n">
        <v>0</v>
      </c>
    </row>
    <row r="59" s="36" customFormat="true" ht="12.8" hidden="false" customHeight="false" outlineLevel="0" collapsed="false">
      <c r="A59" s="422" t="s">
        <v>268</v>
      </c>
      <c r="B59" s="422" t="s">
        <v>269</v>
      </c>
      <c r="C59" s="422" t="s">
        <v>270</v>
      </c>
      <c r="D59" s="422" t="s">
        <v>551</v>
      </c>
      <c r="E59" s="331"/>
      <c r="F59" s="331"/>
      <c r="G59" s="331"/>
      <c r="H59" s="331"/>
      <c r="I59" s="422"/>
      <c r="J59" s="422"/>
      <c r="K59" s="422"/>
      <c r="L59" s="155"/>
      <c r="M59" s="35"/>
      <c r="N59" s="35"/>
      <c r="P59" s="118"/>
      <c r="Q59" s="363"/>
      <c r="R59" s="463"/>
      <c r="S59" s="411"/>
      <c r="T59" s="412"/>
      <c r="U59" s="431"/>
      <c r="V59" s="431"/>
      <c r="W59" s="431"/>
      <c r="X59" s="431"/>
      <c r="Y59" s="431"/>
      <c r="Z59" s="431"/>
      <c r="AA59" s="431"/>
      <c r="AB59" s="431"/>
      <c r="AC59" s="431"/>
      <c r="AD59" s="431"/>
      <c r="AE59" s="431"/>
      <c r="AF59" s="431"/>
      <c r="AG59" s="431"/>
      <c r="AH59" s="431"/>
      <c r="AI59" s="431"/>
      <c r="AJ59" s="431"/>
      <c r="AK59" s="431"/>
      <c r="AL59" s="431"/>
      <c r="AM59" s="431"/>
      <c r="AN59" s="431"/>
      <c r="AO59" s="431"/>
      <c r="AP59" s="431"/>
      <c r="AQ59" s="431"/>
      <c r="AR59" s="431"/>
      <c r="AS59" s="431"/>
      <c r="AT59" s="431"/>
      <c r="AU59" s="431"/>
      <c r="AV59" s="431"/>
      <c r="AW59" s="431"/>
      <c r="AX59" s="431"/>
      <c r="AY59" s="431"/>
      <c r="AZ59" s="431"/>
      <c r="BA59" s="431"/>
      <c r="BB59" s="431"/>
      <c r="BC59" s="413"/>
      <c r="BE59" s="85"/>
      <c r="BF59" s="85" t="str">
        <f aca="false">IF(T59="","",T59)</f>
        <v/>
      </c>
      <c r="BG59" s="85"/>
      <c r="BH59" s="85"/>
      <c r="BI59" s="36" t="n">
        <v>0</v>
      </c>
    </row>
    <row r="60" s="36" customFormat="true" ht="12.8" hidden="false" customHeight="false" outlineLevel="0" collapsed="false">
      <c r="A60" s="422" t="s">
        <v>268</v>
      </c>
      <c r="B60" s="422" t="s">
        <v>269</v>
      </c>
      <c r="C60" s="422" t="s">
        <v>270</v>
      </c>
      <c r="D60" s="422"/>
      <c r="E60" s="331"/>
      <c r="F60" s="331"/>
      <c r="G60" s="331"/>
      <c r="H60" s="422"/>
      <c r="I60" s="422"/>
      <c r="J60" s="422"/>
      <c r="K60" s="422"/>
      <c r="L60" s="155"/>
      <c r="M60" s="35"/>
      <c r="N60" s="35"/>
      <c r="P60" s="118"/>
      <c r="Q60" s="363"/>
      <c r="R60" s="118"/>
      <c r="S60" s="368"/>
      <c r="T60" s="432"/>
      <c r="U60" s="407"/>
      <c r="V60" s="407"/>
      <c r="W60" s="407"/>
      <c r="X60" s="407"/>
      <c r="Y60" s="407"/>
      <c r="Z60" s="407"/>
      <c r="AA60" s="407"/>
      <c r="AB60" s="407"/>
      <c r="AC60" s="407"/>
      <c r="AD60" s="407"/>
      <c r="AE60" s="407"/>
      <c r="AF60" s="407"/>
      <c r="AG60" s="407"/>
      <c r="AH60" s="407"/>
      <c r="AI60" s="407"/>
      <c r="AJ60" s="407"/>
      <c r="AK60" s="407"/>
      <c r="AL60" s="407"/>
      <c r="AM60" s="407"/>
      <c r="AN60" s="407"/>
      <c r="AO60" s="407"/>
      <c r="AP60" s="407"/>
      <c r="AQ60" s="407"/>
      <c r="AR60" s="407"/>
      <c r="AS60" s="407"/>
      <c r="AT60" s="407"/>
      <c r="AU60" s="407"/>
      <c r="AV60" s="407"/>
      <c r="AW60" s="407"/>
      <c r="AX60" s="407"/>
      <c r="AY60" s="407"/>
      <c r="AZ60" s="407"/>
      <c r="BA60" s="407"/>
      <c r="BB60" s="407"/>
      <c r="BC60" s="407"/>
      <c r="BE60" s="85"/>
      <c r="BF60" s="85" t="str">
        <f aca="false">IF(T60="","",T60)</f>
        <v/>
      </c>
      <c r="BG60" s="85"/>
      <c r="BH60" s="85"/>
      <c r="BI60" s="36" t="n">
        <v>0</v>
      </c>
    </row>
    <row r="61" s="36" customFormat="true" ht="12.8" hidden="false" customHeight="false" outlineLevel="0" collapsed="false">
      <c r="A61" s="422" t="s">
        <v>268</v>
      </c>
      <c r="B61" s="422" t="s">
        <v>269</v>
      </c>
      <c r="C61" s="422"/>
      <c r="D61" s="422"/>
      <c r="E61" s="331"/>
      <c r="F61" s="331"/>
      <c r="G61" s="422"/>
      <c r="H61" s="422"/>
      <c r="I61" s="422"/>
      <c r="J61" s="422"/>
      <c r="K61" s="422"/>
      <c r="L61" s="155"/>
      <c r="M61" s="367"/>
      <c r="N61" s="367"/>
      <c r="P61" s="118"/>
      <c r="Q61" s="363"/>
      <c r="R61" s="118"/>
      <c r="S61" s="368"/>
      <c r="T61" s="432" t="s">
        <v>422</v>
      </c>
      <c r="U61" s="407"/>
      <c r="V61" s="407"/>
      <c r="W61" s="407"/>
      <c r="X61" s="407"/>
      <c r="Y61" s="407"/>
      <c r="Z61" s="407"/>
      <c r="AA61" s="407"/>
      <c r="AB61" s="407"/>
      <c r="AC61" s="407"/>
      <c r="AD61" s="407"/>
      <c r="AE61" s="407"/>
      <c r="AF61" s="407"/>
      <c r="AG61" s="407"/>
      <c r="AH61" s="407"/>
      <c r="AI61" s="407"/>
      <c r="AJ61" s="407"/>
      <c r="AK61" s="407"/>
      <c r="AL61" s="407"/>
      <c r="AM61" s="407"/>
      <c r="AN61" s="407"/>
      <c r="AO61" s="407"/>
      <c r="AP61" s="407"/>
      <c r="AQ61" s="407"/>
      <c r="AR61" s="407"/>
      <c r="AS61" s="407"/>
      <c r="AT61" s="407"/>
      <c r="AU61" s="407"/>
      <c r="AV61" s="407"/>
      <c r="AW61" s="407"/>
      <c r="AX61" s="407"/>
      <c r="AY61" s="407"/>
      <c r="AZ61" s="407"/>
      <c r="BA61" s="407"/>
      <c r="BB61" s="407"/>
      <c r="BC61" s="407"/>
      <c r="BE61" s="85"/>
      <c r="BF61" s="85" t="str">
        <f aca="false">IF(T61="","",T61)</f>
        <v>Добавить централизованную систему для дифференциации</v>
      </c>
      <c r="BG61" s="85"/>
      <c r="BH61" s="85"/>
      <c r="BI61" s="36" t="n">
        <v>0</v>
      </c>
    </row>
    <row r="62" s="36" customFormat="true" ht="12.8" hidden="false" customHeight="false" outlineLevel="0" collapsed="false">
      <c r="A62" s="422" t="s">
        <v>268</v>
      </c>
      <c r="B62" s="422"/>
      <c r="C62" s="422"/>
      <c r="D62" s="422"/>
      <c r="E62" s="331"/>
      <c r="F62" s="422"/>
      <c r="G62" s="422"/>
      <c r="H62" s="422"/>
      <c r="I62" s="422"/>
      <c r="J62" s="422"/>
      <c r="K62" s="422"/>
      <c r="L62" s="155"/>
      <c r="M62" s="367"/>
      <c r="N62" s="367"/>
      <c r="P62" s="118"/>
      <c r="Q62" s="363"/>
      <c r="R62" s="118"/>
      <c r="S62" s="368"/>
      <c r="T62" s="432" t="s">
        <v>423</v>
      </c>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E62" s="85"/>
      <c r="BF62" s="85" t="str">
        <f aca="false">IF(T62="","",T62)</f>
        <v>Добавить территорию для дифференциации</v>
      </c>
      <c r="BG62" s="85"/>
      <c r="BH62" s="85"/>
      <c r="BI62" s="36" t="n">
        <v>0</v>
      </c>
    </row>
    <row r="63" s="36" customFormat="true" ht="12.8" hidden="false" customHeight="false" outlineLevel="0" collapsed="false">
      <c r="A63" s="422"/>
      <c r="B63" s="422"/>
      <c r="C63" s="422"/>
      <c r="D63" s="422"/>
      <c r="E63" s="422"/>
      <c r="F63" s="422"/>
      <c r="G63" s="422"/>
      <c r="H63" s="422"/>
      <c r="I63" s="422"/>
      <c r="J63" s="422"/>
      <c r="K63" s="422"/>
      <c r="L63" s="155"/>
      <c r="M63" s="367"/>
      <c r="N63" s="367"/>
      <c r="P63" s="118"/>
      <c r="Q63" s="363"/>
      <c r="R63" s="118"/>
      <c r="S63" s="368"/>
      <c r="T63" s="432" t="s">
        <v>455</v>
      </c>
      <c r="U63" s="407"/>
      <c r="V63" s="407"/>
      <c r="W63" s="407"/>
      <c r="X63" s="407"/>
      <c r="Y63" s="407"/>
      <c r="Z63" s="407"/>
      <c r="AA63" s="407"/>
      <c r="AB63" s="407"/>
      <c r="AC63" s="407"/>
      <c r="AD63" s="407"/>
      <c r="AE63" s="407"/>
      <c r="AF63" s="407"/>
      <c r="AG63" s="407"/>
      <c r="AH63" s="407"/>
      <c r="AI63" s="407"/>
      <c r="AJ63" s="407"/>
      <c r="AK63" s="407"/>
      <c r="AL63" s="407"/>
      <c r="AM63" s="407"/>
      <c r="AN63" s="407"/>
      <c r="AO63" s="407"/>
      <c r="AP63" s="407"/>
      <c r="AQ63" s="407"/>
      <c r="AR63" s="407"/>
      <c r="AS63" s="407"/>
      <c r="AT63" s="407"/>
      <c r="AU63" s="407"/>
      <c r="AV63" s="407"/>
      <c r="AW63" s="407"/>
      <c r="AX63" s="407"/>
      <c r="AY63" s="407"/>
      <c r="AZ63" s="407"/>
      <c r="BA63" s="407"/>
      <c r="BB63" s="407"/>
      <c r="BC63" s="407"/>
      <c r="BE63" s="85"/>
      <c r="BF63" s="85" t="str">
        <f aca="false">IF(T63="","",T63)</f>
        <v>Добавить наименование тарифа</v>
      </c>
      <c r="BG63" s="85"/>
      <c r="BH63" s="85"/>
      <c r="BI63" s="36" t="n">
        <v>0</v>
      </c>
    </row>
    <row r="64" customFormat="false" ht="11.55" hidden="false" customHeight="true" outlineLevel="0" collapsed="false">
      <c r="M64" s="34"/>
      <c r="N64" s="34"/>
      <c r="O64" s="34"/>
      <c r="P64" s="34"/>
      <c r="Q64" s="34"/>
      <c r="R64" s="31"/>
      <c r="S64" s="31"/>
      <c r="BD64" s="31"/>
      <c r="BE64" s="31"/>
      <c r="BF64" s="31"/>
      <c r="BG64" s="31"/>
      <c r="BH64" s="31"/>
      <c r="BI64" s="31" t="n">
        <v>11</v>
      </c>
    </row>
    <row r="65" customFormat="false" ht="19.95" hidden="false" customHeight="true" outlineLevel="0" collapsed="false">
      <c r="O65" s="34"/>
      <c r="S65" s="307"/>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472"/>
      <c r="AY65" s="472"/>
      <c r="AZ65" s="472"/>
      <c r="BA65" s="472"/>
      <c r="BB65" s="472"/>
      <c r="BC65" s="472"/>
      <c r="BI65" s="31" t="n">
        <v>19</v>
      </c>
    </row>
    <row r="66" customFormat="false" ht="14.7" hidden="false" customHeight="true" outlineLevel="0" collapsed="false">
      <c r="O66" s="34"/>
      <c r="T66" s="472"/>
      <c r="U66" s="472"/>
      <c r="V66" s="472"/>
      <c r="W66" s="472"/>
      <c r="X66" s="472"/>
      <c r="Y66" s="472"/>
      <c r="Z66" s="472"/>
      <c r="AA66" s="472"/>
      <c r="AB66" s="472"/>
      <c r="AC66" s="472"/>
      <c r="AD66" s="472"/>
      <c r="AE66" s="472"/>
      <c r="AF66" s="472"/>
      <c r="AG66" s="472"/>
      <c r="AH66" s="472"/>
      <c r="AI66" s="472"/>
      <c r="AJ66" s="472"/>
      <c r="AK66" s="472"/>
      <c r="AL66" s="472"/>
      <c r="AM66" s="472"/>
      <c r="AN66" s="472"/>
      <c r="AO66" s="472"/>
      <c r="AP66" s="472"/>
      <c r="AQ66" s="472"/>
      <c r="AR66" s="472"/>
      <c r="AS66" s="472"/>
      <c r="AT66" s="472"/>
      <c r="AU66" s="472"/>
      <c r="AV66" s="472"/>
      <c r="AW66" s="472"/>
      <c r="AX66" s="472"/>
      <c r="AY66" s="472"/>
      <c r="AZ66" s="472"/>
      <c r="BA66" s="472"/>
      <c r="BB66" s="472"/>
      <c r="BC66" s="472"/>
      <c r="BI66" s="31" t="n">
        <v>14</v>
      </c>
    </row>
    <row r="67" customFormat="false" ht="19.95" hidden="false" customHeight="true" outlineLevel="0" collapsed="false">
      <c r="O67" s="34"/>
      <c r="S67" s="307"/>
      <c r="T67" s="472"/>
      <c r="U67" s="472"/>
      <c r="V67" s="472"/>
      <c r="W67" s="472"/>
      <c r="X67" s="472"/>
      <c r="Y67" s="472"/>
      <c r="Z67" s="472"/>
      <c r="AA67" s="472"/>
      <c r="AB67" s="472"/>
      <c r="AC67" s="472"/>
      <c r="AD67" s="472"/>
      <c r="AE67" s="472"/>
      <c r="AF67" s="472"/>
      <c r="AG67" s="472"/>
      <c r="AH67" s="472"/>
      <c r="AI67" s="472"/>
      <c r="AJ67" s="472"/>
      <c r="AK67" s="472"/>
      <c r="AL67" s="472"/>
      <c r="AM67" s="472"/>
      <c r="AN67" s="472"/>
      <c r="AO67" s="472"/>
      <c r="AP67" s="472"/>
      <c r="AQ67" s="472"/>
      <c r="AR67" s="472"/>
      <c r="AS67" s="472"/>
      <c r="AT67" s="472"/>
      <c r="AU67" s="472"/>
      <c r="AV67" s="472"/>
      <c r="AW67" s="472"/>
      <c r="AX67" s="472"/>
      <c r="AY67" s="472"/>
      <c r="AZ67" s="472"/>
      <c r="BA67" s="472"/>
      <c r="BB67" s="472"/>
      <c r="BC67" s="472"/>
      <c r="BI67" s="31" t="n">
        <v>19</v>
      </c>
    </row>
    <row r="68" customFormat="false" ht="14.7" hidden="false" customHeight="true" outlineLevel="0" collapsed="false">
      <c r="O68" s="34"/>
      <c r="BI68" s="31" t="n">
        <v>14</v>
      </c>
    </row>
    <row r="69" customFormat="false" ht="14.25" hidden="true" customHeight="true" outlineLevel="0" collapsed="false">
      <c r="A69" s="34" t="s">
        <v>81</v>
      </c>
      <c r="B69" s="34" t="n">
        <v>0</v>
      </c>
      <c r="C69" s="34" t="n">
        <v>0</v>
      </c>
      <c r="D69" s="34" t="n">
        <v>0</v>
      </c>
      <c r="E69" s="34" t="n">
        <v>0</v>
      </c>
      <c r="F69" s="34" t="n">
        <v>0</v>
      </c>
      <c r="G69" s="34" t="n">
        <v>0</v>
      </c>
      <c r="H69" s="34" t="n">
        <v>0</v>
      </c>
      <c r="I69" s="34" t="n">
        <v>0</v>
      </c>
      <c r="J69" s="34" t="n">
        <v>0</v>
      </c>
      <c r="K69" s="34" t="n">
        <v>0</v>
      </c>
      <c r="L69" s="33" t="n">
        <v>0</v>
      </c>
      <c r="M69" s="39" t="n">
        <v>0</v>
      </c>
      <c r="N69" s="39" t="n">
        <v>0</v>
      </c>
      <c r="O69" s="39" t="n">
        <v>0</v>
      </c>
      <c r="P69" s="39" t="n">
        <v>0</v>
      </c>
      <c r="Q69" s="374" t="n">
        <v>0</v>
      </c>
      <c r="R69" s="329" t="n">
        <v>3</v>
      </c>
      <c r="S69" s="330" t="n">
        <v>12</v>
      </c>
      <c r="T69" s="31" t="n">
        <v>31</v>
      </c>
      <c r="U69" s="31" t="n">
        <v>0</v>
      </c>
      <c r="V69" s="31" t="n">
        <v>0</v>
      </c>
      <c r="W69" s="31" t="n">
        <v>0</v>
      </c>
      <c r="X69" s="31" t="n">
        <v>0</v>
      </c>
      <c r="Y69" s="31" t="n">
        <v>0</v>
      </c>
      <c r="Z69" s="31" t="n">
        <v>0</v>
      </c>
      <c r="AA69" s="31" t="n">
        <v>0</v>
      </c>
      <c r="AB69" s="31" t="n">
        <v>0</v>
      </c>
      <c r="AC69" s="31" t="n">
        <v>0</v>
      </c>
      <c r="AD69" s="31" t="n">
        <v>3</v>
      </c>
      <c r="AE69" s="31" t="n">
        <v>3</v>
      </c>
      <c r="AF69" s="31" t="n">
        <v>3</v>
      </c>
      <c r="AG69" s="31" t="n">
        <v>24</v>
      </c>
      <c r="AH69" s="31" t="n">
        <v>3</v>
      </c>
      <c r="AI69" s="31" t="n">
        <v>3</v>
      </c>
      <c r="AJ69" s="31" t="n">
        <v>3</v>
      </c>
      <c r="AK69" s="31" t="n">
        <v>24</v>
      </c>
      <c r="AL69" s="31" t="n">
        <v>3</v>
      </c>
      <c r="AM69" s="31" t="n">
        <v>3</v>
      </c>
      <c r="AN69" s="31" t="n">
        <v>3</v>
      </c>
      <c r="AO69" s="31" t="n">
        <v>18</v>
      </c>
      <c r="AP69" s="31" t="n">
        <v>3</v>
      </c>
      <c r="AQ69" s="31" t="n">
        <v>3</v>
      </c>
      <c r="AR69" s="31" t="n">
        <v>3</v>
      </c>
      <c r="AS69" s="31" t="n">
        <v>18</v>
      </c>
      <c r="AT69" s="31" t="n">
        <v>21</v>
      </c>
      <c r="AU69" s="31" t="n">
        <v>21</v>
      </c>
      <c r="AV69" s="31" t="n">
        <v>21</v>
      </c>
      <c r="AW69" s="31" t="n">
        <v>21</v>
      </c>
      <c r="AX69" s="31" t="n">
        <v>11</v>
      </c>
      <c r="AY69" s="31" t="n">
        <v>3</v>
      </c>
      <c r="AZ69" s="31" t="n">
        <v>11</v>
      </c>
      <c r="BA69" s="31" t="n">
        <v>0</v>
      </c>
      <c r="BB69" s="31" t="n">
        <v>4</v>
      </c>
      <c r="BC69" s="31" t="n">
        <v>115</v>
      </c>
      <c r="BD69" s="36" t="n">
        <v>10</v>
      </c>
      <c r="BE69" s="36" t="n">
        <v>10</v>
      </c>
      <c r="BF69" s="36" t="n">
        <v>10</v>
      </c>
      <c r="BG69" s="36" t="n">
        <v>10</v>
      </c>
      <c r="BH69" s="36" t="n">
        <v>10</v>
      </c>
      <c r="BI69" s="31" t="n">
        <v>23</v>
      </c>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-1E+024</formula1>
      <formula2>1E+024</formula2>
    </dataValidation>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AF30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true" hidden="true" outlineLevel="0" max="1" min="1" style="517" width="10.72"/>
    <col collapsed="false" customWidth="true" hidden="true" outlineLevel="0" max="2" min="2" style="34" width="16.86"/>
    <col collapsed="false" customWidth="true" hidden="true" outlineLevel="0" max="3" min="3" style="36" width="5.57"/>
    <col collapsed="false" customWidth="true" hidden="false" outlineLevel="0" max="4" min="4" style="31" width="3.01"/>
    <col collapsed="false" customWidth="true" hidden="false" outlineLevel="0" max="5" min="5" style="31" width="7.01"/>
    <col collapsed="false" customWidth="true" hidden="false" outlineLevel="0" max="6" min="6" style="31" width="54.01"/>
    <col collapsed="false" customWidth="true" hidden="false" outlineLevel="0" max="7" min="7" style="31" width="10"/>
    <col collapsed="false" customWidth="true" hidden="true" outlineLevel="0" max="8" min="8" style="31" width="40.71"/>
    <col collapsed="false" customWidth="true" hidden="false" outlineLevel="0" max="9" min="9" style="31" width="40.71"/>
    <col collapsed="false" customWidth="true" hidden="false" outlineLevel="0" max="10" min="10" style="31" width="102.01"/>
    <col collapsed="false" customWidth="true" hidden="false" outlineLevel="0" max="11" min="11" style="34" width="9.01"/>
    <col collapsed="false" customWidth="true" hidden="false" outlineLevel="0" max="12" min="12" style="36" width="5"/>
    <col collapsed="false" customWidth="true" hidden="false" outlineLevel="0" max="13" min="13" style="36" width="3.01"/>
    <col collapsed="false" customWidth="true" hidden="false" outlineLevel="0" max="17" min="14" style="34" width="3.01"/>
    <col collapsed="false" customWidth="true" hidden="false" outlineLevel="0" max="18" min="18" style="36" width="10"/>
    <col collapsed="false" customWidth="true" hidden="false" outlineLevel="0" max="19" min="19" style="34" width="34.01"/>
    <col collapsed="false" customWidth="true" hidden="false" outlineLevel="0" max="20" min="20" style="34" width="9.01"/>
    <col collapsed="false" customWidth="true" hidden="false" outlineLevel="0" max="21" min="21" style="518" width="8.01"/>
    <col collapsed="false" customWidth="true" hidden="false" outlineLevel="0" max="31" min="22" style="34" width="8.01"/>
    <col collapsed="false" customWidth="false" hidden="true" outlineLevel="0" max="32" min="32" style="31" width="9.14"/>
  </cols>
  <sheetData>
    <row r="1" customFormat="false" ht="22.5" hidden="true" customHeight="true" outlineLevel="0" collapsed="false">
      <c r="AF1" s="31" t="s">
        <v>14</v>
      </c>
    </row>
    <row r="2" customFormat="false" ht="23.25" hidden="true" customHeight="true" outlineLevel="0" collapsed="false">
      <c r="B2" s="262"/>
      <c r="C2" s="407" t="s">
        <v>552</v>
      </c>
      <c r="D2" s="519"/>
      <c r="E2" s="520" t="n">
        <f aca="false">B2</f>
        <v>0</v>
      </c>
      <c r="F2" s="521"/>
      <c r="G2" s="522" t="s">
        <v>553</v>
      </c>
      <c r="H2" s="522" t="s">
        <v>553</v>
      </c>
      <c r="I2" s="522" t="s">
        <v>553</v>
      </c>
      <c r="J2" s="334" t="s">
        <v>554</v>
      </c>
      <c r="K2" s="523"/>
      <c r="AF2" s="31" t="n">
        <v>0</v>
      </c>
    </row>
    <row r="3" s="36" customFormat="true" ht="0.75" hidden="true" customHeight="true" outlineLevel="0" collapsed="false">
      <c r="B3" s="262"/>
      <c r="C3" s="407"/>
      <c r="D3" s="407"/>
      <c r="E3" s="524"/>
      <c r="F3" s="525" t="s">
        <v>555</v>
      </c>
      <c r="G3" s="109"/>
      <c r="H3" s="109" t="n">
        <f aca="false">H4*H5+H7</f>
        <v>0</v>
      </c>
      <c r="I3" s="109" t="n">
        <f aca="false">I4*I5+I6</f>
        <v>0</v>
      </c>
      <c r="J3" s="525"/>
      <c r="AF3" s="36" t="n">
        <v>0</v>
      </c>
    </row>
    <row r="4" customFormat="false" ht="23.25" hidden="true" customHeight="true" outlineLevel="0" collapsed="false">
      <c r="B4" s="262"/>
      <c r="C4" s="407"/>
      <c r="D4" s="519"/>
      <c r="E4" s="520" t="str">
        <f aca="false">B2&amp;".1"</f>
        <v>.1</v>
      </c>
      <c r="F4" s="522" t="s">
        <v>556</v>
      </c>
      <c r="G4" s="526"/>
      <c r="H4" s="349"/>
      <c r="I4" s="349"/>
      <c r="J4" s="334" t="s">
        <v>557</v>
      </c>
      <c r="K4" s="523"/>
      <c r="AF4" s="31" t="n">
        <v>0</v>
      </c>
    </row>
    <row r="5" customFormat="false" ht="18.75" hidden="true" customHeight="true" outlineLevel="0" collapsed="false">
      <c r="B5" s="262"/>
      <c r="C5" s="407"/>
      <c r="D5" s="519"/>
      <c r="E5" s="520" t="str">
        <f aca="false">B2&amp;".2"</f>
        <v>.2</v>
      </c>
      <c r="F5" s="522" t="s">
        <v>558</v>
      </c>
      <c r="G5" s="522" t="s">
        <v>559</v>
      </c>
      <c r="H5" s="349"/>
      <c r="I5" s="349"/>
      <c r="J5" s="334"/>
      <c r="K5" s="523"/>
      <c r="AF5" s="31" t="n">
        <v>0</v>
      </c>
    </row>
    <row r="6" customFormat="false" ht="18.75" hidden="true" customHeight="true" outlineLevel="0" collapsed="false">
      <c r="B6" s="262"/>
      <c r="C6" s="407"/>
      <c r="D6" s="519"/>
      <c r="E6" s="520" t="str">
        <f aca="false">B2&amp;".3"</f>
        <v>.3</v>
      </c>
      <c r="F6" s="522" t="s">
        <v>560</v>
      </c>
      <c r="G6" s="522" t="s">
        <v>559</v>
      </c>
      <c r="H6" s="349"/>
      <c r="I6" s="349"/>
      <c r="J6" s="334"/>
      <c r="K6" s="523"/>
      <c r="AF6" s="31" t="n">
        <v>0</v>
      </c>
    </row>
    <row r="7" customFormat="false" ht="18.75" hidden="true" customHeight="true" outlineLevel="0" collapsed="false">
      <c r="B7" s="262"/>
      <c r="C7" s="407"/>
      <c r="D7" s="519"/>
      <c r="E7" s="520" t="str">
        <f aca="false">B2&amp;".4"</f>
        <v>.4</v>
      </c>
      <c r="F7" s="522" t="s">
        <v>561</v>
      </c>
      <c r="G7" s="522" t="s">
        <v>553</v>
      </c>
      <c r="H7" s="483"/>
      <c r="I7" s="483"/>
      <c r="J7" s="334"/>
      <c r="K7" s="523"/>
      <c r="AF7" s="31" t="n">
        <v>0</v>
      </c>
    </row>
    <row r="8" s="34" customFormat="true" ht="11.25" hidden="true" customHeight="true" outlineLevel="0" collapsed="false">
      <c r="A8" s="517"/>
      <c r="C8" s="36"/>
      <c r="H8" s="34" t="n">
        <v>4</v>
      </c>
      <c r="I8" s="34" t="n">
        <v>4</v>
      </c>
      <c r="L8" s="36"/>
      <c r="M8" s="36"/>
      <c r="R8" s="36"/>
      <c r="AF8" s="34" t="n">
        <v>0</v>
      </c>
    </row>
    <row r="9" s="34" customFormat="true" ht="22.5" hidden="true" customHeight="true" outlineLevel="0" collapsed="false">
      <c r="A9" s="517"/>
      <c r="C9" s="36"/>
      <c r="D9" s="519"/>
      <c r="E9" s="522"/>
      <c r="F9" s="110"/>
      <c r="G9" s="522" t="s">
        <v>559</v>
      </c>
      <c r="H9" s="349"/>
      <c r="I9" s="349"/>
      <c r="J9" s="527" t="s">
        <v>562</v>
      </c>
      <c r="K9" s="523"/>
      <c r="L9" s="36"/>
      <c r="M9" s="36"/>
      <c r="R9" s="36"/>
      <c r="U9" s="518"/>
      <c r="AA9" s="29"/>
      <c r="AB9" s="29"/>
      <c r="AC9" s="29"/>
      <c r="AD9" s="29"/>
      <c r="AE9" s="29"/>
      <c r="AF9" s="34" t="n">
        <v>0</v>
      </c>
    </row>
    <row r="10" customFormat="false" ht="11.25" hidden="true" customHeight="true" outlineLevel="0" collapsed="false">
      <c r="AF10" s="31" t="n">
        <v>0</v>
      </c>
    </row>
    <row r="11" customFormat="false" ht="18.75" hidden="true" customHeight="true" outlineLevel="0" collapsed="false">
      <c r="D11" s="519"/>
      <c r="E11" s="520"/>
      <c r="F11" s="110"/>
      <c r="G11" s="522" t="s">
        <v>563</v>
      </c>
      <c r="H11" s="349"/>
      <c r="I11" s="349"/>
      <c r="J11" s="334" t="s">
        <v>564</v>
      </c>
      <c r="K11" s="523"/>
      <c r="AF11" s="31" t="n">
        <v>0</v>
      </c>
    </row>
    <row r="12" customFormat="false" ht="11.25" hidden="true" customHeight="true" outlineLevel="0" collapsed="false">
      <c r="AF12" s="31" t="n">
        <v>0</v>
      </c>
    </row>
    <row r="13" customFormat="false" ht="22.5" hidden="true" customHeight="true" outlineLevel="0" collapsed="false">
      <c r="D13" s="519"/>
      <c r="E13" s="520"/>
      <c r="F13" s="110"/>
      <c r="G13" s="527" t="s">
        <v>565</v>
      </c>
      <c r="H13" s="528"/>
      <c r="I13" s="528"/>
      <c r="J13" s="529" t="s">
        <v>566</v>
      </c>
      <c r="K13" s="523"/>
      <c r="AF13" s="31" t="n">
        <v>0</v>
      </c>
    </row>
    <row r="14" customFormat="false" ht="11.25" hidden="true" customHeight="true" outlineLevel="0" collapsed="false">
      <c r="AF14" s="31" t="n">
        <v>0</v>
      </c>
    </row>
    <row r="15" customFormat="false" ht="22.5" hidden="true" customHeight="true" outlineLevel="0" collapsed="false">
      <c r="D15" s="519"/>
      <c r="E15" s="520"/>
      <c r="F15" s="110"/>
      <c r="G15" s="522" t="s">
        <v>567</v>
      </c>
      <c r="H15" s="528"/>
      <c r="I15" s="528"/>
      <c r="J15" s="334" t="s">
        <v>568</v>
      </c>
      <c r="K15" s="523"/>
      <c r="AF15" s="31" t="n">
        <v>0</v>
      </c>
    </row>
    <row r="16" customFormat="false" ht="11.25" hidden="true" customHeight="true" outlineLevel="0" collapsed="false">
      <c r="AF16" s="31" t="n">
        <v>0</v>
      </c>
    </row>
    <row r="17" customFormat="false" ht="22.5" hidden="true" customHeight="true" outlineLevel="0" collapsed="false">
      <c r="D17" s="519"/>
      <c r="E17" s="520"/>
      <c r="F17" s="110"/>
      <c r="G17" s="522" t="s">
        <v>569</v>
      </c>
      <c r="H17" s="528"/>
      <c r="I17" s="528"/>
      <c r="J17" s="334" t="s">
        <v>570</v>
      </c>
      <c r="K17" s="523"/>
      <c r="AF17" s="31" t="n">
        <v>0</v>
      </c>
    </row>
    <row r="18" customFormat="false" ht="11.25" hidden="true" customHeight="true" outlineLevel="0" collapsed="false">
      <c r="AF18" s="31" t="n">
        <v>0</v>
      </c>
    </row>
    <row r="19" s="34" customFormat="true" ht="11.25" hidden="true" customHeight="true" outlineLevel="0" collapsed="false">
      <c r="A19" s="517"/>
      <c r="C19" s="36"/>
      <c r="J19" s="29" t="n">
        <v>4</v>
      </c>
      <c r="L19" s="36"/>
      <c r="M19" s="36"/>
      <c r="R19" s="36"/>
      <c r="U19" s="518"/>
      <c r="AF19" s="29" t="n">
        <v>0</v>
      </c>
    </row>
    <row r="20" customFormat="false" ht="11.55" hidden="false" customHeight="true" outlineLevel="0" collapsed="false">
      <c r="AF20" s="31" t="n">
        <v>11</v>
      </c>
    </row>
    <row r="21" customFormat="false" ht="25.2" hidden="false" customHeight="true" outlineLevel="0" collapsed="false">
      <c r="E21" s="176" t="str">
        <f aca="false">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76"/>
      <c r="G21" s="176"/>
      <c r="H21" s="176"/>
      <c r="I21" s="176"/>
      <c r="J21" s="178"/>
      <c r="AF21" s="31" t="n">
        <v>24</v>
      </c>
    </row>
    <row r="22" customFormat="false" ht="25.2" hidden="false" customHeight="true" outlineLevel="0" collapsed="false">
      <c r="E22" s="209" t="str">
        <f aca="false">IF(org=0,"Не определено",org)</f>
        <v>ООО "Газпром теплоэнерго Ярославль"</v>
      </c>
      <c r="F22" s="209"/>
      <c r="G22" s="209"/>
      <c r="H22" s="209"/>
      <c r="I22" s="209"/>
      <c r="AF22" s="31" t="n">
        <v>24</v>
      </c>
    </row>
    <row r="23" customFormat="false" ht="11.55" hidden="false" customHeight="true" outlineLevel="0" collapsed="false">
      <c r="E23" s="262"/>
      <c r="F23" s="262"/>
      <c r="G23" s="262"/>
      <c r="H23" s="262"/>
      <c r="I23" s="262"/>
      <c r="AF23" s="31" t="n">
        <v>11</v>
      </c>
    </row>
    <row r="24" s="36" customFormat="true" ht="1.05" hidden="false" customHeight="true" outlineLevel="0" collapsed="false">
      <c r="A24" s="407"/>
      <c r="D24" s="35"/>
      <c r="H24" s="530"/>
      <c r="I24" s="530" t="s">
        <v>125</v>
      </c>
      <c r="AF24" s="36" t="n">
        <v>1</v>
      </c>
    </row>
    <row r="25" customFormat="false" ht="11.55" hidden="false" customHeight="true" outlineLevel="0" collapsed="false">
      <c r="E25" s="531"/>
      <c r="F25" s="532" t="s">
        <v>114</v>
      </c>
      <c r="G25" s="532"/>
      <c r="H25" s="533" t="str">
        <f aca="false">IF(H24="","",INDEX(DIFFERENTIATION_UNMERGE_VD,MATCH(H24,DIFFERENTIATION_ID_DIFF,0)))</f>
        <v/>
      </c>
      <c r="I25" s="533" t="str">
        <f aca="false">IF(I24="","",INDEX(DIFFERENTIATION_UNMERGE_VD,MATCH(I24,DIFFERENTIATION_ID_DIFF,0)))</f>
        <v>Производство тепловой энергии. Некомбинированная выработка</v>
      </c>
      <c r="J25" s="97"/>
      <c r="AF25" s="31" t="n">
        <v>11</v>
      </c>
    </row>
    <row r="26" customFormat="false" ht="11.55" hidden="false" customHeight="true" outlineLevel="0" collapsed="false">
      <c r="E26" s="531"/>
      <c r="F26" s="532" t="s">
        <v>571</v>
      </c>
      <c r="G26" s="532"/>
      <c r="H26" s="533" t="str">
        <f aca="false">IF(H24="","",INDEX(DIFFERENTIATION_UNMERGE_AREA,MATCH(H24,DIFFERENTIATION_ID_DIFF,0)))</f>
        <v/>
      </c>
      <c r="I26" s="533" t="str">
        <f aca="false">IF(I24="","",INDEX(DIFFERENTIATION_UNMERGE_AREA,MATCH(I24,DIFFERENTIATION_ID_DIFF,0)))</f>
        <v>Территория 1</v>
      </c>
      <c r="J26" s="97"/>
      <c r="AF26" s="31" t="n">
        <v>11</v>
      </c>
    </row>
    <row r="27" customFormat="false" ht="11.55" hidden="false" customHeight="true" outlineLevel="0" collapsed="false">
      <c r="E27" s="531"/>
      <c r="F27" s="532" t="s">
        <v>572</v>
      </c>
      <c r="G27" s="532"/>
      <c r="H27" s="533" t="str">
        <f aca="false">IF(H24="","",INDEX(DIFFERENTIATION_UNMERGE_SYSTEM,MATCH(H24,DIFFERENTIATION_ID_DIFF,0)))</f>
        <v/>
      </c>
      <c r="I27" s="533" t="str">
        <f aca="false">IF(I24="","",INDEX(DIFFERENTIATION_UNMERGE_SYSTEM,MATCH(I24,DIFFERENTIATION_ID_DIFF,0)))</f>
        <v>без дифференциации</v>
      </c>
      <c r="J27" s="97"/>
      <c r="AF27" s="31" t="n">
        <v>11</v>
      </c>
    </row>
    <row r="28" customFormat="false" ht="11.55" hidden="false" customHeight="true" outlineLevel="0" collapsed="false">
      <c r="E28" s="531" t="s">
        <v>307</v>
      </c>
      <c r="F28" s="531"/>
      <c r="G28" s="531"/>
      <c r="H28" s="534"/>
      <c r="I28" s="534"/>
      <c r="J28" s="97"/>
      <c r="AF28" s="31" t="n">
        <v>11</v>
      </c>
    </row>
    <row r="29" customFormat="false" ht="24" hidden="false" customHeight="true" outlineLevel="0" collapsed="false">
      <c r="E29" s="522" t="s">
        <v>87</v>
      </c>
      <c r="F29" s="522" t="s">
        <v>309</v>
      </c>
      <c r="G29" s="522" t="s">
        <v>573</v>
      </c>
      <c r="H29" s="522" t="s">
        <v>310</v>
      </c>
      <c r="I29" s="522" t="s">
        <v>310</v>
      </c>
      <c r="J29" s="97"/>
      <c r="AF29" s="31" t="n">
        <v>23</v>
      </c>
    </row>
    <row r="30" customFormat="false" ht="19.95" hidden="false" customHeight="true" outlineLevel="0" collapsed="false">
      <c r="D30" s="519"/>
      <c r="E30" s="520" t="n">
        <f aca="false">FHD_NUM_P_1</f>
        <v>1</v>
      </c>
      <c r="F30" s="522" t="str">
        <f aca="false">FHD_P_1</f>
        <v>Выручка от регулируемого вида деятельности с распределением по видам деятельности</v>
      </c>
      <c r="G30" s="522" t="s">
        <v>559</v>
      </c>
      <c r="H30" s="535"/>
      <c r="I30" s="535"/>
      <c r="J30" s="334" t="str">
        <f aca="false">FHD_NOTE_P_1</f>
        <v>Указывается выручка от регулируемого вида деятельности с распределением по видам деятельности.</v>
      </c>
      <c r="K30" s="523"/>
      <c r="AF30" s="31" t="n">
        <v>19</v>
      </c>
    </row>
    <row r="31" customFormat="false" ht="11.55" hidden="false" customHeight="true" outlineLevel="0" collapsed="false">
      <c r="D31" s="519"/>
      <c r="E31" s="520" t="n">
        <f aca="false">FHD_NUM_P_2</f>
        <v>2</v>
      </c>
      <c r="F31" s="522" t="str">
        <f aca="false">FHD_P_2</f>
        <v>Себестоимость производимых товаров (оказываемых услуг) по регулируемому виду деятельности, включая:</v>
      </c>
      <c r="G31" s="522" t="s">
        <v>559</v>
      </c>
      <c r="H31" s="536" t="n">
        <f aca="false">SUMIF($K33:$K71,$K31,H33:H71)</f>
        <v>0</v>
      </c>
      <c r="I31" s="536" t="n">
        <f aca="false">SUMIF($K33:$K71,$K31,I33:I71)</f>
        <v>0</v>
      </c>
      <c r="J31" s="334" t="str">
        <f aca="false">FHD_NOTE_P_2</f>
        <v>Указывается суммарная себестоимость производимых товаров.</v>
      </c>
      <c r="K31" s="36" t="s">
        <v>574</v>
      </c>
      <c r="AF31" s="31" t="n">
        <v>11</v>
      </c>
    </row>
    <row r="32" customFormat="false" ht="11.55" hidden="false" customHeight="true" outlineLevel="0" collapsed="false">
      <c r="D32" s="519"/>
      <c r="E32" s="520" t="str">
        <f aca="false">FHD_NUM_P_3</f>
        <v>2.1</v>
      </c>
      <c r="F32" s="522" t="str">
        <f aca="false">FHD_P_3</f>
        <v>Расходы на приобретаемую тепловую энергию (мощность), теплоноситель</v>
      </c>
      <c r="G32" s="522" t="s">
        <v>559</v>
      </c>
      <c r="H32" s="535"/>
      <c r="I32" s="535"/>
      <c r="J32" s="334" t="str">
        <f aca="false">FHD_NOTE_P_3</f>
        <v/>
      </c>
      <c r="K32" s="36" t="str">
        <f aca="false">IF((LEN(E32)-LEN(SUBSTITUTE(E32,".","")))/LEN(".")=1,"p","")</f>
        <v>p</v>
      </c>
      <c r="AF32" s="31" t="n">
        <v>11</v>
      </c>
    </row>
    <row r="33" customFormat="false" ht="11.25" hidden="false" customHeight="true" outlineLevel="0" collapsed="false">
      <c r="A33" s="537" t="s">
        <v>575</v>
      </c>
      <c r="D33" s="519"/>
      <c r="E33" s="520" t="str">
        <f aca="false">FHD_NUM_P_4</f>
        <v>2.2</v>
      </c>
      <c r="F33" s="522" t="str">
        <f aca="false">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522" t="s">
        <v>559</v>
      </c>
      <c r="H33" s="536" t="n">
        <f aca="false">SUMIF($F34:$F40,$F3,H34:H40)</f>
        <v>0</v>
      </c>
      <c r="I33" s="536" t="n">
        <f aca="false">SUMIF($F34:$F40,$F3,I34:I40)</f>
        <v>0</v>
      </c>
      <c r="J33" s="334" t="str">
        <f aca="false">FHD_NOTE_P_4</f>
        <v>Указываются суммарные расходы на приобретение топлива всех видов.</v>
      </c>
      <c r="K33" s="36" t="str">
        <f aca="false">IF((LEN(E33)-LEN(SUBSTITUTE(E33,".","")))/LEN(".")=1,"p","")</f>
        <v>p</v>
      </c>
      <c r="AF33" s="31" t="n">
        <v>0</v>
      </c>
    </row>
    <row r="34" s="87" customFormat="true" ht="0.75" hidden="false" customHeight="true" outlineLevel="0" collapsed="false">
      <c r="A34" s="537"/>
      <c r="B34" s="538" t="str">
        <f aca="false">E33&amp;".0"</f>
        <v>2.2.0</v>
      </c>
      <c r="C34" s="407"/>
      <c r="D34" s="539"/>
      <c r="E34" s="540"/>
      <c r="F34" s="541"/>
      <c r="G34" s="541"/>
      <c r="H34" s="280"/>
      <c r="I34" s="280"/>
      <c r="J34" s="541"/>
      <c r="K34" s="36" t="str">
        <f aca="false">IF((LEN(E34)-LEN(SUBSTITUTE(E34,".","")))/LEN(".")=1,"p","")</f>
        <v/>
      </c>
      <c r="L34" s="36"/>
      <c r="M34" s="36"/>
      <c r="N34" s="36"/>
      <c r="O34" s="36"/>
      <c r="P34" s="36"/>
      <c r="Q34" s="36"/>
      <c r="R34" s="36"/>
      <c r="S34" s="36"/>
      <c r="T34" s="36"/>
      <c r="U34" s="542"/>
      <c r="V34" s="36"/>
      <c r="W34" s="36"/>
      <c r="X34" s="36"/>
      <c r="Y34" s="36"/>
      <c r="Z34" s="36"/>
      <c r="AA34" s="36"/>
      <c r="AB34" s="36"/>
      <c r="AC34" s="36"/>
      <c r="AD34" s="36"/>
      <c r="AE34" s="36"/>
      <c r="AF34" s="87" t="n">
        <v>0</v>
      </c>
    </row>
    <row r="35" s="87" customFormat="true" ht="0.75" hidden="false" customHeight="true" outlineLevel="0" collapsed="false">
      <c r="A35" s="537"/>
      <c r="B35" s="538"/>
      <c r="C35" s="407"/>
      <c r="D35" s="539"/>
      <c r="E35" s="543"/>
      <c r="F35" s="541"/>
      <c r="G35" s="541"/>
      <c r="H35" s="544"/>
      <c r="I35" s="544"/>
      <c r="J35" s="541"/>
      <c r="K35" s="36" t="str">
        <f aca="false">IF((LEN(E35)-LEN(SUBSTITUTE(E35,".","")))/LEN(".")=1,"p","")</f>
        <v/>
      </c>
      <c r="L35" s="36"/>
      <c r="M35" s="36"/>
      <c r="N35" s="36"/>
      <c r="O35" s="36"/>
      <c r="P35" s="36"/>
      <c r="Q35" s="36"/>
      <c r="R35" s="36"/>
      <c r="S35" s="36"/>
      <c r="T35" s="36"/>
      <c r="U35" s="542"/>
      <c r="V35" s="36"/>
      <c r="W35" s="36"/>
      <c r="X35" s="36"/>
      <c r="Y35" s="36"/>
      <c r="Z35" s="36"/>
      <c r="AA35" s="36"/>
      <c r="AB35" s="36"/>
      <c r="AC35" s="36"/>
      <c r="AD35" s="36"/>
      <c r="AE35" s="36"/>
      <c r="AF35" s="87" t="n">
        <v>0</v>
      </c>
    </row>
    <row r="36" s="87" customFormat="true" ht="0.75" hidden="false" customHeight="true" outlineLevel="0" collapsed="false">
      <c r="A36" s="537"/>
      <c r="B36" s="538"/>
      <c r="C36" s="407"/>
      <c r="D36" s="539"/>
      <c r="E36" s="543"/>
      <c r="F36" s="541"/>
      <c r="G36" s="541"/>
      <c r="H36" s="544"/>
      <c r="I36" s="544"/>
      <c r="J36" s="541"/>
      <c r="K36" s="36" t="str">
        <f aca="false">IF((LEN(E36)-LEN(SUBSTITUTE(E36,".","")))/LEN(".")=1,"p","")</f>
        <v/>
      </c>
      <c r="L36" s="36"/>
      <c r="M36" s="36"/>
      <c r="N36" s="36"/>
      <c r="O36" s="36"/>
      <c r="P36" s="36"/>
      <c r="Q36" s="36"/>
      <c r="R36" s="36"/>
      <c r="S36" s="36"/>
      <c r="T36" s="36"/>
      <c r="U36" s="542"/>
      <c r="V36" s="36"/>
      <c r="W36" s="36"/>
      <c r="X36" s="36"/>
      <c r="Y36" s="36"/>
      <c r="Z36" s="36"/>
      <c r="AA36" s="36"/>
      <c r="AB36" s="36"/>
      <c r="AC36" s="36"/>
      <c r="AD36" s="36"/>
      <c r="AE36" s="36"/>
      <c r="AF36" s="87" t="n">
        <v>0</v>
      </c>
    </row>
    <row r="37" s="87" customFormat="true" ht="0.75" hidden="false" customHeight="true" outlineLevel="0" collapsed="false">
      <c r="A37" s="537"/>
      <c r="B37" s="538"/>
      <c r="C37" s="407"/>
      <c r="D37" s="539"/>
      <c r="E37" s="543"/>
      <c r="F37" s="541"/>
      <c r="G37" s="541"/>
      <c r="H37" s="544"/>
      <c r="I37" s="544"/>
      <c r="J37" s="541"/>
      <c r="K37" s="36" t="str">
        <f aca="false">IF((LEN(E37)-LEN(SUBSTITUTE(E37,".","")))/LEN(".")=1,"p","")</f>
        <v/>
      </c>
      <c r="L37" s="36"/>
      <c r="M37" s="36"/>
      <c r="N37" s="36"/>
      <c r="O37" s="36"/>
      <c r="P37" s="36"/>
      <c r="Q37" s="36"/>
      <c r="R37" s="36"/>
      <c r="S37" s="36"/>
      <c r="T37" s="36"/>
      <c r="U37" s="542"/>
      <c r="V37" s="36"/>
      <c r="W37" s="36"/>
      <c r="X37" s="36"/>
      <c r="Y37" s="36"/>
      <c r="Z37" s="36"/>
      <c r="AA37" s="36"/>
      <c r="AB37" s="36"/>
      <c r="AC37" s="36"/>
      <c r="AD37" s="36"/>
      <c r="AE37" s="36"/>
      <c r="AF37" s="87" t="n">
        <v>0</v>
      </c>
    </row>
    <row r="38" s="87" customFormat="true" ht="0.75" hidden="false" customHeight="true" outlineLevel="0" collapsed="false">
      <c r="A38" s="537"/>
      <c r="B38" s="538"/>
      <c r="C38" s="407"/>
      <c r="D38" s="539"/>
      <c r="E38" s="543"/>
      <c r="F38" s="541"/>
      <c r="G38" s="541"/>
      <c r="H38" s="544"/>
      <c r="I38" s="544"/>
      <c r="J38" s="541"/>
      <c r="K38" s="36" t="str">
        <f aca="false">IF((LEN(E38)-LEN(SUBSTITUTE(E38,".","")))/LEN(".")=1,"p","")</f>
        <v/>
      </c>
      <c r="L38" s="36"/>
      <c r="M38" s="36"/>
      <c r="N38" s="36"/>
      <c r="O38" s="36"/>
      <c r="P38" s="36"/>
      <c r="Q38" s="36"/>
      <c r="R38" s="36"/>
      <c r="S38" s="36"/>
      <c r="T38" s="36"/>
      <c r="U38" s="542"/>
      <c r="V38" s="36"/>
      <c r="W38" s="36"/>
      <c r="X38" s="36"/>
      <c r="Y38" s="36"/>
      <c r="Z38" s="36"/>
      <c r="AA38" s="36"/>
      <c r="AB38" s="36"/>
      <c r="AC38" s="36"/>
      <c r="AD38" s="36"/>
      <c r="AE38" s="36"/>
      <c r="AF38" s="87" t="n">
        <v>0</v>
      </c>
    </row>
    <row r="39" s="87" customFormat="true" ht="0.75" hidden="false" customHeight="true" outlineLevel="0" collapsed="false">
      <c r="A39" s="537"/>
      <c r="B39" s="538"/>
      <c r="C39" s="407"/>
      <c r="D39" s="539"/>
      <c r="E39" s="543"/>
      <c r="F39" s="541"/>
      <c r="G39" s="541"/>
      <c r="H39" s="280"/>
      <c r="I39" s="280"/>
      <c r="J39" s="541"/>
      <c r="K39" s="36" t="str">
        <f aca="false">IF((LEN(E39)-LEN(SUBSTITUTE(E39,".","")))/LEN(".")=1,"p","")</f>
        <v/>
      </c>
      <c r="L39" s="36"/>
      <c r="M39" s="36"/>
      <c r="N39" s="36"/>
      <c r="O39" s="36"/>
      <c r="P39" s="36"/>
      <c r="Q39" s="36"/>
      <c r="R39" s="36"/>
      <c r="S39" s="36"/>
      <c r="T39" s="36"/>
      <c r="U39" s="542"/>
      <c r="V39" s="36"/>
      <c r="W39" s="36"/>
      <c r="X39" s="36"/>
      <c r="Y39" s="36"/>
      <c r="Z39" s="36"/>
      <c r="AA39" s="36"/>
      <c r="AB39" s="36"/>
      <c r="AC39" s="36"/>
      <c r="AD39" s="36"/>
      <c r="AE39" s="36"/>
      <c r="AF39" s="87" t="n">
        <v>0</v>
      </c>
    </row>
    <row r="40" s="34" customFormat="true" ht="15" hidden="false" customHeight="true" outlineLevel="0" collapsed="false">
      <c r="A40" s="537"/>
      <c r="C40" s="36"/>
      <c r="D40" s="84"/>
      <c r="E40" s="545"/>
      <c r="F40" s="172" t="s">
        <v>576</v>
      </c>
      <c r="G40" s="546"/>
      <c r="H40" s="547"/>
      <c r="I40" s="547"/>
      <c r="J40" s="386"/>
      <c r="K40" s="36" t="str">
        <f aca="false">IF((LEN(E40)-LEN(SUBSTITUTE(E40,".","")))/LEN(".")=1,"p","")</f>
        <v/>
      </c>
      <c r="L40" s="36"/>
      <c r="M40" s="36"/>
      <c r="R40" s="36"/>
      <c r="U40" s="518"/>
      <c r="AA40" s="29"/>
      <c r="AB40" s="29"/>
      <c r="AC40" s="29"/>
      <c r="AD40" s="29"/>
      <c r="AE40" s="29"/>
      <c r="AF40" s="34" t="n">
        <v>0</v>
      </c>
    </row>
    <row r="41" customFormat="false" ht="11.25" hidden="true" customHeight="true" outlineLevel="0" collapsed="false">
      <c r="A41" s="537" t="s">
        <v>577</v>
      </c>
      <c r="D41" s="519"/>
      <c r="E41" s="520" t="str">
        <f aca="false">FHD_NUM_P_5</f>
        <v/>
      </c>
      <c r="F41" s="522" t="str">
        <f aca="false">FHD_P_5</f>
        <v/>
      </c>
      <c r="G41" s="522" t="s">
        <v>559</v>
      </c>
      <c r="H41" s="535"/>
      <c r="I41" s="535"/>
      <c r="J41" s="334" t="str">
        <f aca="false">FHD_NOTE_P_5</f>
        <v/>
      </c>
      <c r="K41" s="36" t="str">
        <f aca="false">IF((LEN(E41)-LEN(SUBSTITUTE(E41,".","")))/LEN(".")=1,"p","")</f>
        <v/>
      </c>
      <c r="AF41" s="31" t="n">
        <v>0</v>
      </c>
    </row>
    <row r="42" customFormat="false" ht="11.25" hidden="true" customHeight="true" outlineLevel="0" collapsed="false">
      <c r="A42" s="537"/>
      <c r="D42" s="519"/>
      <c r="E42" s="520" t="str">
        <f aca="false">FHD_NUM_P_6</f>
        <v/>
      </c>
      <c r="F42" s="522" t="str">
        <f aca="false">FHD_P_6</f>
        <v/>
      </c>
      <c r="G42" s="522" t="s">
        <v>559</v>
      </c>
      <c r="H42" s="535"/>
      <c r="I42" s="535"/>
      <c r="J42" s="334" t="str">
        <f aca="false">FHD_NOTE_P_6</f>
        <v/>
      </c>
      <c r="K42" s="36" t="str">
        <f aca="false">IF((LEN(E42)-LEN(SUBSTITUTE(E42,".","")))/LEN(".")=1,"p","")</f>
        <v/>
      </c>
      <c r="AF42" s="31" t="n">
        <v>0</v>
      </c>
    </row>
    <row r="43" customFormat="false" ht="11.25" hidden="true" customHeight="true" outlineLevel="0" collapsed="false">
      <c r="A43" s="537"/>
      <c r="D43" s="519"/>
      <c r="E43" s="520" t="str">
        <f aca="false">FHD_NUM_P_7</f>
        <v/>
      </c>
      <c r="F43" s="522" t="str">
        <f aca="false">FHD_P_7</f>
        <v/>
      </c>
      <c r="G43" s="522" t="s">
        <v>559</v>
      </c>
      <c r="H43" s="535"/>
      <c r="I43" s="535"/>
      <c r="J43" s="334" t="str">
        <f aca="false">FHD_NOTE_P_7</f>
        <v/>
      </c>
      <c r="K43" s="36" t="str">
        <f aca="false">IF((LEN(E43)-LEN(SUBSTITUTE(E43,".","")))/LEN(".")=1,"p","")</f>
        <v/>
      </c>
      <c r="AF43" s="31" t="n">
        <v>0</v>
      </c>
    </row>
    <row r="44" customFormat="false" ht="11.55" hidden="false" customHeight="true" outlineLevel="0" collapsed="false">
      <c r="D44" s="519"/>
      <c r="E44" s="520" t="str">
        <f aca="false">FHD_NUM_P_8</f>
        <v>2.3</v>
      </c>
      <c r="F44" s="522" t="str">
        <f aca="false">FHD_P_8</f>
        <v>Расходы на приобретаемую электрическую энергию (мощность), используемую в технологическом процессе</v>
      </c>
      <c r="G44" s="522" t="s">
        <v>559</v>
      </c>
      <c r="H44" s="535"/>
      <c r="I44" s="535"/>
      <c r="J44" s="334" t="str">
        <f aca="false">FHD_NOTE_P_8</f>
        <v/>
      </c>
      <c r="K44" s="36" t="str">
        <f aca="false">IF((LEN(E44)-LEN(SUBSTITUTE(E44,".","")))/LEN(".")=1,"p","")</f>
        <v>p</v>
      </c>
      <c r="AF44" s="31" t="n">
        <v>11</v>
      </c>
    </row>
    <row r="45" customFormat="false" ht="11.55" hidden="false" customHeight="true" outlineLevel="0" collapsed="false">
      <c r="D45" s="519"/>
      <c r="E45" s="520" t="str">
        <f aca="false">FHD_NUM_P_9</f>
        <v>2.3.1</v>
      </c>
      <c r="F45" s="522" t="str">
        <f aca="false">FHD_P_9</f>
        <v>Средневзвешенная стоимость 1 кВт.ч (с учетом мощности)</v>
      </c>
      <c r="G45" s="522" t="s">
        <v>578</v>
      </c>
      <c r="H45" s="535"/>
      <c r="I45" s="535"/>
      <c r="J45" s="334" t="str">
        <f aca="false">FHD_NOTE_P_9</f>
        <v/>
      </c>
      <c r="K45" s="36" t="str">
        <f aca="false">IF((LEN(E45)-LEN(SUBSTITUTE(E45,".","")))/LEN(".")=1,"p","")</f>
        <v/>
      </c>
      <c r="AF45" s="31" t="n">
        <v>11</v>
      </c>
    </row>
    <row r="46" s="34" customFormat="true" ht="11.55" hidden="false" customHeight="true" outlineLevel="0" collapsed="false">
      <c r="A46" s="517"/>
      <c r="C46" s="36"/>
      <c r="D46" s="548"/>
      <c r="E46" s="520" t="str">
        <f aca="false">FHD_NUM_P_10</f>
        <v>2.3.2</v>
      </c>
      <c r="F46" s="522" t="str">
        <f aca="false">FHD_P_10</f>
        <v>Объём приобретения электрической энергии</v>
      </c>
      <c r="G46" s="522" t="s">
        <v>579</v>
      </c>
      <c r="H46" s="535"/>
      <c r="I46" s="535"/>
      <c r="J46" s="334" t="str">
        <f aca="false">FHD_NOTE_P_10</f>
        <v/>
      </c>
      <c r="K46" s="36" t="str">
        <f aca="false">IF((LEN(E46)-LEN(SUBSTITUTE(E46,".","")))/LEN(".")=1,"p","")</f>
        <v/>
      </c>
      <c r="L46" s="36"/>
      <c r="M46" s="36"/>
      <c r="R46" s="36"/>
      <c r="U46" s="518"/>
      <c r="AA46" s="29"/>
      <c r="AB46" s="29"/>
      <c r="AC46" s="29"/>
      <c r="AD46" s="29"/>
      <c r="AE46" s="29"/>
      <c r="AF46" s="34" t="n">
        <v>11</v>
      </c>
    </row>
    <row r="47" s="34" customFormat="true" ht="11.25" hidden="false" customHeight="true" outlineLevel="0" collapsed="false">
      <c r="A47" s="537" t="s">
        <v>580</v>
      </c>
      <c r="C47" s="36"/>
      <c r="D47" s="549"/>
      <c r="E47" s="520" t="str">
        <f aca="false">FHD_NUM_P_11</f>
        <v>2.4</v>
      </c>
      <c r="F47" s="522" t="str">
        <f aca="false">FHD_P_11</f>
        <v>Расходы на приобретение холодной воды, используемой в технологическом процессе</v>
      </c>
      <c r="G47" s="522" t="s">
        <v>559</v>
      </c>
      <c r="H47" s="535"/>
      <c r="I47" s="535"/>
      <c r="J47" s="334" t="str">
        <f aca="false">FHD_NOTE_P_11</f>
        <v/>
      </c>
      <c r="K47" s="36" t="str">
        <f aca="false">IF((LEN(E47)-LEN(SUBSTITUTE(E47,".","")))/LEN(".")=1,"p","")</f>
        <v>p</v>
      </c>
      <c r="L47" s="36"/>
      <c r="M47" s="36"/>
      <c r="R47" s="36"/>
      <c r="U47" s="518"/>
      <c r="AA47" s="29"/>
      <c r="AB47" s="29"/>
      <c r="AC47" s="29"/>
      <c r="AD47" s="29"/>
      <c r="AE47" s="29"/>
      <c r="AF47" s="34" t="n">
        <v>0</v>
      </c>
    </row>
    <row r="48" s="34" customFormat="true" ht="18.75" hidden="false" customHeight="true" outlineLevel="0" collapsed="false">
      <c r="A48" s="537" t="s">
        <v>581</v>
      </c>
      <c r="C48" s="36"/>
      <c r="D48" s="519"/>
      <c r="E48" s="520" t="str">
        <f aca="false">FHD_NUM_P_12</f>
        <v>2.5</v>
      </c>
      <c r="F48" s="522" t="str">
        <f aca="false">FHD_P_12</f>
        <v>Расходы на  химические реагенты, используемые в технологическом процессе</v>
      </c>
      <c r="G48" s="522" t="s">
        <v>559</v>
      </c>
      <c r="H48" s="550"/>
      <c r="I48" s="550"/>
      <c r="J48" s="334" t="str">
        <f aca="false">FHD_NOTE_P_12</f>
        <v/>
      </c>
      <c r="K48" s="36" t="str">
        <f aca="false">IF((LEN(E48)-LEN(SUBSTITUTE(E48,".","")))/LEN(".")=1,"p","")</f>
        <v>p</v>
      </c>
      <c r="L48" s="36"/>
      <c r="M48" s="36"/>
      <c r="R48" s="36"/>
      <c r="U48" s="518"/>
      <c r="AA48" s="29"/>
      <c r="AB48" s="29"/>
      <c r="AC48" s="29"/>
      <c r="AD48" s="29"/>
      <c r="AE48" s="29"/>
      <c r="AF48" s="34" t="n">
        <v>18</v>
      </c>
    </row>
    <row r="49" s="29" customFormat="true" ht="11.55" hidden="false" customHeight="true" outlineLevel="0" collapsed="false">
      <c r="A49" s="517"/>
      <c r="C49" s="35"/>
      <c r="D49" s="519"/>
      <c r="E49" s="520" t="str">
        <f aca="false">FHD_NUM_P_13</f>
        <v>2.6</v>
      </c>
      <c r="F49" s="522" t="str">
        <f aca="false">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522" t="s">
        <v>559</v>
      </c>
      <c r="H49" s="535"/>
      <c r="I49" s="535"/>
      <c r="J49" s="334" t="str">
        <f aca="false">FHD_NOTE_P_13</f>
        <v/>
      </c>
      <c r="K49" s="36" t="str">
        <f aca="false">IF((LEN(E49)-LEN(SUBSTITUTE(E49,".","")))/LEN(".")=1,"p","")</f>
        <v>p</v>
      </c>
      <c r="L49" s="35"/>
      <c r="M49" s="35"/>
      <c r="R49" s="35"/>
      <c r="U49" s="518"/>
      <c r="AF49" s="29" t="n">
        <v>11</v>
      </c>
    </row>
    <row r="50" s="29" customFormat="true" ht="11.55" hidden="false" customHeight="true" outlineLevel="0" collapsed="false">
      <c r="A50" s="517"/>
      <c r="C50" s="35"/>
      <c r="D50" s="519"/>
      <c r="E50" s="520" t="str">
        <f aca="false">FHD_NUM_P_14</f>
        <v>2.6.1</v>
      </c>
      <c r="F50" s="522" t="str">
        <f aca="false">FHD_P_14</f>
        <v>Расходы на оплату труда основного производственного персонала</v>
      </c>
      <c r="G50" s="522" t="s">
        <v>559</v>
      </c>
      <c r="H50" s="535"/>
      <c r="I50" s="535"/>
      <c r="J50" s="334" t="str">
        <f aca="false">FHD_NOTE_P_14</f>
        <v/>
      </c>
      <c r="K50" s="36" t="str">
        <f aca="false">IF((LEN(E50)-LEN(SUBSTITUTE(E50,".","")))/LEN(".")=1,"p","")</f>
        <v/>
      </c>
      <c r="L50" s="35"/>
      <c r="M50" s="35"/>
      <c r="R50" s="35"/>
      <c r="U50" s="518"/>
      <c r="AF50" s="29" t="n">
        <v>11</v>
      </c>
    </row>
    <row r="51" s="29" customFormat="true" ht="11.55" hidden="false" customHeight="true" outlineLevel="0" collapsed="false">
      <c r="A51" s="517"/>
      <c r="C51" s="35"/>
      <c r="D51" s="519"/>
      <c r="E51" s="520" t="str">
        <f aca="false">FHD_NUM_P_15</f>
        <v>2.6.2</v>
      </c>
      <c r="F51" s="522" t="str">
        <f aca="false">FHD_P_15</f>
        <v>Страховые взносы на обязательное социальное страхование, выплачиваемые из фонда оплаты труда основного производственного персонала</v>
      </c>
      <c r="G51" s="522" t="s">
        <v>559</v>
      </c>
      <c r="H51" s="535"/>
      <c r="I51" s="535"/>
      <c r="J51" s="334" t="str">
        <f aca="false">FHD_NOTE_P_15</f>
        <v/>
      </c>
      <c r="K51" s="36" t="str">
        <f aca="false">IF((LEN(E51)-LEN(SUBSTITUTE(E51,".","")))/LEN(".")=1,"p","")</f>
        <v/>
      </c>
      <c r="L51" s="35"/>
      <c r="M51" s="35"/>
      <c r="R51" s="35"/>
      <c r="U51" s="518"/>
      <c r="AF51" s="29" t="n">
        <v>11</v>
      </c>
    </row>
    <row r="52" s="34" customFormat="true" ht="11.55" hidden="false" customHeight="true" outlineLevel="0" collapsed="false">
      <c r="A52" s="517"/>
      <c r="C52" s="36"/>
      <c r="D52" s="519"/>
      <c r="E52" s="520" t="str">
        <f aca="false">FHD_NUM_P_16</f>
        <v>2.7</v>
      </c>
      <c r="F52" s="522" t="str">
        <f aca="false">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522" t="s">
        <v>559</v>
      </c>
      <c r="H52" s="535"/>
      <c r="I52" s="535"/>
      <c r="J52" s="334" t="str">
        <f aca="false">FHD_NOTE_P_16</f>
        <v/>
      </c>
      <c r="K52" s="36" t="str">
        <f aca="false">IF((LEN(E52)-LEN(SUBSTITUTE(E52,".","")))/LEN(".")=1,"p","")</f>
        <v>p</v>
      </c>
      <c r="L52" s="36"/>
      <c r="M52" s="35"/>
      <c r="R52" s="36"/>
      <c r="U52" s="518"/>
      <c r="AA52" s="29"/>
      <c r="AB52" s="29"/>
      <c r="AC52" s="29"/>
      <c r="AD52" s="29"/>
      <c r="AE52" s="29"/>
      <c r="AF52" s="34" t="n">
        <v>11</v>
      </c>
    </row>
    <row r="53" s="34" customFormat="true" ht="11.55" hidden="false" customHeight="true" outlineLevel="0" collapsed="false">
      <c r="A53" s="517"/>
      <c r="C53" s="36"/>
      <c r="D53" s="519"/>
      <c r="E53" s="520" t="str">
        <f aca="false">FHD_NUM_P_17</f>
        <v>2.7.1</v>
      </c>
      <c r="F53" s="522" t="str">
        <f aca="false">FHD_P_17</f>
        <v>Расходы на оплату труда административно-управленческого персонала</v>
      </c>
      <c r="G53" s="522" t="s">
        <v>559</v>
      </c>
      <c r="H53" s="535"/>
      <c r="I53" s="535"/>
      <c r="J53" s="334" t="str">
        <f aca="false">FHD_NOTE_P_17</f>
        <v/>
      </c>
      <c r="K53" s="36" t="str">
        <f aca="false">IF((LEN(E53)-LEN(SUBSTITUTE(E53,".","")))/LEN(".")=1,"p","")</f>
        <v/>
      </c>
      <c r="L53" s="36"/>
      <c r="M53" s="35"/>
      <c r="R53" s="36"/>
      <c r="U53" s="518"/>
      <c r="AA53" s="29"/>
      <c r="AB53" s="29"/>
      <c r="AC53" s="29"/>
      <c r="AD53" s="29"/>
      <c r="AE53" s="29"/>
      <c r="AF53" s="34" t="n">
        <v>11</v>
      </c>
    </row>
    <row r="54" s="34" customFormat="true" ht="11.55" hidden="false" customHeight="true" outlineLevel="0" collapsed="false">
      <c r="A54" s="517"/>
      <c r="C54" s="36"/>
      <c r="D54" s="519"/>
      <c r="E54" s="520" t="str">
        <f aca="false">FHD_NUM_P_18</f>
        <v>2.7.2</v>
      </c>
      <c r="F54" s="522" t="str">
        <f aca="false">FHD_P_18</f>
        <v>Страховые взносы на обязательное социальное страхование, выплачиваемые из фонда оплаты труда административно-управленческого персонала</v>
      </c>
      <c r="G54" s="522" t="s">
        <v>559</v>
      </c>
      <c r="H54" s="535"/>
      <c r="I54" s="535"/>
      <c r="J54" s="334" t="str">
        <f aca="false">FHD_NOTE_P_18</f>
        <v/>
      </c>
      <c r="K54" s="36" t="str">
        <f aca="false">IF((LEN(E54)-LEN(SUBSTITUTE(E54,".","")))/LEN(".")=1,"p","")</f>
        <v/>
      </c>
      <c r="L54" s="36"/>
      <c r="M54" s="35"/>
      <c r="R54" s="36"/>
      <c r="U54" s="518"/>
      <c r="AA54" s="29"/>
      <c r="AB54" s="29"/>
      <c r="AC54" s="29"/>
      <c r="AD54" s="29"/>
      <c r="AE54" s="29"/>
      <c r="AF54" s="34" t="n">
        <v>11</v>
      </c>
    </row>
    <row r="55" s="34" customFormat="true" ht="11.55" hidden="false" customHeight="true" outlineLevel="0" collapsed="false">
      <c r="A55" s="517"/>
      <c r="C55" s="36"/>
      <c r="D55" s="549"/>
      <c r="E55" s="520" t="str">
        <f aca="false">FHD_NUM_P_19</f>
        <v>2.8</v>
      </c>
      <c r="F55" s="522" t="str">
        <f aca="false">FHD_P_19</f>
        <v>Расходы на амортизацию основных средств и нематериальных активов</v>
      </c>
      <c r="G55" s="522" t="s">
        <v>559</v>
      </c>
      <c r="H55" s="535"/>
      <c r="I55" s="535"/>
      <c r="J55" s="334" t="str">
        <f aca="false">FHD_NOTE_P_19</f>
        <v/>
      </c>
      <c r="K55" s="36" t="str">
        <f aca="false">IF((LEN(E55)-LEN(SUBSTITUTE(E55,".","")))/LEN(".")=1,"p","")</f>
        <v>p</v>
      </c>
      <c r="L55" s="36"/>
      <c r="M55" s="36"/>
      <c r="R55" s="36"/>
      <c r="U55" s="518"/>
      <c r="AA55" s="29"/>
      <c r="AB55" s="29"/>
      <c r="AC55" s="29"/>
      <c r="AD55" s="29"/>
      <c r="AE55" s="29"/>
      <c r="AF55" s="34" t="n">
        <v>11</v>
      </c>
    </row>
    <row r="56" s="34" customFormat="true" ht="11.55" hidden="false" customHeight="true" outlineLevel="0" collapsed="false">
      <c r="A56" s="517"/>
      <c r="C56" s="36"/>
      <c r="D56" s="549"/>
      <c r="E56" s="520" t="str">
        <f aca="false">FHD_NUM_P_20</f>
        <v>2.8.1</v>
      </c>
      <c r="F56" s="522" t="str">
        <f aca="false">FHD_P_20</f>
        <v>Расходы на амортизацию основных средств</v>
      </c>
      <c r="G56" s="522" t="s">
        <v>559</v>
      </c>
      <c r="H56" s="535"/>
      <c r="I56" s="535"/>
      <c r="J56" s="334" t="str">
        <f aca="false">FHD_NOTE_P_20</f>
        <v/>
      </c>
      <c r="K56" s="36" t="str">
        <f aca="false">IF((LEN(E56)-LEN(SUBSTITUTE(E56,".","")))/LEN(".")=1,"p","")</f>
        <v/>
      </c>
      <c r="L56" s="36"/>
      <c r="M56" s="36"/>
      <c r="R56" s="36"/>
      <c r="U56" s="518"/>
      <c r="AA56" s="29"/>
      <c r="AB56" s="29"/>
      <c r="AC56" s="29"/>
      <c r="AD56" s="29"/>
      <c r="AE56" s="29"/>
      <c r="AF56" s="34" t="n">
        <v>11</v>
      </c>
    </row>
    <row r="57" s="34" customFormat="true" ht="11.55" hidden="false" customHeight="true" outlineLevel="0" collapsed="false">
      <c r="A57" s="517"/>
      <c r="C57" s="36"/>
      <c r="D57" s="549"/>
      <c r="E57" s="520" t="str">
        <f aca="false">FHD_NUM_P_21</f>
        <v>2.8.2</v>
      </c>
      <c r="F57" s="522" t="str">
        <f aca="false">FHD_P_21</f>
        <v>Расходы на амортизацию нематериальных активов</v>
      </c>
      <c r="G57" s="522" t="s">
        <v>559</v>
      </c>
      <c r="H57" s="535"/>
      <c r="I57" s="535"/>
      <c r="J57" s="334" t="str">
        <f aca="false">FHD_NOTE_P_21</f>
        <v/>
      </c>
      <c r="K57" s="36" t="str">
        <f aca="false">IF((LEN(E57)-LEN(SUBSTITUTE(E57,".","")))/LEN(".")=1,"p","")</f>
        <v/>
      </c>
      <c r="L57" s="36"/>
      <c r="M57" s="36"/>
      <c r="R57" s="36"/>
      <c r="U57" s="518"/>
      <c r="AA57" s="29"/>
      <c r="AB57" s="29"/>
      <c r="AC57" s="29"/>
      <c r="AD57" s="29"/>
      <c r="AE57" s="29"/>
      <c r="AF57" s="34" t="n">
        <v>11</v>
      </c>
    </row>
    <row r="58" s="34" customFormat="true" ht="11.55" hidden="false" customHeight="true" outlineLevel="0" collapsed="false">
      <c r="A58" s="517"/>
      <c r="C58" s="36"/>
      <c r="D58" s="519"/>
      <c r="E58" s="520" t="str">
        <f aca="false">FHD_NUM_P_22</f>
        <v>2.9</v>
      </c>
      <c r="F58" s="522" t="str">
        <f aca="false">FHD_P_22</f>
        <v>Расходы на аренду имущества, используемого для осуществления регулируемого вида деятельности</v>
      </c>
      <c r="G58" s="522" t="s">
        <v>559</v>
      </c>
      <c r="H58" s="535"/>
      <c r="I58" s="535"/>
      <c r="J58" s="334" t="str">
        <f aca="false">FHD_NOTE_P_22</f>
        <v/>
      </c>
      <c r="K58" s="36" t="str">
        <f aca="false">IF((LEN(E58)-LEN(SUBSTITUTE(E58,".","")))/LEN(".")=1,"p","")</f>
        <v>p</v>
      </c>
      <c r="L58" s="36"/>
      <c r="M58" s="36"/>
      <c r="R58" s="36"/>
      <c r="U58" s="518"/>
      <c r="AA58" s="29"/>
      <c r="AB58" s="29"/>
      <c r="AC58" s="29"/>
      <c r="AD58" s="29"/>
      <c r="AE58" s="29"/>
      <c r="AF58" s="34" t="n">
        <v>11</v>
      </c>
    </row>
    <row r="59" s="34" customFormat="true" ht="11.55" hidden="false" customHeight="true" outlineLevel="0" collapsed="false">
      <c r="A59" s="517"/>
      <c r="C59" s="36"/>
      <c r="D59" s="549"/>
      <c r="E59" s="520" t="str">
        <f aca="false">FHD_NUM_P_23</f>
        <v>2.10</v>
      </c>
      <c r="F59" s="522" t="str">
        <f aca="false">FHD_P_23</f>
        <v>Общепроизводственные расходы, в том числе:</v>
      </c>
      <c r="G59" s="522" t="s">
        <v>559</v>
      </c>
      <c r="H59" s="535"/>
      <c r="I59" s="535"/>
      <c r="J59" s="334" t="str">
        <f aca="false">FHD_NOTE_P_23</f>
        <v>Указывается общая сумма общепроизводственных расходов.</v>
      </c>
      <c r="K59" s="36" t="str">
        <f aca="false">IF((LEN(E59)-LEN(SUBSTITUTE(E59,".","")))/LEN(".")=1,"p","")</f>
        <v>p</v>
      </c>
      <c r="L59" s="36"/>
      <c r="M59" s="36"/>
      <c r="R59" s="36"/>
      <c r="U59" s="518"/>
      <c r="AA59" s="29"/>
      <c r="AB59" s="29"/>
      <c r="AC59" s="29"/>
      <c r="AD59" s="29"/>
      <c r="AE59" s="29"/>
      <c r="AF59" s="34" t="n">
        <v>11</v>
      </c>
    </row>
    <row r="60" s="34" customFormat="true" ht="11.55" hidden="false" customHeight="true" outlineLevel="0" collapsed="false">
      <c r="A60" s="517"/>
      <c r="C60" s="36"/>
      <c r="D60" s="549"/>
      <c r="E60" s="520" t="str">
        <f aca="false">FHD_NUM_P_24</f>
        <v>2.10.1</v>
      </c>
      <c r="F60" s="522" t="str">
        <f aca="false">FHD_P_24</f>
        <v>Расходы на текущий ремонт</v>
      </c>
      <c r="G60" s="522" t="s">
        <v>559</v>
      </c>
      <c r="H60" s="535"/>
      <c r="I60" s="535"/>
      <c r="J60" s="334" t="str">
        <f aca="false">FHD_NOTE_P_24</f>
        <v>Указываются расходы на текущий ремонт, отнесенные к общепроизводственным расходам.</v>
      </c>
      <c r="K60" s="36" t="str">
        <f aca="false">IF((LEN(E60)-LEN(SUBSTITUTE(E60,".","")))/LEN(".")=1,"p","")</f>
        <v/>
      </c>
      <c r="L60" s="36"/>
      <c r="M60" s="36"/>
      <c r="R60" s="36"/>
      <c r="U60" s="518"/>
      <c r="AA60" s="29"/>
      <c r="AB60" s="29"/>
      <c r="AC60" s="29"/>
      <c r="AD60" s="29"/>
      <c r="AE60" s="29"/>
      <c r="AF60" s="34" t="n">
        <v>11</v>
      </c>
    </row>
    <row r="61" s="34" customFormat="true" ht="11.55" hidden="false" customHeight="true" outlineLevel="0" collapsed="false">
      <c r="A61" s="517"/>
      <c r="C61" s="36"/>
      <c r="D61" s="549"/>
      <c r="E61" s="520" t="str">
        <f aca="false">FHD_NUM_P_25</f>
        <v>2.10.2</v>
      </c>
      <c r="F61" s="522" t="str">
        <f aca="false">FHD_P_25</f>
        <v>Расходы на капитальный ремонт</v>
      </c>
      <c r="G61" s="522" t="s">
        <v>559</v>
      </c>
      <c r="H61" s="535"/>
      <c r="I61" s="535"/>
      <c r="J61" s="334" t="str">
        <f aca="false">FHD_NOTE_P_25</f>
        <v>Указываются расходы на капитальный ремонт, отнесенные к общепроизводственным расходам.</v>
      </c>
      <c r="K61" s="36" t="str">
        <f aca="false">IF((LEN(E61)-LEN(SUBSTITUTE(E61,".","")))/LEN(".")=1,"p","")</f>
        <v/>
      </c>
      <c r="L61" s="36"/>
      <c r="M61" s="36"/>
      <c r="R61" s="36"/>
      <c r="U61" s="518"/>
      <c r="AA61" s="29"/>
      <c r="AB61" s="29"/>
      <c r="AC61" s="29"/>
      <c r="AD61" s="29"/>
      <c r="AE61" s="29"/>
      <c r="AF61" s="34" t="n">
        <v>11</v>
      </c>
    </row>
    <row r="62" s="34" customFormat="true" ht="11.55" hidden="false" customHeight="true" outlineLevel="0" collapsed="false">
      <c r="A62" s="517"/>
      <c r="C62" s="36"/>
      <c r="D62" s="519"/>
      <c r="E62" s="520" t="str">
        <f aca="false">FHD_NUM_P_26</f>
        <v>2.11</v>
      </c>
      <c r="F62" s="522" t="str">
        <f aca="false">FHD_P_26</f>
        <v>Общехозяйственные расходы, в том числе:</v>
      </c>
      <c r="G62" s="522" t="s">
        <v>559</v>
      </c>
      <c r="H62" s="535"/>
      <c r="I62" s="535"/>
      <c r="J62" s="334" t="str">
        <f aca="false">FHD_NOTE_P_26</f>
        <v>Указывается общая сумма общехозяйственных расходов.</v>
      </c>
      <c r="K62" s="36" t="str">
        <f aca="false">IF((LEN(E62)-LEN(SUBSTITUTE(E62,".","")))/LEN(".")=1,"p","")</f>
        <v>p</v>
      </c>
      <c r="L62" s="36"/>
      <c r="M62" s="36"/>
      <c r="R62" s="36"/>
      <c r="U62" s="518"/>
      <c r="AA62" s="29"/>
      <c r="AB62" s="29"/>
      <c r="AC62" s="29"/>
      <c r="AD62" s="29"/>
      <c r="AE62" s="29"/>
      <c r="AF62" s="34" t="n">
        <v>11</v>
      </c>
    </row>
    <row r="63" s="34" customFormat="true" ht="11.55" hidden="false" customHeight="true" outlineLevel="0" collapsed="false">
      <c r="A63" s="517"/>
      <c r="C63" s="36"/>
      <c r="D63" s="519"/>
      <c r="E63" s="520" t="str">
        <f aca="false">FHD_NUM_P_27</f>
        <v>2.11.1</v>
      </c>
      <c r="F63" s="522" t="str">
        <f aca="false">FHD_P_27</f>
        <v>Расходы на текущий ремонт</v>
      </c>
      <c r="G63" s="522" t="s">
        <v>559</v>
      </c>
      <c r="H63" s="535"/>
      <c r="I63" s="535"/>
      <c r="J63" s="334" t="str">
        <f aca="false">FHD_NOTE_P_27</f>
        <v>Указываются расходы на текущий ремонт, отнесенные к общехозяйственным расходам.</v>
      </c>
      <c r="K63" s="36" t="str">
        <f aca="false">IF((LEN(E63)-LEN(SUBSTITUTE(E63,".","")))/LEN(".")=1,"p","")</f>
        <v/>
      </c>
      <c r="L63" s="36"/>
      <c r="M63" s="36"/>
      <c r="R63" s="36"/>
      <c r="U63" s="518"/>
      <c r="AA63" s="29"/>
      <c r="AB63" s="29"/>
      <c r="AC63" s="29"/>
      <c r="AD63" s="29"/>
      <c r="AE63" s="29"/>
      <c r="AF63" s="34" t="n">
        <v>11</v>
      </c>
    </row>
    <row r="64" s="34" customFormat="true" ht="11.55" hidden="false" customHeight="true" outlineLevel="0" collapsed="false">
      <c r="A64" s="517"/>
      <c r="C64" s="36"/>
      <c r="D64" s="519"/>
      <c r="E64" s="520" t="str">
        <f aca="false">FHD_NUM_P_28</f>
        <v>2.11.2</v>
      </c>
      <c r="F64" s="522" t="str">
        <f aca="false">FHD_P_28</f>
        <v>Расходы на капитальный ремонт</v>
      </c>
      <c r="G64" s="522" t="s">
        <v>559</v>
      </c>
      <c r="H64" s="535"/>
      <c r="I64" s="535"/>
      <c r="J64" s="334" t="str">
        <f aca="false">FHD_NOTE_P_28</f>
        <v>Указываются расходы на капитальный ремонт, отнесенные к общехозяйственным расходам.</v>
      </c>
      <c r="K64" s="36" t="str">
        <f aca="false">IF((LEN(E64)-LEN(SUBSTITUTE(E64,".","")))/LEN(".")=1,"p","")</f>
        <v/>
      </c>
      <c r="L64" s="36"/>
      <c r="M64" s="36"/>
      <c r="R64" s="36"/>
      <c r="U64" s="518"/>
      <c r="AA64" s="29"/>
      <c r="AB64" s="29"/>
      <c r="AC64" s="29"/>
      <c r="AD64" s="29"/>
      <c r="AE64" s="29"/>
      <c r="AF64" s="34" t="n">
        <v>11</v>
      </c>
    </row>
    <row r="65" s="34" customFormat="true" ht="11.55" hidden="false" customHeight="true" outlineLevel="0" collapsed="false">
      <c r="A65" s="517"/>
      <c r="C65" s="36"/>
      <c r="D65" s="519"/>
      <c r="E65" s="520" t="str">
        <f aca="false">FHD_NUM_P_29</f>
        <v>2.12</v>
      </c>
      <c r="F65" s="522" t="str">
        <f aca="false">FHD_P_29</f>
        <v>Расходы на капитальный и текущий ремонт основных средств</v>
      </c>
      <c r="G65" s="522" t="s">
        <v>559</v>
      </c>
      <c r="H65" s="535"/>
      <c r="I65" s="535"/>
      <c r="J65" s="334" t="str">
        <f aca="false">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36" t="str">
        <f aca="false">IF((LEN(E65)-LEN(SUBSTITUTE(E65,".","")))/LEN(".")=1,"p","")</f>
        <v>p</v>
      </c>
      <c r="L65" s="36"/>
      <c r="M65" s="36"/>
      <c r="R65" s="36"/>
      <c r="U65" s="518"/>
      <c r="AA65" s="29"/>
      <c r="AB65" s="29"/>
      <c r="AC65" s="29"/>
      <c r="AD65" s="29"/>
      <c r="AE65" s="29"/>
      <c r="AF65" s="34" t="n">
        <v>11</v>
      </c>
    </row>
    <row r="66" s="34" customFormat="true" ht="11.55" hidden="false" customHeight="true" outlineLevel="0" collapsed="false">
      <c r="A66" s="517"/>
      <c r="C66" s="36"/>
      <c r="D66" s="519"/>
      <c r="E66" s="520" t="str">
        <f aca="false">FHD_NUM_P_30</f>
        <v>2.12.1</v>
      </c>
      <c r="F66" s="522" t="str">
        <f aca="false">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522" t="s">
        <v>313</v>
      </c>
      <c r="H66" s="258" t="s">
        <v>582</v>
      </c>
      <c r="I66" s="258" t="s">
        <v>582</v>
      </c>
      <c r="J66" s="334" t="str">
        <f aca="false">FHD_NOTE_P_30</f>
        <v/>
      </c>
      <c r="K66" s="36" t="str">
        <f aca="false">IF((LEN(E66)-LEN(SUBSTITUTE(E66,".","")))/LEN(".")=1,"p","")</f>
        <v/>
      </c>
      <c r="L66" s="36" t="n">
        <f aca="false">_xlfn.iferror(MATCH("есть",B_FHD_FLAG_INDEX_1,0),0)</f>
        <v>0</v>
      </c>
      <c r="M66" s="36"/>
      <c r="R66" s="36"/>
      <c r="U66" s="518"/>
      <c r="AA66" s="29"/>
      <c r="AB66" s="29"/>
      <c r="AC66" s="29"/>
      <c r="AD66" s="29"/>
      <c r="AE66" s="29"/>
      <c r="AF66" s="34" t="n">
        <v>11</v>
      </c>
    </row>
    <row r="67" s="34" customFormat="true" ht="23.25" hidden="true" customHeight="true" outlineLevel="0" collapsed="false">
      <c r="A67" s="537" t="s">
        <v>583</v>
      </c>
      <c r="C67" s="36"/>
      <c r="D67" s="519"/>
      <c r="E67" s="520" t="str">
        <f aca="false">FHD_NUM_P_31</f>
        <v/>
      </c>
      <c r="F67" s="522" t="str">
        <f aca="false">FHD_P_31</f>
        <v/>
      </c>
      <c r="G67" s="522" t="s">
        <v>559</v>
      </c>
      <c r="H67" s="535"/>
      <c r="I67" s="535"/>
      <c r="J67" s="334" t="str">
        <f aca="false">FHD_NOTE_P_31</f>
        <v/>
      </c>
      <c r="K67" s="36" t="str">
        <f aca="false">IF((LEN(E67)-LEN(SUBSTITUTE(E67,".","")))/LEN(".")=1,"p","")</f>
        <v/>
      </c>
      <c r="L67" s="36"/>
      <c r="M67" s="36"/>
      <c r="R67" s="36"/>
      <c r="U67" s="518"/>
      <c r="AA67" s="29"/>
      <c r="AB67" s="29"/>
      <c r="AC67" s="29"/>
      <c r="AD67" s="29"/>
      <c r="AE67" s="29"/>
      <c r="AF67" s="34" t="n">
        <v>22</v>
      </c>
    </row>
    <row r="68" s="34" customFormat="true" ht="47.25" hidden="true" customHeight="true" outlineLevel="0" collapsed="false">
      <c r="A68" s="537"/>
      <c r="C68" s="36"/>
      <c r="D68" s="519"/>
      <c r="E68" s="520" t="str">
        <f aca="false">FHD_NUM_P_32</f>
        <v/>
      </c>
      <c r="F68" s="522" t="str">
        <f aca="false">FHD_P_32</f>
        <v/>
      </c>
      <c r="G68" s="522" t="s">
        <v>313</v>
      </c>
      <c r="H68" s="258" t="s">
        <v>582</v>
      </c>
      <c r="I68" s="258" t="s">
        <v>582</v>
      </c>
      <c r="J68" s="334" t="str">
        <f aca="false">FHD_NOTE_P_32</f>
        <v/>
      </c>
      <c r="K68" s="36" t="str">
        <f aca="false">IF((LEN(E68)-LEN(SUBSTITUTE(E68,".","")))/LEN(".")=1,"p","")</f>
        <v/>
      </c>
      <c r="L68" s="36" t="n">
        <f aca="false">_xlfn.iferror(MATCH("есть",B_FHD_FLAG_INDEX_2,0),0)</f>
        <v>0</v>
      </c>
      <c r="M68" s="36"/>
      <c r="R68" s="36"/>
      <c r="U68" s="518"/>
      <c r="AA68" s="29"/>
      <c r="AB68" s="29"/>
      <c r="AC68" s="29"/>
      <c r="AD68" s="29"/>
      <c r="AE68" s="29"/>
      <c r="AF68" s="34" t="n">
        <v>45</v>
      </c>
    </row>
    <row r="69" s="34" customFormat="true" ht="11.55" hidden="false" customHeight="true" outlineLevel="0" collapsed="false">
      <c r="A69" s="517"/>
      <c r="C69" s="36"/>
      <c r="D69" s="519"/>
      <c r="E69" s="520" t="str">
        <f aca="false">FHD_NUM_P_33</f>
        <v>2.13</v>
      </c>
      <c r="F69" s="522" t="str">
        <f aca="false">FHD_P_33</f>
        <v>Прочие расходы, которые подлежат отнесению на регулируемые виды деятельности в соответствии с законодательством Российской Федерации</v>
      </c>
      <c r="G69" s="210" t="s">
        <v>559</v>
      </c>
      <c r="H69" s="551" t="n">
        <f aca="false">SUM(H70:H71)</f>
        <v>0</v>
      </c>
      <c r="I69" s="551" t="n">
        <f aca="false">SUM(I70:I71)</f>
        <v>0</v>
      </c>
      <c r="J69" s="334" t="str">
        <f aca="false">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36" t="str">
        <f aca="false">IF((LEN(E69)-LEN(SUBSTITUTE(E69,".","")))/LEN(".")=1,"p","")</f>
        <v>p</v>
      </c>
      <c r="L69" s="36"/>
      <c r="M69" s="36"/>
      <c r="R69" s="36"/>
      <c r="U69" s="518"/>
      <c r="AA69" s="29"/>
      <c r="AB69" s="29"/>
      <c r="AC69" s="29"/>
      <c r="AD69" s="29"/>
      <c r="AE69" s="29"/>
      <c r="AF69" s="34" t="n">
        <v>11</v>
      </c>
    </row>
    <row r="70" s="36" customFormat="true" ht="1.05" hidden="false" customHeight="true" outlineLevel="0" collapsed="false">
      <c r="A70" s="407"/>
      <c r="D70" s="407"/>
      <c r="E70" s="525" t="str">
        <f aca="false">E69&amp;".0"</f>
        <v>2.13.0</v>
      </c>
      <c r="F70" s="525"/>
      <c r="G70" s="525"/>
      <c r="H70" s="552"/>
      <c r="I70" s="552"/>
      <c r="J70" s="553"/>
      <c r="K70" s="36" t="str">
        <f aca="false">IF((LEN(E70)-LEN(SUBSTITUTE(E70,".","")))/LEN(".")=1,"p","")</f>
        <v/>
      </c>
      <c r="AF70" s="36" t="n">
        <v>1</v>
      </c>
    </row>
    <row r="71" s="34" customFormat="true" ht="14.7" hidden="false" customHeight="true" outlineLevel="0" collapsed="false">
      <c r="A71" s="517"/>
      <c r="C71" s="36"/>
      <c r="D71" s="84"/>
      <c r="E71" s="545"/>
      <c r="F71" s="172" t="s">
        <v>584</v>
      </c>
      <c r="G71" s="546"/>
      <c r="H71" s="547"/>
      <c r="I71" s="547"/>
      <c r="J71" s="386"/>
      <c r="K71" s="36"/>
      <c r="L71" s="36"/>
      <c r="M71" s="36"/>
      <c r="R71" s="36"/>
      <c r="U71" s="518"/>
      <c r="AA71" s="29"/>
      <c r="AB71" s="29"/>
      <c r="AC71" s="29"/>
      <c r="AD71" s="29"/>
      <c r="AE71" s="29"/>
      <c r="AF71" s="34" t="n">
        <v>14</v>
      </c>
    </row>
    <row r="72" s="34" customFormat="true" ht="18.75" hidden="false" customHeight="true" outlineLevel="0" collapsed="false">
      <c r="A72" s="537" t="s">
        <v>585</v>
      </c>
      <c r="C72" s="36"/>
      <c r="D72" s="519"/>
      <c r="E72" s="520" t="str">
        <f aca="false">FHD_NUM_P_34</f>
        <v>3</v>
      </c>
      <c r="F72" s="522" t="str">
        <f aca="false">FHD_P_34</f>
        <v>Валовая прибыль (убытки) от реализации товаров и оказания услуг по регулируемому виду деятельности</v>
      </c>
      <c r="G72" s="522" t="s">
        <v>559</v>
      </c>
      <c r="H72" s="535"/>
      <c r="I72" s="535"/>
      <c r="J72" s="334" t="str">
        <f aca="false">FHD_NOTE_P_34</f>
        <v/>
      </c>
      <c r="K72" s="523"/>
      <c r="L72" s="36"/>
      <c r="M72" s="36"/>
      <c r="R72" s="36"/>
      <c r="U72" s="518"/>
      <c r="AA72" s="29"/>
      <c r="AB72" s="29"/>
      <c r="AC72" s="29"/>
      <c r="AD72" s="29"/>
      <c r="AE72" s="29"/>
      <c r="AF72" s="34" t="n">
        <v>0</v>
      </c>
    </row>
    <row r="73" s="34" customFormat="true" ht="19.95" hidden="false" customHeight="true" outlineLevel="0" collapsed="false">
      <c r="A73" s="517"/>
      <c r="C73" s="36"/>
      <c r="D73" s="549"/>
      <c r="E73" s="520" t="str">
        <f aca="false">FHD_NUM_P_35</f>
        <v>4</v>
      </c>
      <c r="F73" s="522" t="str">
        <f aca="false">FHD_P_35</f>
        <v>Чистая прибыль, полученная от регулируемого вида деятельности, в том числе:</v>
      </c>
      <c r="G73" s="522" t="s">
        <v>559</v>
      </c>
      <c r="H73" s="535"/>
      <c r="I73" s="535"/>
      <c r="J73" s="334" t="str">
        <f aca="false">FHD_NOTE_P_35</f>
        <v>Указывается общая сумма чистой прибыли, полученной от регулируемого вида деятельности.</v>
      </c>
      <c r="K73" s="523"/>
      <c r="L73" s="36"/>
      <c r="M73" s="36"/>
      <c r="R73" s="36"/>
      <c r="U73" s="518"/>
      <c r="AA73" s="29"/>
      <c r="AB73" s="29"/>
      <c r="AC73" s="29"/>
      <c r="AD73" s="29"/>
      <c r="AE73" s="29"/>
      <c r="AF73" s="34" t="n">
        <v>19</v>
      </c>
    </row>
    <row r="74" s="34" customFormat="true" ht="19.95" hidden="false" customHeight="true" outlineLevel="0" collapsed="false">
      <c r="A74" s="517"/>
      <c r="C74" s="36"/>
      <c r="D74" s="519"/>
      <c r="E74" s="520" t="str">
        <f aca="false">FHD_NUM_P_36</f>
        <v>4.1</v>
      </c>
      <c r="F74" s="522" t="str">
        <f aca="false">FHD_P_36</f>
        <v>Размер расходования чистой прибыли на финансирование мероприятий, предусмотренных инвестиционной программой регулируемой организации</v>
      </c>
      <c r="G74" s="522" t="s">
        <v>559</v>
      </c>
      <c r="H74" s="535"/>
      <c r="I74" s="535"/>
      <c r="J74" s="334" t="str">
        <f aca="false">FHD_NOTE_P_36</f>
        <v/>
      </c>
      <c r="K74" s="523"/>
      <c r="L74" s="36"/>
      <c r="M74" s="36"/>
      <c r="R74" s="36"/>
      <c r="U74" s="518"/>
      <c r="AA74" s="29"/>
      <c r="AB74" s="29"/>
      <c r="AC74" s="29"/>
      <c r="AD74" s="29"/>
      <c r="AE74" s="29"/>
      <c r="AF74" s="34" t="n">
        <v>19</v>
      </c>
    </row>
    <row r="75" s="34" customFormat="true" ht="19.95" hidden="false" customHeight="true" outlineLevel="0" collapsed="false">
      <c r="A75" s="517"/>
      <c r="C75" s="36"/>
      <c r="D75" s="519"/>
      <c r="E75" s="520" t="str">
        <f aca="false">FHD_NUM_P_37</f>
        <v>5</v>
      </c>
      <c r="F75" s="522" t="str">
        <f aca="false">FHD_P_37</f>
        <v>Изменение стоимости основных фондов, в том числе:</v>
      </c>
      <c r="G75" s="522" t="s">
        <v>559</v>
      </c>
      <c r="H75" s="535"/>
      <c r="I75" s="535"/>
      <c r="J75" s="334" t="str">
        <f aca="false">FHD_NOTE_P_37</f>
        <v>Указывается общее изменение стоимости основных фондов.</v>
      </c>
      <c r="K75" s="523"/>
      <c r="L75" s="36"/>
      <c r="M75" s="36"/>
      <c r="R75" s="36"/>
      <c r="U75" s="518"/>
      <c r="AA75" s="29"/>
      <c r="AB75" s="29"/>
      <c r="AC75" s="29"/>
      <c r="AD75" s="29"/>
      <c r="AE75" s="29"/>
      <c r="AF75" s="34" t="n">
        <v>19</v>
      </c>
    </row>
    <row r="76" s="34" customFormat="true" ht="19.95" hidden="false" customHeight="true" outlineLevel="0" collapsed="false">
      <c r="A76" s="517"/>
      <c r="C76" s="36"/>
      <c r="D76" s="519"/>
      <c r="E76" s="520" t="str">
        <f aca="false">FHD_NUM_P_38</f>
        <v>5.1</v>
      </c>
      <c r="F76" s="522" t="str">
        <f aca="false">FHD_P_38</f>
        <v>Изменение стоимости основных фондов за счет:</v>
      </c>
      <c r="G76" s="522" t="s">
        <v>559</v>
      </c>
      <c r="H76" s="535"/>
      <c r="I76" s="535"/>
      <c r="J76" s="334" t="str">
        <f aca="false">FHD_NOTE_P_38</f>
        <v>Указываются общее изменение стоимости основных фондов за счет их ввода в эксплуатацию и вывода из эксплуатации.</v>
      </c>
      <c r="K76" s="523"/>
      <c r="L76" s="36"/>
      <c r="M76" s="36"/>
      <c r="R76" s="36"/>
      <c r="U76" s="518"/>
      <c r="AA76" s="29"/>
      <c r="AB76" s="29"/>
      <c r="AC76" s="29"/>
      <c r="AD76" s="29"/>
      <c r="AE76" s="29"/>
      <c r="AF76" s="34" t="n">
        <v>19</v>
      </c>
    </row>
    <row r="77" s="34" customFormat="true" ht="19.95" hidden="false" customHeight="true" outlineLevel="0" collapsed="false">
      <c r="A77" s="517"/>
      <c r="C77" s="36"/>
      <c r="D77" s="519"/>
      <c r="E77" s="520" t="str">
        <f aca="false">FHD_NUM_P_39</f>
        <v>5.1.1</v>
      </c>
      <c r="F77" s="522" t="str">
        <f aca="false">FHD_P_39</f>
        <v>Изменения стоимости основных фондов за счет их ввода в эксплуатацию</v>
      </c>
      <c r="G77" s="210" t="s">
        <v>559</v>
      </c>
      <c r="H77" s="535"/>
      <c r="I77" s="535"/>
      <c r="J77" s="334" t="str">
        <f aca="false">FHD_NOTE_P_39</f>
        <v>Указываются изменение стоимости основных фондов за счет их ввода в эксплуатацию.</v>
      </c>
      <c r="K77" s="523"/>
      <c r="L77" s="36"/>
      <c r="M77" s="36"/>
      <c r="R77" s="36"/>
      <c r="U77" s="518"/>
      <c r="AA77" s="29"/>
      <c r="AB77" s="29"/>
      <c r="AC77" s="29"/>
      <c r="AD77" s="29"/>
      <c r="AE77" s="29"/>
      <c r="AF77" s="34" t="n">
        <v>19</v>
      </c>
    </row>
    <row r="78" s="34" customFormat="true" ht="19.95" hidden="false" customHeight="true" outlineLevel="0" collapsed="false">
      <c r="A78" s="517"/>
      <c r="C78" s="36"/>
      <c r="D78" s="519"/>
      <c r="E78" s="520" t="str">
        <f aca="false">FHD_NUM_P_40</f>
        <v>5.1.2</v>
      </c>
      <c r="F78" s="531" t="str">
        <f aca="false">FHD_P_40</f>
        <v>Изменения стоимости основных фондов за счет их вывода в эксплуатацию</v>
      </c>
      <c r="G78" s="522" t="s">
        <v>559</v>
      </c>
      <c r="H78" s="554"/>
      <c r="I78" s="535"/>
      <c r="J78" s="334" t="str">
        <f aca="false">FHD_NOTE_P_40</f>
        <v>Указываются изменение стоимости основных фондов за счет их вывода из эксплуатации.</v>
      </c>
      <c r="K78" s="523"/>
      <c r="L78" s="36"/>
      <c r="M78" s="36"/>
      <c r="R78" s="36"/>
      <c r="U78" s="518"/>
      <c r="AA78" s="29"/>
      <c r="AB78" s="29"/>
      <c r="AC78" s="29"/>
      <c r="AD78" s="29"/>
      <c r="AE78" s="29"/>
      <c r="AF78" s="34" t="n">
        <v>19</v>
      </c>
    </row>
    <row r="79" s="34" customFormat="true" ht="19.95" hidden="false" customHeight="true" outlineLevel="0" collapsed="false">
      <c r="A79" s="517"/>
      <c r="C79" s="36"/>
      <c r="D79" s="519"/>
      <c r="E79" s="520" t="str">
        <f aca="false">FHD_NUM_P_41</f>
        <v>5.2</v>
      </c>
      <c r="F79" s="531" t="str">
        <f aca="false">FHD_P_41</f>
        <v>Изменение стоимости основных фондов за счет их переоценки</v>
      </c>
      <c r="G79" s="522" t="s">
        <v>559</v>
      </c>
      <c r="H79" s="554"/>
      <c r="I79" s="535"/>
      <c r="J79" s="334" t="str">
        <f aca="false">FHD_NOTE_P_41</f>
        <v/>
      </c>
      <c r="K79" s="523"/>
      <c r="L79" s="36"/>
      <c r="M79" s="36"/>
      <c r="R79" s="36"/>
      <c r="U79" s="518"/>
      <c r="AA79" s="29"/>
      <c r="AB79" s="29"/>
      <c r="AC79" s="29"/>
      <c r="AD79" s="29"/>
      <c r="AE79" s="29"/>
      <c r="AF79" s="34" t="n">
        <v>19</v>
      </c>
    </row>
    <row r="80" s="34" customFormat="true" ht="19.95" hidden="true" customHeight="true" outlineLevel="0" collapsed="false">
      <c r="A80" s="537" t="s">
        <v>586</v>
      </c>
      <c r="C80" s="36"/>
      <c r="D80" s="519"/>
      <c r="E80" s="520" t="str">
        <f aca="false">FHD_NUM_P_42</f>
        <v/>
      </c>
      <c r="F80" s="531" t="str">
        <f aca="false">FHD_P_42</f>
        <v/>
      </c>
      <c r="G80" s="522" t="s">
        <v>559</v>
      </c>
      <c r="H80" s="554"/>
      <c r="I80" s="535"/>
      <c r="J80" s="334" t="str">
        <f aca="false">FHD_NOTE_P_42</f>
        <v/>
      </c>
      <c r="K80" s="523"/>
      <c r="L80" s="36"/>
      <c r="M80" s="36"/>
      <c r="R80" s="36"/>
      <c r="U80" s="518"/>
      <c r="AA80" s="29"/>
      <c r="AB80" s="29"/>
      <c r="AC80" s="29"/>
      <c r="AD80" s="29"/>
      <c r="AE80" s="29"/>
      <c r="AF80" s="34" t="n">
        <v>19</v>
      </c>
    </row>
    <row r="81" s="34" customFormat="true" ht="19.95" hidden="false" customHeight="true" outlineLevel="0" collapsed="false">
      <c r="A81" s="517"/>
      <c r="C81" s="36"/>
      <c r="D81" s="519"/>
      <c r="E81" s="520" t="str">
        <f aca="false">FHD_NUM_P_43</f>
        <v>6</v>
      </c>
      <c r="F81" s="522" t="str">
        <f aca="false">FHD_P_43</f>
        <v>Годовая бухгалтерская (финансовая) отчетность, включая бухгалтерский баланс и приложения к нему</v>
      </c>
      <c r="G81" s="555" t="s">
        <v>313</v>
      </c>
      <c r="H81" s="556"/>
      <c r="I81" s="557"/>
      <c r="J81" s="334" t="str">
        <f aca="false">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23"/>
      <c r="L81" s="36"/>
      <c r="M81" s="36"/>
      <c r="R81" s="36"/>
      <c r="U81" s="518"/>
      <c r="AA81" s="29"/>
      <c r="AB81" s="29"/>
      <c r="AC81" s="29"/>
      <c r="AD81" s="29"/>
      <c r="AE81" s="29"/>
      <c r="AF81" s="34" t="n">
        <v>19</v>
      </c>
    </row>
    <row r="82" s="34" customFormat="true" ht="18.75" hidden="true" customHeight="true" outlineLevel="0" collapsed="false">
      <c r="A82" s="537" t="s">
        <v>587</v>
      </c>
      <c r="C82" s="35"/>
      <c r="D82" s="519"/>
      <c r="E82" s="520" t="str">
        <f aca="false">FHD_NUM_P_44</f>
        <v/>
      </c>
      <c r="F82" s="522" t="str">
        <f aca="false">FHD_P_44</f>
        <v/>
      </c>
      <c r="G82" s="522" t="s">
        <v>588</v>
      </c>
      <c r="H82" s="558"/>
      <c r="I82" s="550"/>
      <c r="J82" s="334" t="str">
        <f aca="false">FHD_NOTE_P_44</f>
        <v/>
      </c>
      <c r="K82" s="523"/>
      <c r="L82" s="35"/>
      <c r="M82" s="35"/>
      <c r="R82" s="35"/>
      <c r="U82" s="518"/>
      <c r="AA82" s="29"/>
      <c r="AB82" s="29"/>
      <c r="AC82" s="29"/>
      <c r="AD82" s="29"/>
      <c r="AE82" s="29"/>
      <c r="AF82" s="34" t="n">
        <v>0</v>
      </c>
    </row>
    <row r="83" s="34" customFormat="true" ht="18.75" hidden="true" customHeight="true" outlineLevel="0" collapsed="false">
      <c r="A83" s="537"/>
      <c r="C83" s="35"/>
      <c r="D83" s="519"/>
      <c r="E83" s="520" t="str">
        <f aca="false">FHD_NUM_P_45</f>
        <v/>
      </c>
      <c r="F83" s="522" t="str">
        <f aca="false">FHD_P_45</f>
        <v/>
      </c>
      <c r="G83" s="522" t="s">
        <v>588</v>
      </c>
      <c r="H83" s="558"/>
      <c r="I83" s="550"/>
      <c r="J83" s="334" t="str">
        <f aca="false">FHD_NOTE_P_45</f>
        <v/>
      </c>
      <c r="K83" s="523"/>
      <c r="L83" s="35"/>
      <c r="M83" s="35"/>
      <c r="R83" s="35"/>
      <c r="U83" s="518"/>
      <c r="AA83" s="29"/>
      <c r="AB83" s="29"/>
      <c r="AC83" s="29"/>
      <c r="AD83" s="29"/>
      <c r="AE83" s="29"/>
      <c r="AF83" s="34" t="n">
        <v>0</v>
      </c>
    </row>
    <row r="84" s="34" customFormat="true" ht="18.75" hidden="true" customHeight="true" outlineLevel="0" collapsed="false">
      <c r="A84" s="537"/>
      <c r="C84" s="35"/>
      <c r="D84" s="549"/>
      <c r="E84" s="520" t="str">
        <f aca="false">FHD_NUM_P_46</f>
        <v/>
      </c>
      <c r="F84" s="522" t="str">
        <f aca="false">FHD_P_46</f>
        <v/>
      </c>
      <c r="G84" s="522" t="s">
        <v>588</v>
      </c>
      <c r="H84" s="558"/>
      <c r="I84" s="550"/>
      <c r="J84" s="334" t="str">
        <f aca="false">FHD_NOTE_P_46</f>
        <v/>
      </c>
      <c r="K84" s="523"/>
      <c r="L84" s="35"/>
      <c r="M84" s="35"/>
      <c r="R84" s="35"/>
      <c r="U84" s="518"/>
      <c r="AA84" s="29"/>
      <c r="AB84" s="29"/>
      <c r="AC84" s="29"/>
      <c r="AD84" s="29"/>
      <c r="AE84" s="29"/>
      <c r="AF84" s="34" t="n">
        <v>0</v>
      </c>
    </row>
    <row r="85" s="34" customFormat="true" ht="18.75" hidden="true" customHeight="true" outlineLevel="0" collapsed="false">
      <c r="A85" s="537"/>
      <c r="C85" s="35"/>
      <c r="D85" s="519"/>
      <c r="E85" s="520" t="str">
        <f aca="false">FHD_NUM_P_47</f>
        <v/>
      </c>
      <c r="F85" s="522" t="str">
        <f aca="false">FHD_P_47</f>
        <v/>
      </c>
      <c r="G85" s="522" t="s">
        <v>588</v>
      </c>
      <c r="H85" s="558"/>
      <c r="I85" s="550"/>
      <c r="J85" s="334" t="str">
        <f aca="false">FHD_NOTE_P_47</f>
        <v/>
      </c>
      <c r="K85" s="523"/>
      <c r="L85" s="35"/>
      <c r="M85" s="35"/>
      <c r="R85" s="35"/>
      <c r="U85" s="518"/>
      <c r="AA85" s="29"/>
      <c r="AB85" s="29"/>
      <c r="AC85" s="29"/>
      <c r="AD85" s="29"/>
      <c r="AE85" s="29"/>
      <c r="AF85" s="34" t="n">
        <v>0</v>
      </c>
    </row>
    <row r="86" s="31" customFormat="true" ht="18.75" hidden="true" customHeight="true" outlineLevel="0" collapsed="false">
      <c r="A86" s="537"/>
      <c r="B86" s="34"/>
      <c r="C86" s="35"/>
      <c r="D86" s="519"/>
      <c r="E86" s="520" t="str">
        <f aca="false">FHD_NUM_P_48</f>
        <v/>
      </c>
      <c r="F86" s="522" t="str">
        <f aca="false">FHD_P_48</f>
        <v/>
      </c>
      <c r="G86" s="522" t="s">
        <v>588</v>
      </c>
      <c r="H86" s="558"/>
      <c r="I86" s="550"/>
      <c r="J86" s="334" t="str">
        <f aca="false">FHD_NOTE_P_48</f>
        <v/>
      </c>
      <c r="K86" s="523"/>
      <c r="L86" s="35"/>
      <c r="M86" s="35"/>
      <c r="N86" s="34"/>
      <c r="O86" s="34"/>
      <c r="P86" s="34"/>
      <c r="Q86" s="34"/>
      <c r="R86" s="35"/>
      <c r="S86" s="34"/>
      <c r="T86" s="34"/>
      <c r="U86" s="518"/>
      <c r="V86" s="34"/>
      <c r="W86" s="34"/>
      <c r="X86" s="34"/>
      <c r="Y86" s="34"/>
      <c r="Z86" s="34"/>
      <c r="AA86" s="29"/>
      <c r="AB86" s="29"/>
      <c r="AC86" s="29"/>
      <c r="AD86" s="29"/>
      <c r="AE86" s="29"/>
      <c r="AF86" s="262" t="n">
        <v>0</v>
      </c>
    </row>
    <row r="87" s="31" customFormat="true" ht="18.75" hidden="true" customHeight="true" outlineLevel="0" collapsed="false">
      <c r="A87" s="537"/>
      <c r="B87" s="34"/>
      <c r="C87" s="35"/>
      <c r="D87" s="519"/>
      <c r="E87" s="520" t="str">
        <f aca="false">FHD_NUM_P_49</f>
        <v/>
      </c>
      <c r="F87" s="522" t="str">
        <f aca="false">FHD_P_49</f>
        <v/>
      </c>
      <c r="G87" s="522" t="s">
        <v>588</v>
      </c>
      <c r="H87" s="559" t="n">
        <f aca="false">SUM(H88:H89)</f>
        <v>0</v>
      </c>
      <c r="I87" s="560" t="n">
        <f aca="false">SUM(I88:I89)</f>
        <v>0</v>
      </c>
      <c r="J87" s="334" t="str">
        <f aca="false">FHD_NOTE_P_49</f>
        <v/>
      </c>
      <c r="K87" s="523"/>
      <c r="L87" s="35"/>
      <c r="M87" s="35"/>
      <c r="N87" s="34"/>
      <c r="O87" s="34"/>
      <c r="P87" s="34"/>
      <c r="Q87" s="34"/>
      <c r="R87" s="35"/>
      <c r="S87" s="34"/>
      <c r="T87" s="34"/>
      <c r="U87" s="518"/>
      <c r="V87" s="34"/>
      <c r="W87" s="34"/>
      <c r="X87" s="34"/>
      <c r="Y87" s="34"/>
      <c r="Z87" s="34"/>
      <c r="AA87" s="29"/>
      <c r="AB87" s="29"/>
      <c r="AC87" s="29"/>
      <c r="AD87" s="29"/>
      <c r="AE87" s="29"/>
      <c r="AF87" s="262" t="n">
        <v>0</v>
      </c>
    </row>
    <row r="88" s="31" customFormat="true" ht="18.75" hidden="true" customHeight="true" outlineLevel="0" collapsed="false">
      <c r="A88" s="537"/>
      <c r="B88" s="34"/>
      <c r="C88" s="35"/>
      <c r="D88" s="519"/>
      <c r="E88" s="520" t="str">
        <f aca="false">FHD_NUM_P_50</f>
        <v/>
      </c>
      <c r="F88" s="522" t="str">
        <f aca="false">FHD_P_50</f>
        <v/>
      </c>
      <c r="G88" s="522" t="s">
        <v>588</v>
      </c>
      <c r="H88" s="558"/>
      <c r="I88" s="550"/>
      <c r="J88" s="334" t="str">
        <f aca="false">FHD_NOTE_P_50</f>
        <v/>
      </c>
      <c r="K88" s="523"/>
      <c r="L88" s="35"/>
      <c r="M88" s="35"/>
      <c r="N88" s="34"/>
      <c r="O88" s="34"/>
      <c r="P88" s="34"/>
      <c r="Q88" s="34"/>
      <c r="R88" s="35"/>
      <c r="S88" s="34"/>
      <c r="T88" s="34"/>
      <c r="U88" s="518"/>
      <c r="V88" s="34"/>
      <c r="W88" s="34"/>
      <c r="X88" s="34"/>
      <c r="Y88" s="34"/>
      <c r="Z88" s="34"/>
      <c r="AA88" s="29"/>
      <c r="AB88" s="29"/>
      <c r="AC88" s="29"/>
      <c r="AD88" s="29"/>
      <c r="AE88" s="29"/>
      <c r="AF88" s="262" t="n">
        <v>0</v>
      </c>
    </row>
    <row r="89" s="31" customFormat="true" ht="18.75" hidden="true" customHeight="true" outlineLevel="0" collapsed="false">
      <c r="A89" s="537"/>
      <c r="B89" s="34"/>
      <c r="C89" s="35"/>
      <c r="D89" s="519"/>
      <c r="E89" s="520" t="str">
        <f aca="false">FHD_NUM_P_51</f>
        <v/>
      </c>
      <c r="F89" s="522" t="str">
        <f aca="false">FHD_P_51</f>
        <v/>
      </c>
      <c r="G89" s="522" t="s">
        <v>588</v>
      </c>
      <c r="H89" s="558"/>
      <c r="I89" s="550"/>
      <c r="J89" s="334" t="str">
        <f aca="false">FHD_NOTE_P_51</f>
        <v/>
      </c>
      <c r="K89" s="523"/>
      <c r="L89" s="35"/>
      <c r="M89" s="35"/>
      <c r="N89" s="34"/>
      <c r="O89" s="34"/>
      <c r="P89" s="34"/>
      <c r="Q89" s="34"/>
      <c r="R89" s="35"/>
      <c r="S89" s="34"/>
      <c r="T89" s="34"/>
      <c r="U89" s="518"/>
      <c r="V89" s="34"/>
      <c r="W89" s="34"/>
      <c r="X89" s="34"/>
      <c r="Y89" s="34"/>
      <c r="Z89" s="34"/>
      <c r="AA89" s="29"/>
      <c r="AB89" s="29"/>
      <c r="AC89" s="29"/>
      <c r="AD89" s="29"/>
      <c r="AE89" s="29"/>
      <c r="AF89" s="262" t="n">
        <v>0</v>
      </c>
    </row>
    <row r="90" s="31" customFormat="true" ht="18.75" hidden="true" customHeight="true" outlineLevel="0" collapsed="false">
      <c r="A90" s="537"/>
      <c r="B90" s="34"/>
      <c r="C90" s="35"/>
      <c r="D90" s="519"/>
      <c r="E90" s="520" t="str">
        <f aca="false">FHD_NUM_P_52</f>
        <v/>
      </c>
      <c r="F90" s="522" t="str">
        <f aca="false">FHD_P_52</f>
        <v/>
      </c>
      <c r="G90" s="522" t="s">
        <v>565</v>
      </c>
      <c r="H90" s="554"/>
      <c r="I90" s="535"/>
      <c r="J90" s="334" t="str">
        <f aca="false">FHD_NOTE_P_52</f>
        <v/>
      </c>
      <c r="K90" s="523"/>
      <c r="L90" s="35"/>
      <c r="M90" s="35"/>
      <c r="N90" s="34"/>
      <c r="O90" s="34"/>
      <c r="P90" s="34"/>
      <c r="Q90" s="34"/>
      <c r="R90" s="35"/>
      <c r="S90" s="34"/>
      <c r="T90" s="34"/>
      <c r="U90" s="518"/>
      <c r="V90" s="34"/>
      <c r="W90" s="34"/>
      <c r="X90" s="34"/>
      <c r="Y90" s="34"/>
      <c r="Z90" s="34"/>
      <c r="AA90" s="29"/>
      <c r="AB90" s="29"/>
      <c r="AC90" s="29"/>
      <c r="AD90" s="29"/>
      <c r="AE90" s="29"/>
      <c r="AF90" s="262" t="n">
        <v>0</v>
      </c>
    </row>
    <row r="91" s="34" customFormat="true" ht="18.75" hidden="true" customHeight="true" outlineLevel="0" collapsed="false">
      <c r="A91" s="537" t="s">
        <v>589</v>
      </c>
      <c r="C91" s="35"/>
      <c r="D91" s="519"/>
      <c r="E91" s="520" t="str">
        <f aca="false">FHD_NUM_P_53</f>
        <v/>
      </c>
      <c r="F91" s="522" t="str">
        <f aca="false">FHD_P_53</f>
        <v/>
      </c>
      <c r="G91" s="522" t="s">
        <v>588</v>
      </c>
      <c r="H91" s="558"/>
      <c r="I91" s="550"/>
      <c r="J91" s="334" t="str">
        <f aca="false">FHD_NOTE_P_53</f>
        <v/>
      </c>
      <c r="K91" s="523"/>
      <c r="L91" s="35"/>
      <c r="M91" s="35"/>
      <c r="R91" s="35"/>
      <c r="U91" s="518"/>
      <c r="AA91" s="29"/>
      <c r="AB91" s="29"/>
      <c r="AC91" s="29"/>
      <c r="AD91" s="29"/>
      <c r="AE91" s="29"/>
      <c r="AF91" s="34" t="n">
        <v>0</v>
      </c>
    </row>
    <row r="92" s="34" customFormat="true" ht="18.75" hidden="true" customHeight="true" outlineLevel="0" collapsed="false">
      <c r="A92" s="537"/>
      <c r="C92" s="35"/>
      <c r="D92" s="519"/>
      <c r="E92" s="520" t="str">
        <f aca="false">FHD_NUM_P_54</f>
        <v/>
      </c>
      <c r="F92" s="522" t="str">
        <f aca="false">FHD_P_54</f>
        <v/>
      </c>
      <c r="G92" s="522" t="s">
        <v>588</v>
      </c>
      <c r="H92" s="558"/>
      <c r="I92" s="550"/>
      <c r="J92" s="334" t="str">
        <f aca="false">FHD_NOTE_P_54</f>
        <v/>
      </c>
      <c r="K92" s="523"/>
      <c r="L92" s="35"/>
      <c r="M92" s="35"/>
      <c r="R92" s="35"/>
      <c r="U92" s="518"/>
      <c r="AA92" s="29"/>
      <c r="AB92" s="29"/>
      <c r="AC92" s="29"/>
      <c r="AD92" s="29"/>
      <c r="AE92" s="29"/>
      <c r="AF92" s="34" t="n">
        <v>0</v>
      </c>
    </row>
    <row r="93" s="34" customFormat="true" ht="18.75" hidden="true" customHeight="true" outlineLevel="0" collapsed="false">
      <c r="A93" s="537"/>
      <c r="C93" s="35"/>
      <c r="D93" s="549"/>
      <c r="E93" s="520" t="str">
        <f aca="false">FHD_NUM_P_55</f>
        <v/>
      </c>
      <c r="F93" s="522" t="str">
        <f aca="false">FHD_P_55</f>
        <v/>
      </c>
      <c r="G93" s="521"/>
      <c r="H93" s="558"/>
      <c r="I93" s="550"/>
      <c r="J93" s="334" t="str">
        <f aca="false">FHD_NOTE_P_55</f>
        <v/>
      </c>
      <c r="K93" s="523"/>
      <c r="L93" s="35"/>
      <c r="M93" s="35"/>
      <c r="R93" s="35"/>
      <c r="U93" s="518"/>
      <c r="AA93" s="29"/>
      <c r="AB93" s="29"/>
      <c r="AC93" s="29"/>
      <c r="AD93" s="29"/>
      <c r="AE93" s="29"/>
      <c r="AF93" s="34" t="n">
        <v>0</v>
      </c>
    </row>
    <row r="94" s="34" customFormat="true" ht="18.75" hidden="true" customHeight="true" outlineLevel="0" collapsed="false">
      <c r="A94" s="537"/>
      <c r="C94" s="35"/>
      <c r="D94" s="519"/>
      <c r="E94" s="520" t="str">
        <f aca="false">FHD_NUM_P_56</f>
        <v/>
      </c>
      <c r="F94" s="522" t="str">
        <f aca="false">FHD_P_56</f>
        <v/>
      </c>
      <c r="G94" s="522" t="s">
        <v>590</v>
      </c>
      <c r="H94" s="558"/>
      <c r="I94" s="550"/>
      <c r="J94" s="334" t="str">
        <f aca="false">FHD_NOTE_P_56</f>
        <v/>
      </c>
      <c r="K94" s="523"/>
      <c r="L94" s="35"/>
      <c r="M94" s="35"/>
      <c r="R94" s="35"/>
      <c r="U94" s="518"/>
      <c r="AA94" s="29"/>
      <c r="AB94" s="29"/>
      <c r="AC94" s="29"/>
      <c r="AD94" s="29"/>
      <c r="AE94" s="29"/>
      <c r="AF94" s="34" t="n">
        <v>0</v>
      </c>
    </row>
    <row r="95" s="31" customFormat="true" ht="18.75" hidden="true" customHeight="true" outlineLevel="0" collapsed="false">
      <c r="A95" s="537"/>
      <c r="B95" s="34"/>
      <c r="C95" s="35"/>
      <c r="D95" s="519"/>
      <c r="E95" s="520" t="str">
        <f aca="false">FHD_NUM_P_57</f>
        <v/>
      </c>
      <c r="F95" s="522" t="str">
        <f aca="false">FHD_P_57</f>
        <v/>
      </c>
      <c r="G95" s="522" t="s">
        <v>565</v>
      </c>
      <c r="H95" s="554"/>
      <c r="I95" s="535"/>
      <c r="J95" s="334" t="str">
        <f aca="false">FHD_NOTE_P_57</f>
        <v/>
      </c>
      <c r="K95" s="523"/>
      <c r="L95" s="35"/>
      <c r="M95" s="35"/>
      <c r="N95" s="34"/>
      <c r="O95" s="34"/>
      <c r="P95" s="34"/>
      <c r="Q95" s="34"/>
      <c r="R95" s="35"/>
      <c r="S95" s="34"/>
      <c r="T95" s="34"/>
      <c r="U95" s="518"/>
      <c r="V95" s="34"/>
      <c r="W95" s="34"/>
      <c r="X95" s="34"/>
      <c r="Y95" s="34"/>
      <c r="Z95" s="34"/>
      <c r="AA95" s="29"/>
      <c r="AB95" s="29"/>
      <c r="AC95" s="29"/>
      <c r="AD95" s="29"/>
      <c r="AE95" s="29"/>
      <c r="AF95" s="262" t="n">
        <v>0</v>
      </c>
    </row>
    <row r="96" customFormat="false" ht="18.75" hidden="true" customHeight="true" outlineLevel="0" collapsed="false">
      <c r="A96" s="537" t="s">
        <v>591</v>
      </c>
      <c r="D96" s="519"/>
      <c r="E96" s="520" t="str">
        <f aca="false">FHD_NUM_P_58</f>
        <v/>
      </c>
      <c r="F96" s="522" t="str">
        <f aca="false">FHD_P_58</f>
        <v/>
      </c>
      <c r="G96" s="522" t="s">
        <v>588</v>
      </c>
      <c r="H96" s="558"/>
      <c r="I96" s="550"/>
      <c r="J96" s="334" t="str">
        <f aca="false">FHD_NOTE_P_58</f>
        <v/>
      </c>
      <c r="K96" s="523"/>
      <c r="AF96" s="31" t="n">
        <v>0</v>
      </c>
    </row>
    <row r="97" customFormat="false" ht="18.75" hidden="true" customHeight="true" outlineLevel="0" collapsed="false">
      <c r="A97" s="537"/>
      <c r="D97" s="519"/>
      <c r="E97" s="520" t="str">
        <f aca="false">FHD_NUM_P_59</f>
        <v/>
      </c>
      <c r="F97" s="522" t="str">
        <f aca="false">FHD_P_59</f>
        <v/>
      </c>
      <c r="G97" s="522" t="s">
        <v>588</v>
      </c>
      <c r="H97" s="558"/>
      <c r="I97" s="550"/>
      <c r="J97" s="334" t="str">
        <f aca="false">FHD_NOTE_P_59</f>
        <v/>
      </c>
      <c r="K97" s="523"/>
      <c r="AF97" s="31" t="n">
        <v>0</v>
      </c>
    </row>
    <row r="98" customFormat="false" ht="18.75" hidden="true" customHeight="true" outlineLevel="0" collapsed="false">
      <c r="A98" s="537"/>
      <c r="D98" s="519"/>
      <c r="E98" s="520" t="str">
        <f aca="false">FHD_NUM_P_60</f>
        <v/>
      </c>
      <c r="F98" s="522" t="str">
        <f aca="false">FHD_P_60</f>
        <v/>
      </c>
      <c r="G98" s="522" t="s">
        <v>588</v>
      </c>
      <c r="H98" s="558"/>
      <c r="I98" s="550"/>
      <c r="J98" s="334" t="str">
        <f aca="false">FHD_NOTE_P_60</f>
        <v/>
      </c>
      <c r="K98" s="523"/>
      <c r="AF98" s="31" t="n">
        <v>0</v>
      </c>
    </row>
    <row r="99" s="34" customFormat="true" ht="18.75" hidden="false" customHeight="true" outlineLevel="0" collapsed="false">
      <c r="A99" s="537" t="s">
        <v>592</v>
      </c>
      <c r="C99" s="36"/>
      <c r="D99" s="519"/>
      <c r="E99" s="520" t="str">
        <f aca="false">FHD_NUM_P_61</f>
        <v>7</v>
      </c>
      <c r="F99" s="522" t="str">
        <f aca="false">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522" t="s">
        <v>563</v>
      </c>
      <c r="H99" s="561"/>
      <c r="I99" s="562"/>
      <c r="J99" s="334" t="str">
        <f aca="false">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23"/>
      <c r="L99" s="36"/>
      <c r="M99" s="36"/>
      <c r="R99" s="36"/>
      <c r="U99" s="518"/>
      <c r="AA99" s="29"/>
      <c r="AB99" s="29"/>
      <c r="AC99" s="29"/>
      <c r="AD99" s="29"/>
      <c r="AE99" s="29"/>
      <c r="AF99" s="34" t="n">
        <v>0</v>
      </c>
    </row>
    <row r="100" s="36" customFormat="true" ht="0.75" hidden="false" customHeight="true" outlineLevel="0" collapsed="false">
      <c r="A100" s="537"/>
      <c r="D100" s="407"/>
      <c r="E100" s="525" t="str">
        <f aca="false">E99&amp;".0"</f>
        <v>7.0</v>
      </c>
      <c r="F100" s="563"/>
      <c r="G100" s="563"/>
      <c r="H100" s="552"/>
      <c r="I100" s="552"/>
      <c r="J100" s="553"/>
      <c r="AF100" s="36" t="n">
        <v>0</v>
      </c>
    </row>
    <row r="101" customFormat="false" ht="15" hidden="false" customHeight="true" outlineLevel="0" collapsed="false">
      <c r="A101" s="537"/>
      <c r="D101" s="84"/>
      <c r="E101" s="564"/>
      <c r="F101" s="565" t="s">
        <v>593</v>
      </c>
      <c r="G101" s="546"/>
      <c r="H101" s="547"/>
      <c r="I101" s="547"/>
      <c r="J101" s="555" t="s">
        <v>594</v>
      </c>
      <c r="K101" s="523"/>
      <c r="AF101" s="31" t="n">
        <v>0</v>
      </c>
    </row>
    <row r="102" s="34" customFormat="true" ht="18.75" hidden="false" customHeight="true" outlineLevel="0" collapsed="false">
      <c r="A102" s="537"/>
      <c r="C102" s="36"/>
      <c r="D102" s="519"/>
      <c r="E102" s="520" t="str">
        <f aca="false">FHD_NUM_P_62</f>
        <v>8</v>
      </c>
      <c r="F102" s="522" t="str">
        <f aca="false">FHD_P_62</f>
        <v>Тепловая нагрузка по договорам, заключенным в рамках осуществления регулируемых видов деятельности</v>
      </c>
      <c r="G102" s="527" t="s">
        <v>563</v>
      </c>
      <c r="H102" s="535"/>
      <c r="I102" s="535"/>
      <c r="J102" s="334" t="str">
        <f aca="false">FHD_NOTE_P_62</f>
        <v>Регулируемыми организациями указывается информация по договорам, заключенным в рамках осуществления регулируемых видов деятельности</v>
      </c>
      <c r="K102" s="523"/>
      <c r="L102" s="36"/>
      <c r="M102" s="36"/>
      <c r="R102" s="36"/>
      <c r="U102" s="518"/>
      <c r="AA102" s="29"/>
      <c r="AB102" s="29"/>
      <c r="AC102" s="29"/>
      <c r="AD102" s="29"/>
      <c r="AE102" s="29"/>
      <c r="AF102" s="34" t="n">
        <v>0</v>
      </c>
    </row>
    <row r="103" s="34" customFormat="true" ht="18.75" hidden="false" customHeight="true" outlineLevel="0" collapsed="false">
      <c r="A103" s="537"/>
      <c r="C103" s="36"/>
      <c r="D103" s="519"/>
      <c r="E103" s="520" t="str">
        <f aca="false">FHD_NUM_P_63</f>
        <v>9</v>
      </c>
      <c r="F103" s="522" t="str">
        <f aca="false">FHD_P_63</f>
        <v>Объем вырабатываемой регулируемой организацией тепловой энергии в рамках осуществления регулируемых видов деятельности</v>
      </c>
      <c r="G103" s="527" t="s">
        <v>590</v>
      </c>
      <c r="H103" s="550"/>
      <c r="I103" s="550"/>
      <c r="J103" s="334" t="str">
        <f aca="false">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23"/>
      <c r="L103" s="36"/>
      <c r="M103" s="36"/>
      <c r="R103" s="36"/>
      <c r="U103" s="518"/>
      <c r="AA103" s="29"/>
      <c r="AB103" s="29"/>
      <c r="AC103" s="29"/>
      <c r="AD103" s="29"/>
      <c r="AE103" s="29"/>
      <c r="AF103" s="34" t="n">
        <v>0</v>
      </c>
    </row>
    <row r="104" s="34" customFormat="true" ht="18.75" hidden="false" customHeight="true" outlineLevel="0" collapsed="false">
      <c r="A104" s="537"/>
      <c r="C104" s="36" t="s">
        <v>595</v>
      </c>
      <c r="D104" s="519"/>
      <c r="E104" s="520" t="str">
        <f aca="false">FHD_NUM_P_64</f>
        <v>9.1</v>
      </c>
      <c r="F104" s="522" t="str">
        <f aca="false">FHD_P_64</f>
        <v>Объем приобретаемой регулируемой организацией тепловой энергии в рамках осуществления регулируемых видов деятельности</v>
      </c>
      <c r="G104" s="527" t="s">
        <v>590</v>
      </c>
      <c r="H104" s="528"/>
      <c r="I104" s="528"/>
      <c r="J104" s="334" t="str">
        <f aca="false">FHD_NOTE_P_64</f>
        <v>Информация указывается только едиными теплоснабжающими организациями.</v>
      </c>
      <c r="K104" s="523"/>
      <c r="L104" s="36"/>
      <c r="M104" s="36"/>
      <c r="R104" s="36"/>
      <c r="U104" s="518"/>
      <c r="AA104" s="29"/>
      <c r="AB104" s="29"/>
      <c r="AC104" s="29"/>
      <c r="AD104" s="29"/>
      <c r="AE104" s="29"/>
      <c r="AF104" s="34" t="n">
        <v>0</v>
      </c>
    </row>
    <row r="105" s="34" customFormat="true" ht="18.75" hidden="false" customHeight="true" outlineLevel="0" collapsed="false">
      <c r="A105" s="537"/>
      <c r="C105" s="36"/>
      <c r="D105" s="519"/>
      <c r="E105" s="520" t="str">
        <f aca="false">FHD_NUM_P_65</f>
        <v>10</v>
      </c>
      <c r="F105" s="522" t="str">
        <f aca="false">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527" t="s">
        <v>590</v>
      </c>
      <c r="H105" s="550"/>
      <c r="I105" s="550"/>
      <c r="J105" s="334" t="str">
        <f aca="false">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23"/>
      <c r="L105" s="36"/>
      <c r="M105" s="36"/>
      <c r="R105" s="36"/>
      <c r="U105" s="518"/>
      <c r="AA105" s="29"/>
      <c r="AB105" s="29"/>
      <c r="AC105" s="29"/>
      <c r="AD105" s="29"/>
      <c r="AE105" s="29"/>
      <c r="AF105" s="34" t="n">
        <v>0</v>
      </c>
    </row>
    <row r="106" s="34" customFormat="true" ht="18.75" hidden="false" customHeight="true" outlineLevel="0" collapsed="false">
      <c r="A106" s="537"/>
      <c r="C106" s="36"/>
      <c r="D106" s="519"/>
      <c r="E106" s="520" t="str">
        <f aca="false">FHD_NUM_P_66</f>
        <v>10.1</v>
      </c>
      <c r="F106" s="522" t="str">
        <f aca="false">FHD_P_66</f>
        <v>По приборам учёта</v>
      </c>
      <c r="G106" s="527" t="s">
        <v>590</v>
      </c>
      <c r="H106" s="550"/>
      <c r="I106" s="550"/>
      <c r="J106" s="334" t="str">
        <f aca="false">FHD_NOTE_P_66</f>
        <v/>
      </c>
      <c r="K106" s="523"/>
      <c r="L106" s="36"/>
      <c r="M106" s="36"/>
      <c r="R106" s="36"/>
      <c r="U106" s="518"/>
      <c r="AA106" s="29"/>
      <c r="AB106" s="29"/>
      <c r="AC106" s="29"/>
      <c r="AD106" s="29"/>
      <c r="AE106" s="29"/>
      <c r="AF106" s="34" t="n">
        <v>0</v>
      </c>
    </row>
    <row r="107" s="34" customFormat="true" ht="18.75" hidden="false" customHeight="true" outlineLevel="0" collapsed="false">
      <c r="A107" s="537"/>
      <c r="C107" s="36"/>
      <c r="D107" s="519"/>
      <c r="E107" s="520" t="str">
        <f aca="false">FHD_NUM_P_67</f>
        <v>10.1.1</v>
      </c>
      <c r="F107" s="522" t="str">
        <f aca="false">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527" t="s">
        <v>590</v>
      </c>
      <c r="H107" s="550"/>
      <c r="I107" s="550"/>
      <c r="J107" s="334" t="str">
        <f aca="false">FHD_NOTE_P_67</f>
        <v/>
      </c>
      <c r="K107" s="523"/>
      <c r="L107" s="36"/>
      <c r="M107" s="36"/>
      <c r="R107" s="36"/>
      <c r="U107" s="518"/>
      <c r="AA107" s="29"/>
      <c r="AB107" s="29"/>
      <c r="AC107" s="29"/>
      <c r="AD107" s="29"/>
      <c r="AE107" s="29"/>
      <c r="AF107" s="34" t="n">
        <v>0</v>
      </c>
    </row>
    <row r="108" s="34" customFormat="true" ht="18.75" hidden="false" customHeight="true" outlineLevel="0" collapsed="false">
      <c r="A108" s="537"/>
      <c r="C108" s="36"/>
      <c r="D108" s="519"/>
      <c r="E108" s="520" t="str">
        <f aca="false">FHD_NUM_P_68</f>
        <v>10.2</v>
      </c>
      <c r="F108" s="522" t="str">
        <f aca="false">FHD_P_68</f>
        <v>Расчётным путём</v>
      </c>
      <c r="G108" s="527" t="s">
        <v>590</v>
      </c>
      <c r="H108" s="550"/>
      <c r="I108" s="550"/>
      <c r="J108" s="334" t="str">
        <f aca="false">FHD_NOTE_P_68</f>
        <v/>
      </c>
      <c r="K108" s="523"/>
      <c r="L108" s="36"/>
      <c r="M108" s="36"/>
      <c r="R108" s="36"/>
      <c r="U108" s="518"/>
      <c r="AA108" s="29"/>
      <c r="AB108" s="29"/>
      <c r="AC108" s="29"/>
      <c r="AD108" s="29"/>
      <c r="AE108" s="29"/>
      <c r="AF108" s="34" t="n">
        <v>0</v>
      </c>
    </row>
    <row r="109" s="34" customFormat="true" ht="18.75" hidden="false" customHeight="true" outlineLevel="0" collapsed="false">
      <c r="A109" s="537"/>
      <c r="C109" s="36"/>
      <c r="D109" s="519"/>
      <c r="E109" s="520" t="str">
        <f aca="false">FHD_NUM_P_69</f>
        <v>10.3</v>
      </c>
      <c r="F109" s="522" t="str">
        <f aca="false">FHD_P_69</f>
        <v>По нормативам потребления коммунальных услуг и нормативам потребления коммунальных ресурсов</v>
      </c>
      <c r="G109" s="527" t="s">
        <v>590</v>
      </c>
      <c r="H109" s="550"/>
      <c r="I109" s="550"/>
      <c r="J109" s="334" t="str">
        <f aca="false">FHD_NOTE_P_69</f>
        <v/>
      </c>
      <c r="K109" s="523"/>
      <c r="L109" s="36"/>
      <c r="M109" s="36"/>
      <c r="R109" s="36"/>
      <c r="U109" s="518"/>
      <c r="AA109" s="29"/>
      <c r="AB109" s="29"/>
      <c r="AC109" s="29"/>
      <c r="AD109" s="29"/>
      <c r="AE109" s="29"/>
      <c r="AF109" s="34" t="n">
        <v>0</v>
      </c>
    </row>
    <row r="110" s="34" customFormat="true" ht="22.5" hidden="false" customHeight="true" outlineLevel="0" collapsed="false">
      <c r="A110" s="537"/>
      <c r="C110" s="36"/>
      <c r="D110" s="519"/>
      <c r="E110" s="520" t="str">
        <f aca="false">FHD_NUM_P_70</f>
        <v>11</v>
      </c>
      <c r="F110" s="522" t="str">
        <f aca="false">FHD_P_70</f>
        <v>Нормативы технологических потерь при передаче тепловой энергии, теплоносителя по тепловым сетям, утвержденные уполномоченным органом</v>
      </c>
      <c r="G110" s="527" t="s">
        <v>596</v>
      </c>
      <c r="H110" s="535"/>
      <c r="I110" s="535"/>
      <c r="J110" s="334" t="str">
        <f aca="false">FHD_NOTE_P_70</f>
        <v/>
      </c>
      <c r="K110" s="523"/>
      <c r="L110" s="36"/>
      <c r="M110" s="36"/>
      <c r="R110" s="36"/>
      <c r="U110" s="518"/>
      <c r="AA110" s="29"/>
      <c r="AB110" s="29"/>
      <c r="AC110" s="29"/>
      <c r="AD110" s="29"/>
      <c r="AE110" s="29"/>
      <c r="AF110" s="34" t="n">
        <v>0</v>
      </c>
    </row>
    <row r="111" s="34" customFormat="true" ht="22.5" hidden="false" customHeight="true" outlineLevel="0" collapsed="false">
      <c r="A111" s="537"/>
      <c r="C111" s="36"/>
      <c r="D111" s="519"/>
      <c r="E111" s="520" t="str">
        <f aca="false">FHD_NUM_P_71</f>
        <v>12</v>
      </c>
      <c r="F111" s="522" t="str">
        <f aca="false">FHD_P_71</f>
        <v>Фактический объем потерь при передаче тепловой энергии</v>
      </c>
      <c r="G111" s="527" t="s">
        <v>596</v>
      </c>
      <c r="H111" s="535"/>
      <c r="I111" s="535"/>
      <c r="J111" s="334" t="str">
        <f aca="false">FHD_NOTE_P_71</f>
        <v/>
      </c>
      <c r="K111" s="523"/>
      <c r="L111" s="36"/>
      <c r="M111" s="36"/>
      <c r="R111" s="36"/>
      <c r="U111" s="518"/>
      <c r="AA111" s="29"/>
      <c r="AB111" s="29"/>
      <c r="AC111" s="29"/>
      <c r="AD111" s="29"/>
      <c r="AE111" s="29"/>
      <c r="AF111" s="34" t="n">
        <v>0</v>
      </c>
    </row>
    <row r="112" customFormat="false" ht="19.95" hidden="false" customHeight="true" outlineLevel="0" collapsed="false">
      <c r="D112" s="519"/>
      <c r="E112" s="520" t="str">
        <f aca="false">FHD_NUM_P_72</f>
        <v>13</v>
      </c>
      <c r="F112" s="522" t="str">
        <f aca="false">FHD_P_72</f>
        <v>Среднесписочная численность основного производственного персонала</v>
      </c>
      <c r="G112" s="527" t="s">
        <v>597</v>
      </c>
      <c r="H112" s="550"/>
      <c r="I112" s="550"/>
      <c r="J112" s="334" t="str">
        <f aca="false">FHD_NOTE_P_72</f>
        <v/>
      </c>
      <c r="K112" s="523"/>
      <c r="AF112" s="31" t="n">
        <v>19</v>
      </c>
    </row>
    <row r="113" customFormat="false" ht="18.75" hidden="false" customHeight="true" outlineLevel="0" collapsed="false">
      <c r="A113" s="537" t="s">
        <v>598</v>
      </c>
      <c r="D113" s="519"/>
      <c r="E113" s="520" t="str">
        <f aca="false">FHD_NUM_P_73</f>
        <v>14</v>
      </c>
      <c r="F113" s="522" t="str">
        <f aca="false">FHD_P_73</f>
        <v>Среднесписочная численность административно-управленческого персонала</v>
      </c>
      <c r="G113" s="529" t="s">
        <v>597</v>
      </c>
      <c r="H113" s="566"/>
      <c r="I113" s="566"/>
      <c r="J113" s="334" t="str">
        <f aca="false">FHD_NOTE_P_73</f>
        <v/>
      </c>
      <c r="K113" s="523"/>
      <c r="AF113" s="31" t="n">
        <v>0</v>
      </c>
    </row>
    <row r="114" customFormat="false" ht="33.75" hidden="true" customHeight="true" outlineLevel="0" collapsed="false">
      <c r="A114" s="537" t="s">
        <v>599</v>
      </c>
      <c r="D114" s="519"/>
      <c r="E114" s="520" t="str">
        <f aca="false">FHD_NUM_P_74</f>
        <v/>
      </c>
      <c r="F114" s="522" t="str">
        <f aca="false">FHD_P_74</f>
        <v/>
      </c>
      <c r="G114" s="527" t="s">
        <v>600</v>
      </c>
      <c r="H114" s="550"/>
      <c r="I114" s="550"/>
      <c r="J114" s="334" t="str">
        <f aca="false">FHD_NOTE_P_74</f>
        <v/>
      </c>
      <c r="K114" s="523"/>
      <c r="AF114" s="31" t="n">
        <v>0</v>
      </c>
    </row>
    <row r="115" s="31" customFormat="true" ht="18.75" hidden="true" customHeight="true" outlineLevel="0" collapsed="false">
      <c r="A115" s="537" t="s">
        <v>601</v>
      </c>
      <c r="B115" s="34"/>
      <c r="C115" s="35"/>
      <c r="D115" s="519"/>
      <c r="E115" s="520" t="str">
        <f aca="false">FHD_NUM_P_75</f>
        <v/>
      </c>
      <c r="F115" s="522" t="str">
        <f aca="false">FHD_P_75</f>
        <v/>
      </c>
      <c r="G115" s="527" t="s">
        <v>565</v>
      </c>
      <c r="H115" s="535"/>
      <c r="I115" s="535"/>
      <c r="J115" s="334" t="str">
        <f aca="false">FHD_NOTE_P_75</f>
        <v/>
      </c>
      <c r="K115" s="523"/>
      <c r="L115" s="35"/>
      <c r="M115" s="35"/>
      <c r="N115" s="34"/>
      <c r="O115" s="34"/>
      <c r="P115" s="34"/>
      <c r="Q115" s="34"/>
      <c r="R115" s="35"/>
      <c r="S115" s="34"/>
      <c r="T115" s="34"/>
      <c r="U115" s="518"/>
      <c r="V115" s="34"/>
      <c r="W115" s="34"/>
      <c r="X115" s="34"/>
      <c r="Y115" s="34"/>
      <c r="Z115" s="34"/>
      <c r="AA115" s="29"/>
      <c r="AB115" s="29"/>
      <c r="AC115" s="29"/>
      <c r="AD115" s="29"/>
      <c r="AE115" s="29"/>
      <c r="AF115" s="262" t="n">
        <v>0</v>
      </c>
    </row>
    <row r="116" s="31" customFormat="true" ht="18.75" hidden="true" customHeight="true" outlineLevel="0" collapsed="false">
      <c r="A116" s="537"/>
      <c r="B116" s="34"/>
      <c r="C116" s="35"/>
      <c r="D116" s="519"/>
      <c r="E116" s="520" t="str">
        <f aca="false">FHD_NUM_P_76</f>
        <v/>
      </c>
      <c r="F116" s="522" t="str">
        <f aca="false">FHD_P_76</f>
        <v/>
      </c>
      <c r="G116" s="527" t="s">
        <v>565</v>
      </c>
      <c r="H116" s="535"/>
      <c r="I116" s="535"/>
      <c r="J116" s="334" t="str">
        <f aca="false">FHD_NOTE_P_76</f>
        <v/>
      </c>
      <c r="K116" s="523"/>
      <c r="L116" s="35"/>
      <c r="M116" s="35"/>
      <c r="N116" s="34"/>
      <c r="O116" s="34"/>
      <c r="P116" s="34"/>
      <c r="Q116" s="34"/>
      <c r="R116" s="35"/>
      <c r="S116" s="34"/>
      <c r="T116" s="34"/>
      <c r="U116" s="518"/>
      <c r="V116" s="34"/>
      <c r="W116" s="34"/>
      <c r="X116" s="34"/>
      <c r="Y116" s="34"/>
      <c r="Z116" s="34"/>
      <c r="AA116" s="29"/>
      <c r="AB116" s="29"/>
      <c r="AC116" s="29"/>
      <c r="AD116" s="29"/>
      <c r="AE116" s="29"/>
      <c r="AF116" s="262" t="n">
        <v>0</v>
      </c>
    </row>
    <row r="117" s="31" customFormat="true" ht="18.75" hidden="true" customHeight="true" outlineLevel="0" collapsed="false">
      <c r="A117" s="537"/>
      <c r="B117" s="34"/>
      <c r="C117" s="35"/>
      <c r="D117" s="519"/>
      <c r="E117" s="520" t="str">
        <f aca="false">FHD_NUM_P_77</f>
        <v/>
      </c>
      <c r="F117" s="522" t="str">
        <f aca="false">FHD_P_77</f>
        <v/>
      </c>
      <c r="G117" s="527" t="s">
        <v>565</v>
      </c>
      <c r="H117" s="535"/>
      <c r="I117" s="535"/>
      <c r="J117" s="334" t="str">
        <f aca="false">FHD_NOTE_P_77</f>
        <v/>
      </c>
      <c r="K117" s="523"/>
      <c r="L117" s="35"/>
      <c r="M117" s="35"/>
      <c r="N117" s="34"/>
      <c r="O117" s="34"/>
      <c r="P117" s="34"/>
      <c r="Q117" s="34"/>
      <c r="R117" s="35"/>
      <c r="S117" s="34"/>
      <c r="T117" s="34"/>
      <c r="U117" s="518"/>
      <c r="V117" s="34"/>
      <c r="W117" s="34"/>
      <c r="X117" s="34"/>
      <c r="Y117" s="34"/>
      <c r="Z117" s="34"/>
      <c r="AA117" s="29"/>
      <c r="AB117" s="29"/>
      <c r="AC117" s="29"/>
      <c r="AD117" s="29"/>
      <c r="AE117" s="29"/>
      <c r="AF117" s="262" t="n">
        <v>0</v>
      </c>
    </row>
    <row r="118" s="36" customFormat="true" ht="0.75" hidden="true" customHeight="true" outlineLevel="0" collapsed="false">
      <c r="A118" s="537"/>
      <c r="D118" s="407"/>
      <c r="E118" s="525" t="str">
        <f aca="false">E117&amp;".0"</f>
        <v>.0</v>
      </c>
      <c r="F118" s="567"/>
      <c r="G118" s="553"/>
      <c r="H118" s="552"/>
      <c r="I118" s="552"/>
      <c r="J118" s="553"/>
      <c r="AF118" s="36" t="n">
        <v>0</v>
      </c>
    </row>
    <row r="119" s="31" customFormat="true" ht="15" hidden="true" customHeight="true" outlineLevel="0" collapsed="false">
      <c r="A119" s="537"/>
      <c r="B119" s="34"/>
      <c r="C119" s="35"/>
      <c r="D119" s="84"/>
      <c r="E119" s="564"/>
      <c r="F119" s="565" t="s">
        <v>602</v>
      </c>
      <c r="G119" s="546"/>
      <c r="H119" s="547"/>
      <c r="I119" s="547"/>
      <c r="J119" s="555" t="s">
        <v>603</v>
      </c>
      <c r="K119" s="523"/>
      <c r="L119" s="35"/>
      <c r="M119" s="35"/>
      <c r="N119" s="34"/>
      <c r="O119" s="34"/>
      <c r="P119" s="34"/>
      <c r="Q119" s="34"/>
      <c r="R119" s="35"/>
      <c r="S119" s="34"/>
      <c r="T119" s="34"/>
      <c r="U119" s="518"/>
      <c r="V119" s="34"/>
      <c r="W119" s="34"/>
      <c r="X119" s="34"/>
      <c r="Y119" s="34"/>
      <c r="Z119" s="34"/>
      <c r="AA119" s="29"/>
      <c r="AB119" s="29"/>
      <c r="AC119" s="29"/>
      <c r="AD119" s="29"/>
      <c r="AE119" s="29"/>
      <c r="AF119" s="262" t="n">
        <v>0</v>
      </c>
    </row>
    <row r="120" customFormat="false" ht="22.5" hidden="false" customHeight="true" outlineLevel="0" collapsed="false">
      <c r="A120" s="537" t="s">
        <v>604</v>
      </c>
      <c r="D120" s="519"/>
      <c r="E120" s="520" t="str">
        <f aca="false">FHD_NUM_P_78</f>
        <v>15</v>
      </c>
      <c r="F120" s="522" t="str">
        <f aca="false">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527" t="s">
        <v>567</v>
      </c>
      <c r="H120" s="550"/>
      <c r="I120" s="550"/>
      <c r="J120" s="334" t="str">
        <f aca="false">FHD_NOTE_P_78</f>
        <v/>
      </c>
      <c r="K120" s="523"/>
      <c r="AF120" s="31" t="n">
        <v>0</v>
      </c>
    </row>
    <row r="121" s="36" customFormat="true" ht="0.75" hidden="false" customHeight="true" outlineLevel="0" collapsed="false">
      <c r="A121" s="537"/>
      <c r="D121" s="407"/>
      <c r="E121" s="525" t="str">
        <f aca="false">E120&amp;".0"</f>
        <v>15.0</v>
      </c>
      <c r="F121" s="567"/>
      <c r="G121" s="553"/>
      <c r="H121" s="552"/>
      <c r="I121" s="552"/>
      <c r="J121" s="553"/>
      <c r="AF121" s="36" t="n">
        <v>0</v>
      </c>
    </row>
    <row r="122" customFormat="false" ht="15" hidden="false" customHeight="true" outlineLevel="0" collapsed="false">
      <c r="A122" s="537"/>
      <c r="D122" s="84"/>
      <c r="E122" s="545"/>
      <c r="F122" s="125" t="s">
        <v>593</v>
      </c>
      <c r="G122" s="546"/>
      <c r="H122" s="547"/>
      <c r="I122" s="547"/>
      <c r="J122" s="555" t="s">
        <v>605</v>
      </c>
      <c r="K122" s="523"/>
      <c r="AF122" s="31" t="n">
        <v>0</v>
      </c>
    </row>
    <row r="123" customFormat="false" ht="22.5" hidden="false" customHeight="true" outlineLevel="0" collapsed="false">
      <c r="A123" s="537"/>
      <c r="D123" s="519"/>
      <c r="E123" s="520" t="str">
        <f aca="false">FHD_NUM_P_79</f>
        <v>16</v>
      </c>
      <c r="F123" s="522" t="str">
        <f aca="false">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522" t="s">
        <v>569</v>
      </c>
      <c r="H123" s="550"/>
      <c r="I123" s="550"/>
      <c r="J123" s="334" t="str">
        <f aca="false">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23"/>
      <c r="AF123" s="31" t="n">
        <v>0</v>
      </c>
    </row>
    <row r="124" s="36" customFormat="true" ht="0.75" hidden="false" customHeight="true" outlineLevel="0" collapsed="false">
      <c r="A124" s="537"/>
      <c r="D124" s="407"/>
      <c r="E124" s="525" t="str">
        <f aca="false">E123&amp;".0"</f>
        <v>16.0</v>
      </c>
      <c r="F124" s="553"/>
      <c r="G124" s="553"/>
      <c r="H124" s="552"/>
      <c r="I124" s="552"/>
      <c r="J124" s="553"/>
      <c r="AF124" s="36" t="n">
        <v>0</v>
      </c>
    </row>
    <row r="125" customFormat="false" ht="15" hidden="false" customHeight="true" outlineLevel="0" collapsed="false">
      <c r="A125" s="537"/>
      <c r="D125" s="84"/>
      <c r="E125" s="545"/>
      <c r="F125" s="125" t="s">
        <v>593</v>
      </c>
      <c r="G125" s="546"/>
      <c r="H125" s="547"/>
      <c r="I125" s="547"/>
      <c r="J125" s="555" t="s">
        <v>606</v>
      </c>
      <c r="K125" s="523"/>
      <c r="AF125" s="31" t="n">
        <v>0</v>
      </c>
    </row>
    <row r="126" customFormat="false" ht="22.5" hidden="false" customHeight="true" outlineLevel="0" collapsed="false">
      <c r="A126" s="537"/>
      <c r="D126" s="519"/>
      <c r="E126" s="520" t="str">
        <f aca="false">FHD_NUM_P_80</f>
        <v>17</v>
      </c>
      <c r="F126" s="522" t="str">
        <f aca="false">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522" t="s">
        <v>607</v>
      </c>
      <c r="H126" s="535"/>
      <c r="I126" s="535"/>
      <c r="J126" s="334" t="str">
        <f aca="false">FHD_NOTE_P_80</f>
        <v>Регулируемыми организациями указывается информация с по договорам, заключенным в рамках осуществления регулируемой деятельности.</v>
      </c>
      <c r="K126" s="523"/>
      <c r="AF126" s="31" t="n">
        <v>0</v>
      </c>
    </row>
    <row r="127" customFormat="false" ht="18.75" hidden="false" customHeight="true" outlineLevel="0" collapsed="false">
      <c r="A127" s="537"/>
      <c r="D127" s="519"/>
      <c r="E127" s="520" t="str">
        <f aca="false">FHD_NUM_P_81</f>
        <v>18</v>
      </c>
      <c r="F127" s="522" t="str">
        <f aca="false">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522" t="s">
        <v>608</v>
      </c>
      <c r="H127" s="535"/>
      <c r="I127" s="535"/>
      <c r="J127" s="334" t="str">
        <f aca="false">FHD_NOTE_P_81</f>
        <v>Регулируемыми организациями указывается информация с по договорам, заключенным в рамках осуществления регулируемой деятельности.</v>
      </c>
      <c r="K127" s="523"/>
      <c r="AF127" s="31" t="n">
        <v>0</v>
      </c>
    </row>
    <row r="128" customFormat="false" ht="18.75" hidden="false" customHeight="true" outlineLevel="0" collapsed="false">
      <c r="A128" s="537"/>
      <c r="C128" s="36" t="s">
        <v>595</v>
      </c>
      <c r="D128" s="519"/>
      <c r="E128" s="520" t="str">
        <f aca="false">FHD_NUM_P_82</f>
        <v>19</v>
      </c>
      <c r="F128" s="522" t="str">
        <f aca="false">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522" t="s">
        <v>313</v>
      </c>
      <c r="H128" s="557"/>
      <c r="I128" s="557"/>
      <c r="J128" s="334" t="str">
        <f aca="false">FHD_NOTE_P_82</f>
        <v>Указывается ссылка на документ, предварительно загруженный в хранилище файлов ФГИС ЕИАС.</v>
      </c>
      <c r="K128" s="523"/>
      <c r="AF128" s="31" t="n">
        <v>0</v>
      </c>
    </row>
    <row r="129" customFormat="false" ht="18.75" hidden="false" customHeight="true" outlineLevel="0" collapsed="false">
      <c r="A129" s="537"/>
      <c r="C129" s="36" t="s">
        <v>595</v>
      </c>
      <c r="D129" s="519"/>
      <c r="E129" s="520" t="str">
        <f aca="false">FHD_NUM_P_83</f>
        <v>19.1</v>
      </c>
      <c r="F129" s="522" t="str">
        <f aca="false">FHD_P_83</f>
        <v>Информация о показателях физического износа объектов теплоснабжения</v>
      </c>
      <c r="G129" s="522" t="s">
        <v>313</v>
      </c>
      <c r="H129" s="557"/>
      <c r="I129" s="557"/>
      <c r="J129" s="334" t="str">
        <f aca="false">FHD_NOTE_P_83</f>
        <v>Указывается ссылка на документ, предварительно загруженный в хранилище файлов ФГИС ЕИАС.</v>
      </c>
      <c r="K129" s="523"/>
      <c r="AF129" s="31" t="n">
        <v>0</v>
      </c>
    </row>
    <row r="130" customFormat="false" ht="18.75" hidden="false" customHeight="true" outlineLevel="0" collapsed="false">
      <c r="A130" s="537"/>
      <c r="C130" s="36" t="s">
        <v>595</v>
      </c>
      <c r="D130" s="519"/>
      <c r="E130" s="520" t="str">
        <f aca="false">FHD_NUM_P_84</f>
        <v>19.2</v>
      </c>
      <c r="F130" s="522" t="str">
        <f aca="false">FHD_P_84</f>
        <v>Информация о показателях энергетической эффективности объектов теплоснабжения</v>
      </c>
      <c r="G130" s="522" t="s">
        <v>313</v>
      </c>
      <c r="H130" s="557"/>
      <c r="I130" s="557"/>
      <c r="J130" s="334" t="str">
        <f aca="false">FHD_NOTE_P_84</f>
        <v>Указывается ссылка на документ, предварительно загруженный в хранилище файлов ФГИС ЕИАС.</v>
      </c>
      <c r="K130" s="523"/>
      <c r="AF130" s="31" t="n">
        <v>0</v>
      </c>
    </row>
    <row r="131" customFormat="false" ht="11.55" hidden="false" customHeight="true" outlineLevel="0" collapsed="false">
      <c r="D131" s="519"/>
      <c r="AF131" s="31" t="n">
        <v>11</v>
      </c>
    </row>
    <row r="132" customFormat="false" ht="13.5" hidden="false" customHeight="true" outlineLevel="0" collapsed="false">
      <c r="D132" s="519"/>
      <c r="E132" s="307"/>
      <c r="F132" s="262"/>
      <c r="G132" s="262"/>
      <c r="H132" s="262"/>
      <c r="I132" s="262"/>
      <c r="J132" s="330"/>
      <c r="AF132" s="31" t="n">
        <v>13</v>
      </c>
    </row>
    <row r="133" s="87" customFormat="true" ht="11.55" hidden="false" customHeight="true" outlineLevel="0" collapsed="false">
      <c r="A133" s="517"/>
      <c r="B133" s="36"/>
      <c r="C133" s="36"/>
      <c r="F133" s="518"/>
      <c r="G133" s="31"/>
      <c r="H133" s="31"/>
      <c r="I133" s="31"/>
      <c r="K133" s="34"/>
      <c r="L133" s="36"/>
      <c r="M133" s="36"/>
      <c r="N133" s="34"/>
      <c r="O133" s="34"/>
      <c r="P133" s="34"/>
      <c r="Q133" s="34"/>
      <c r="R133" s="36"/>
      <c r="S133" s="34"/>
      <c r="T133" s="34"/>
      <c r="U133" s="518"/>
      <c r="V133" s="34"/>
      <c r="W133" s="34"/>
      <c r="X133" s="34"/>
      <c r="Y133" s="34"/>
      <c r="Z133" s="34"/>
      <c r="AA133" s="29"/>
      <c r="AB133" s="36"/>
      <c r="AC133" s="36"/>
      <c r="AD133" s="36"/>
      <c r="AE133" s="36"/>
      <c r="AF133" s="87" t="n">
        <v>11</v>
      </c>
    </row>
    <row r="134" s="87" customFormat="true" ht="11.55" hidden="false" customHeight="true" outlineLevel="0" collapsed="false">
      <c r="A134" s="517"/>
      <c r="B134" s="36"/>
      <c r="C134" s="36"/>
      <c r="K134" s="34"/>
      <c r="L134" s="36"/>
      <c r="M134" s="36"/>
      <c r="N134" s="34"/>
      <c r="O134" s="34"/>
      <c r="P134" s="34"/>
      <c r="Q134" s="34"/>
      <c r="R134" s="36"/>
      <c r="S134" s="34"/>
      <c r="T134" s="34"/>
      <c r="U134" s="518"/>
      <c r="V134" s="34"/>
      <c r="W134" s="34"/>
      <c r="X134" s="34"/>
      <c r="Y134" s="34"/>
      <c r="Z134" s="34"/>
      <c r="AA134" s="29"/>
      <c r="AB134" s="36"/>
      <c r="AC134" s="36"/>
      <c r="AD134" s="36"/>
      <c r="AE134" s="36"/>
      <c r="AF134" s="87" t="n">
        <v>11</v>
      </c>
    </row>
    <row r="135" s="87" customFormat="true" ht="11.55" hidden="false" customHeight="true" outlineLevel="0" collapsed="false">
      <c r="A135" s="517"/>
      <c r="B135" s="36"/>
      <c r="C135" s="36"/>
      <c r="K135" s="34"/>
      <c r="L135" s="36"/>
      <c r="M135" s="36"/>
      <c r="N135" s="34"/>
      <c r="O135" s="34"/>
      <c r="P135" s="34"/>
      <c r="Q135" s="34"/>
      <c r="R135" s="36"/>
      <c r="S135" s="34"/>
      <c r="T135" s="34"/>
      <c r="U135" s="518"/>
      <c r="V135" s="34"/>
      <c r="W135" s="34"/>
      <c r="X135" s="34"/>
      <c r="Y135" s="34"/>
      <c r="Z135" s="34"/>
      <c r="AA135" s="29"/>
      <c r="AB135" s="36"/>
      <c r="AC135" s="36"/>
      <c r="AD135" s="36"/>
      <c r="AE135" s="36"/>
      <c r="AF135" s="87" t="n">
        <v>11</v>
      </c>
    </row>
    <row r="136" s="87" customFormat="true" ht="11.55" hidden="false" customHeight="true" outlineLevel="0" collapsed="false">
      <c r="A136" s="517"/>
      <c r="B136" s="36"/>
      <c r="C136" s="36"/>
      <c r="H136" s="36" t="str">
        <f aca="false">IF(H30-H31&lt;&gt;H72,"WARNING","")</f>
        <v/>
      </c>
      <c r="I136" s="36" t="str">
        <f aca="false">IF(I30-I31&lt;&gt;I72,"WARNING","")</f>
        <v/>
      </c>
      <c r="K136" s="34"/>
      <c r="L136" s="36"/>
      <c r="M136" s="36"/>
      <c r="N136" s="34"/>
      <c r="O136" s="34"/>
      <c r="P136" s="34"/>
      <c r="Q136" s="34"/>
      <c r="R136" s="36"/>
      <c r="S136" s="34"/>
      <c r="T136" s="34"/>
      <c r="U136" s="518"/>
      <c r="V136" s="34"/>
      <c r="W136" s="34"/>
      <c r="X136" s="34"/>
      <c r="Y136" s="34"/>
      <c r="Z136" s="34"/>
      <c r="AA136" s="29"/>
      <c r="AB136" s="36"/>
      <c r="AC136" s="36"/>
      <c r="AD136" s="36"/>
      <c r="AE136" s="36"/>
      <c r="AF136" s="87" t="n">
        <v>11</v>
      </c>
    </row>
    <row r="137" s="87" customFormat="true" ht="11.55" hidden="false" customHeight="true" outlineLevel="0" collapsed="false">
      <c r="A137" s="517"/>
      <c r="B137" s="36"/>
      <c r="C137" s="36"/>
      <c r="K137" s="34"/>
      <c r="L137" s="36"/>
      <c r="M137" s="36"/>
      <c r="N137" s="34"/>
      <c r="O137" s="34"/>
      <c r="P137" s="34"/>
      <c r="Q137" s="34"/>
      <c r="R137" s="36"/>
      <c r="S137" s="34"/>
      <c r="T137" s="34"/>
      <c r="U137" s="518"/>
      <c r="V137" s="34"/>
      <c r="W137" s="34"/>
      <c r="X137" s="34"/>
      <c r="Y137" s="34"/>
      <c r="Z137" s="34"/>
      <c r="AA137" s="29"/>
      <c r="AB137" s="36"/>
      <c r="AC137" s="36"/>
      <c r="AD137" s="36"/>
      <c r="AE137" s="36"/>
      <c r="AF137" s="87" t="n">
        <v>11</v>
      </c>
    </row>
    <row r="138" s="87" customFormat="true" ht="11.55" hidden="false" customHeight="true" outlineLevel="0" collapsed="false">
      <c r="A138" s="517"/>
      <c r="B138" s="36"/>
      <c r="C138" s="36"/>
      <c r="K138" s="34"/>
      <c r="L138" s="36"/>
      <c r="M138" s="36"/>
      <c r="N138" s="34"/>
      <c r="O138" s="34"/>
      <c r="P138" s="34"/>
      <c r="Q138" s="34"/>
      <c r="R138" s="36"/>
      <c r="S138" s="34"/>
      <c r="T138" s="34"/>
      <c r="U138" s="518"/>
      <c r="V138" s="34"/>
      <c r="W138" s="34"/>
      <c r="X138" s="34"/>
      <c r="Y138" s="34"/>
      <c r="Z138" s="34"/>
      <c r="AA138" s="29"/>
      <c r="AB138" s="36"/>
      <c r="AC138" s="36"/>
      <c r="AD138" s="36"/>
      <c r="AE138" s="36"/>
      <c r="AF138" s="87" t="n">
        <v>11</v>
      </c>
    </row>
    <row r="139" s="87" customFormat="true" ht="11.55" hidden="false" customHeight="true" outlineLevel="0" collapsed="false">
      <c r="A139" s="517"/>
      <c r="B139" s="36"/>
      <c r="C139" s="36"/>
      <c r="K139" s="34"/>
      <c r="L139" s="36"/>
      <c r="M139" s="36"/>
      <c r="N139" s="34"/>
      <c r="O139" s="34"/>
      <c r="P139" s="34"/>
      <c r="Q139" s="34"/>
      <c r="R139" s="36"/>
      <c r="S139" s="34"/>
      <c r="T139" s="34"/>
      <c r="U139" s="518"/>
      <c r="V139" s="34"/>
      <c r="W139" s="34"/>
      <c r="X139" s="34"/>
      <c r="Y139" s="34"/>
      <c r="Z139" s="34"/>
      <c r="AA139" s="29"/>
      <c r="AB139" s="36"/>
      <c r="AC139" s="36"/>
      <c r="AD139" s="36"/>
      <c r="AE139" s="36"/>
      <c r="AF139" s="87" t="n">
        <v>11</v>
      </c>
    </row>
    <row r="140" s="87" customFormat="true" ht="11.55" hidden="false" customHeight="true" outlineLevel="0" collapsed="false">
      <c r="A140" s="517"/>
      <c r="B140" s="36"/>
      <c r="C140" s="36"/>
      <c r="K140" s="34"/>
      <c r="L140" s="36"/>
      <c r="M140" s="36"/>
      <c r="N140" s="34"/>
      <c r="O140" s="34"/>
      <c r="P140" s="34"/>
      <c r="Q140" s="34"/>
      <c r="R140" s="36"/>
      <c r="S140" s="34"/>
      <c r="T140" s="34"/>
      <c r="U140" s="518"/>
      <c r="V140" s="34"/>
      <c r="W140" s="34"/>
      <c r="X140" s="34"/>
      <c r="Y140" s="34"/>
      <c r="Z140" s="34"/>
      <c r="AA140" s="29"/>
      <c r="AB140" s="36"/>
      <c r="AC140" s="36"/>
      <c r="AD140" s="36"/>
      <c r="AE140" s="36"/>
      <c r="AF140" s="87" t="n">
        <v>11</v>
      </c>
    </row>
    <row r="141" s="87" customFormat="true" ht="11.55" hidden="false" customHeight="true" outlineLevel="0" collapsed="false">
      <c r="A141" s="517"/>
      <c r="B141" s="36"/>
      <c r="C141" s="36"/>
      <c r="K141" s="34"/>
      <c r="L141" s="36"/>
      <c r="M141" s="36"/>
      <c r="N141" s="34"/>
      <c r="O141" s="34"/>
      <c r="P141" s="34"/>
      <c r="Q141" s="34"/>
      <c r="R141" s="36"/>
      <c r="S141" s="34"/>
      <c r="T141" s="34"/>
      <c r="U141" s="518"/>
      <c r="V141" s="34"/>
      <c r="W141" s="34"/>
      <c r="X141" s="34"/>
      <c r="Y141" s="34"/>
      <c r="Z141" s="34"/>
      <c r="AA141" s="29"/>
      <c r="AB141" s="36"/>
      <c r="AC141" s="36"/>
      <c r="AD141" s="36"/>
      <c r="AE141" s="36"/>
      <c r="AF141" s="87" t="n">
        <v>11</v>
      </c>
    </row>
    <row r="142" s="87" customFormat="true" ht="11.55" hidden="false" customHeight="true" outlineLevel="0" collapsed="false">
      <c r="A142" s="517"/>
      <c r="B142" s="36"/>
      <c r="C142" s="36"/>
      <c r="K142" s="34"/>
      <c r="L142" s="36"/>
      <c r="M142" s="36"/>
      <c r="N142" s="34"/>
      <c r="O142" s="34"/>
      <c r="P142" s="34"/>
      <c r="Q142" s="34"/>
      <c r="R142" s="36"/>
      <c r="S142" s="34"/>
      <c r="T142" s="34"/>
      <c r="U142" s="518"/>
      <c r="V142" s="34"/>
      <c r="W142" s="34"/>
      <c r="X142" s="34"/>
      <c r="Y142" s="34"/>
      <c r="Z142" s="34"/>
      <c r="AA142" s="29"/>
      <c r="AB142" s="36"/>
      <c r="AC142" s="36"/>
      <c r="AD142" s="36"/>
      <c r="AE142" s="36"/>
      <c r="AF142" s="87" t="n">
        <v>11</v>
      </c>
    </row>
    <row r="143" s="87" customFormat="true" ht="11.55" hidden="false" customHeight="true" outlineLevel="0" collapsed="false">
      <c r="A143" s="517"/>
      <c r="B143" s="36"/>
      <c r="C143" s="36"/>
      <c r="K143" s="34"/>
      <c r="L143" s="36"/>
      <c r="M143" s="36"/>
      <c r="N143" s="34"/>
      <c r="O143" s="34"/>
      <c r="P143" s="34"/>
      <c r="Q143" s="34"/>
      <c r="R143" s="36"/>
      <c r="S143" s="34"/>
      <c r="T143" s="34"/>
      <c r="U143" s="518"/>
      <c r="V143" s="34"/>
      <c r="W143" s="34"/>
      <c r="X143" s="34"/>
      <c r="Y143" s="34"/>
      <c r="Z143" s="34"/>
      <c r="AA143" s="29"/>
      <c r="AB143" s="36"/>
      <c r="AC143" s="36"/>
      <c r="AD143" s="36"/>
      <c r="AE143" s="36"/>
      <c r="AF143" s="87" t="n">
        <v>11</v>
      </c>
    </row>
    <row r="144" s="87" customFormat="true" ht="11.55" hidden="false" customHeight="true" outlineLevel="0" collapsed="false">
      <c r="A144" s="517"/>
      <c r="B144" s="36"/>
      <c r="C144" s="36"/>
      <c r="K144" s="34"/>
      <c r="L144" s="36"/>
      <c r="M144" s="36"/>
      <c r="N144" s="34"/>
      <c r="O144" s="34"/>
      <c r="P144" s="34"/>
      <c r="Q144" s="34"/>
      <c r="R144" s="36"/>
      <c r="S144" s="34"/>
      <c r="T144" s="34"/>
      <c r="U144" s="518"/>
      <c r="V144" s="34"/>
      <c r="W144" s="34"/>
      <c r="X144" s="34"/>
      <c r="Y144" s="34"/>
      <c r="Z144" s="34"/>
      <c r="AA144" s="29"/>
      <c r="AB144" s="36"/>
      <c r="AC144" s="36"/>
      <c r="AD144" s="36"/>
      <c r="AE144" s="36"/>
      <c r="AF144" s="87" t="n">
        <v>11</v>
      </c>
    </row>
    <row r="145" s="87" customFormat="true" ht="11.55" hidden="false" customHeight="true" outlineLevel="0" collapsed="false">
      <c r="A145" s="517"/>
      <c r="B145" s="36"/>
      <c r="C145" s="36"/>
      <c r="K145" s="34"/>
      <c r="L145" s="36"/>
      <c r="M145" s="36"/>
      <c r="N145" s="34"/>
      <c r="O145" s="34"/>
      <c r="P145" s="34"/>
      <c r="Q145" s="34"/>
      <c r="R145" s="36"/>
      <c r="S145" s="34"/>
      <c r="T145" s="34"/>
      <c r="U145" s="518"/>
      <c r="V145" s="34"/>
      <c r="W145" s="34"/>
      <c r="X145" s="34"/>
      <c r="Y145" s="34"/>
      <c r="Z145" s="34"/>
      <c r="AA145" s="29"/>
      <c r="AB145" s="36"/>
      <c r="AC145" s="36"/>
      <c r="AD145" s="36"/>
      <c r="AE145" s="36"/>
      <c r="AF145" s="87" t="n">
        <v>11</v>
      </c>
    </row>
    <row r="146" s="87" customFormat="true" ht="11.55" hidden="false" customHeight="true" outlineLevel="0" collapsed="false">
      <c r="A146" s="517"/>
      <c r="B146" s="36"/>
      <c r="C146" s="36"/>
      <c r="K146" s="34"/>
      <c r="L146" s="36"/>
      <c r="M146" s="36"/>
      <c r="N146" s="34"/>
      <c r="O146" s="34"/>
      <c r="P146" s="34"/>
      <c r="Q146" s="34"/>
      <c r="R146" s="36"/>
      <c r="S146" s="34"/>
      <c r="T146" s="34"/>
      <c r="U146" s="518"/>
      <c r="V146" s="34"/>
      <c r="W146" s="34"/>
      <c r="X146" s="34"/>
      <c r="Y146" s="34"/>
      <c r="Z146" s="34"/>
      <c r="AA146" s="29"/>
      <c r="AB146" s="36"/>
      <c r="AC146" s="36"/>
      <c r="AD146" s="36"/>
      <c r="AE146" s="36"/>
      <c r="AF146" s="87" t="n">
        <v>11</v>
      </c>
    </row>
    <row r="147" s="87" customFormat="true" ht="11.55" hidden="false" customHeight="true" outlineLevel="0" collapsed="false">
      <c r="A147" s="517"/>
      <c r="B147" s="36"/>
      <c r="C147" s="36"/>
      <c r="K147" s="34"/>
      <c r="L147" s="36"/>
      <c r="M147" s="36"/>
      <c r="N147" s="34"/>
      <c r="O147" s="34"/>
      <c r="P147" s="34"/>
      <c r="Q147" s="34"/>
      <c r="R147" s="36"/>
      <c r="S147" s="34"/>
      <c r="T147" s="34"/>
      <c r="U147" s="518"/>
      <c r="V147" s="34"/>
      <c r="W147" s="34"/>
      <c r="X147" s="34"/>
      <c r="Y147" s="34"/>
      <c r="Z147" s="34"/>
      <c r="AA147" s="29"/>
      <c r="AB147" s="36"/>
      <c r="AC147" s="36"/>
      <c r="AD147" s="36"/>
      <c r="AE147" s="36"/>
      <c r="AF147" s="87" t="n">
        <v>11</v>
      </c>
    </row>
    <row r="148" s="87" customFormat="true" ht="11.55" hidden="false" customHeight="true" outlineLevel="0" collapsed="false">
      <c r="A148" s="517"/>
      <c r="B148" s="36"/>
      <c r="C148" s="36"/>
      <c r="K148" s="34"/>
      <c r="L148" s="36"/>
      <c r="M148" s="36"/>
      <c r="N148" s="34"/>
      <c r="O148" s="34"/>
      <c r="P148" s="34"/>
      <c r="Q148" s="34"/>
      <c r="R148" s="36"/>
      <c r="S148" s="34"/>
      <c r="T148" s="34"/>
      <c r="U148" s="518"/>
      <c r="V148" s="34"/>
      <c r="W148" s="34"/>
      <c r="X148" s="34"/>
      <c r="Y148" s="34"/>
      <c r="Z148" s="34"/>
      <c r="AA148" s="29"/>
      <c r="AB148" s="36"/>
      <c r="AC148" s="36"/>
      <c r="AD148" s="36"/>
      <c r="AE148" s="36"/>
      <c r="AF148" s="87" t="n">
        <v>11</v>
      </c>
    </row>
    <row r="149" s="87" customFormat="true" ht="11.55" hidden="false" customHeight="true" outlineLevel="0" collapsed="false">
      <c r="A149" s="517"/>
      <c r="B149" s="36"/>
      <c r="C149" s="36"/>
      <c r="K149" s="34"/>
      <c r="L149" s="36"/>
      <c r="M149" s="36"/>
      <c r="N149" s="34"/>
      <c r="O149" s="34"/>
      <c r="P149" s="34"/>
      <c r="Q149" s="34"/>
      <c r="R149" s="36"/>
      <c r="S149" s="34"/>
      <c r="T149" s="34"/>
      <c r="U149" s="518"/>
      <c r="V149" s="34"/>
      <c r="W149" s="34"/>
      <c r="X149" s="34"/>
      <c r="Y149" s="34"/>
      <c r="Z149" s="34"/>
      <c r="AA149" s="29"/>
      <c r="AB149" s="36"/>
      <c r="AC149" s="36"/>
      <c r="AD149" s="36"/>
      <c r="AE149" s="36"/>
      <c r="AF149" s="87" t="n">
        <v>11</v>
      </c>
    </row>
    <row r="150" s="87" customFormat="true" ht="11.55" hidden="false" customHeight="true" outlineLevel="0" collapsed="false">
      <c r="A150" s="517"/>
      <c r="B150" s="36"/>
      <c r="C150" s="36"/>
      <c r="K150" s="34"/>
      <c r="L150" s="36"/>
      <c r="M150" s="36"/>
      <c r="N150" s="34"/>
      <c r="O150" s="34"/>
      <c r="P150" s="34"/>
      <c r="Q150" s="34"/>
      <c r="R150" s="36"/>
      <c r="S150" s="34"/>
      <c r="T150" s="34"/>
      <c r="U150" s="518"/>
      <c r="V150" s="34"/>
      <c r="W150" s="34"/>
      <c r="X150" s="34"/>
      <c r="Y150" s="34"/>
      <c r="Z150" s="34"/>
      <c r="AA150" s="29"/>
      <c r="AB150" s="36"/>
      <c r="AC150" s="36"/>
      <c r="AD150" s="36"/>
      <c r="AE150" s="36"/>
      <c r="AF150" s="87" t="n">
        <v>11</v>
      </c>
    </row>
    <row r="151" s="87" customFormat="true" ht="11.55" hidden="false" customHeight="true" outlineLevel="0" collapsed="false">
      <c r="A151" s="517"/>
      <c r="B151" s="36"/>
      <c r="C151" s="36"/>
      <c r="K151" s="34"/>
      <c r="L151" s="36"/>
      <c r="M151" s="36"/>
      <c r="N151" s="34"/>
      <c r="O151" s="34"/>
      <c r="P151" s="34"/>
      <c r="Q151" s="34"/>
      <c r="R151" s="36"/>
      <c r="S151" s="34"/>
      <c r="T151" s="34"/>
      <c r="U151" s="518"/>
      <c r="V151" s="34"/>
      <c r="W151" s="34"/>
      <c r="X151" s="34"/>
      <c r="Y151" s="34"/>
      <c r="Z151" s="34"/>
      <c r="AA151" s="29"/>
      <c r="AB151" s="36"/>
      <c r="AC151" s="36"/>
      <c r="AD151" s="36"/>
      <c r="AE151" s="36"/>
      <c r="AF151" s="87" t="n">
        <v>11</v>
      </c>
    </row>
    <row r="152" s="87" customFormat="true" ht="11.55" hidden="false" customHeight="true" outlineLevel="0" collapsed="false">
      <c r="A152" s="517"/>
      <c r="B152" s="36"/>
      <c r="C152" s="36"/>
      <c r="K152" s="34"/>
      <c r="L152" s="36"/>
      <c r="M152" s="36"/>
      <c r="N152" s="34"/>
      <c r="O152" s="34"/>
      <c r="P152" s="34"/>
      <c r="Q152" s="34"/>
      <c r="R152" s="36"/>
      <c r="S152" s="34"/>
      <c r="T152" s="34"/>
      <c r="U152" s="518"/>
      <c r="V152" s="34"/>
      <c r="W152" s="34"/>
      <c r="X152" s="34"/>
      <c r="Y152" s="34"/>
      <c r="Z152" s="34"/>
      <c r="AA152" s="29"/>
      <c r="AB152" s="36"/>
      <c r="AC152" s="36"/>
      <c r="AD152" s="36"/>
      <c r="AE152" s="36"/>
      <c r="AF152" s="87" t="n">
        <v>11</v>
      </c>
    </row>
    <row r="153" s="87" customFormat="true" ht="11.55" hidden="false" customHeight="true" outlineLevel="0" collapsed="false">
      <c r="A153" s="517"/>
      <c r="B153" s="36"/>
      <c r="C153" s="36"/>
      <c r="K153" s="34"/>
      <c r="L153" s="36"/>
      <c r="M153" s="36"/>
      <c r="N153" s="34"/>
      <c r="O153" s="34"/>
      <c r="P153" s="34"/>
      <c r="Q153" s="34"/>
      <c r="R153" s="36"/>
      <c r="S153" s="34"/>
      <c r="T153" s="34"/>
      <c r="U153" s="518"/>
      <c r="V153" s="34"/>
      <c r="W153" s="34"/>
      <c r="X153" s="34"/>
      <c r="Y153" s="34"/>
      <c r="Z153" s="34"/>
      <c r="AA153" s="29"/>
      <c r="AB153" s="36"/>
      <c r="AC153" s="36"/>
      <c r="AD153" s="36"/>
      <c r="AE153" s="36"/>
      <c r="AF153" s="87" t="n">
        <v>11</v>
      </c>
    </row>
    <row r="154" s="87" customFormat="true" ht="11.55" hidden="false" customHeight="true" outlineLevel="0" collapsed="false">
      <c r="A154" s="517"/>
      <c r="B154" s="36"/>
      <c r="C154" s="36"/>
      <c r="K154" s="34"/>
      <c r="L154" s="36"/>
      <c r="M154" s="36"/>
      <c r="N154" s="34"/>
      <c r="O154" s="34"/>
      <c r="P154" s="34"/>
      <c r="Q154" s="34"/>
      <c r="R154" s="36"/>
      <c r="S154" s="34"/>
      <c r="T154" s="34"/>
      <c r="U154" s="518"/>
      <c r="V154" s="34"/>
      <c r="W154" s="34"/>
      <c r="X154" s="34"/>
      <c r="Y154" s="34"/>
      <c r="Z154" s="34"/>
      <c r="AA154" s="29"/>
      <c r="AB154" s="36"/>
      <c r="AC154" s="36"/>
      <c r="AD154" s="36"/>
      <c r="AE154" s="36"/>
      <c r="AF154" s="87" t="n">
        <v>11</v>
      </c>
    </row>
    <row r="155" s="87" customFormat="true" ht="11.55" hidden="false" customHeight="true" outlineLevel="0" collapsed="false">
      <c r="A155" s="517"/>
      <c r="B155" s="36"/>
      <c r="C155" s="36"/>
      <c r="K155" s="34"/>
      <c r="L155" s="36"/>
      <c r="M155" s="36"/>
      <c r="N155" s="34"/>
      <c r="O155" s="34"/>
      <c r="P155" s="34"/>
      <c r="Q155" s="34"/>
      <c r="R155" s="36"/>
      <c r="S155" s="34"/>
      <c r="T155" s="34"/>
      <c r="U155" s="518"/>
      <c r="V155" s="34"/>
      <c r="W155" s="34"/>
      <c r="X155" s="34"/>
      <c r="Y155" s="34"/>
      <c r="Z155" s="34"/>
      <c r="AA155" s="29"/>
      <c r="AB155" s="36"/>
      <c r="AC155" s="36"/>
      <c r="AD155" s="36"/>
      <c r="AE155" s="36"/>
      <c r="AF155" s="87" t="n">
        <v>11</v>
      </c>
    </row>
    <row r="156" s="87" customFormat="true" ht="11.55" hidden="false" customHeight="true" outlineLevel="0" collapsed="false">
      <c r="A156" s="517"/>
      <c r="B156" s="36"/>
      <c r="C156" s="36"/>
      <c r="K156" s="34"/>
      <c r="L156" s="36"/>
      <c r="M156" s="36"/>
      <c r="N156" s="34"/>
      <c r="O156" s="34"/>
      <c r="P156" s="34"/>
      <c r="Q156" s="34"/>
      <c r="R156" s="36"/>
      <c r="S156" s="34"/>
      <c r="T156" s="34"/>
      <c r="U156" s="518"/>
      <c r="V156" s="34"/>
      <c r="W156" s="34"/>
      <c r="X156" s="34"/>
      <c r="Y156" s="34"/>
      <c r="Z156" s="34"/>
      <c r="AA156" s="29"/>
      <c r="AB156" s="36"/>
      <c r="AC156" s="36"/>
      <c r="AD156" s="36"/>
      <c r="AE156" s="36"/>
      <c r="AF156" s="87" t="n">
        <v>11</v>
      </c>
    </row>
    <row r="157" s="87" customFormat="true" ht="11.55" hidden="false" customHeight="true" outlineLevel="0" collapsed="false">
      <c r="A157" s="517"/>
      <c r="B157" s="36"/>
      <c r="C157" s="36"/>
      <c r="K157" s="34"/>
      <c r="L157" s="36"/>
      <c r="M157" s="36"/>
      <c r="N157" s="34"/>
      <c r="O157" s="34"/>
      <c r="P157" s="34"/>
      <c r="Q157" s="34"/>
      <c r="R157" s="36"/>
      <c r="S157" s="34"/>
      <c r="T157" s="34"/>
      <c r="U157" s="518"/>
      <c r="V157" s="34"/>
      <c r="W157" s="34"/>
      <c r="X157" s="34"/>
      <c r="Y157" s="34"/>
      <c r="Z157" s="34"/>
      <c r="AA157" s="29"/>
      <c r="AB157" s="36"/>
      <c r="AC157" s="36"/>
      <c r="AD157" s="36"/>
      <c r="AE157" s="36"/>
      <c r="AF157" s="87" t="n">
        <v>11</v>
      </c>
    </row>
    <row r="158" s="87" customFormat="true" ht="11.55" hidden="false" customHeight="true" outlineLevel="0" collapsed="false">
      <c r="A158" s="517"/>
      <c r="B158" s="36"/>
      <c r="C158" s="36"/>
      <c r="K158" s="34"/>
      <c r="L158" s="36"/>
      <c r="M158" s="36"/>
      <c r="N158" s="34"/>
      <c r="O158" s="34"/>
      <c r="P158" s="34"/>
      <c r="Q158" s="34"/>
      <c r="R158" s="36"/>
      <c r="S158" s="34"/>
      <c r="T158" s="34"/>
      <c r="U158" s="518"/>
      <c r="V158" s="34"/>
      <c r="W158" s="34"/>
      <c r="X158" s="34"/>
      <c r="Y158" s="34"/>
      <c r="Z158" s="34"/>
      <c r="AA158" s="29"/>
      <c r="AB158" s="36"/>
      <c r="AC158" s="36"/>
      <c r="AD158" s="36"/>
      <c r="AE158" s="36"/>
      <c r="AF158" s="87" t="n">
        <v>11</v>
      </c>
    </row>
    <row r="159" s="87" customFormat="true" ht="11.55" hidden="false" customHeight="true" outlineLevel="0" collapsed="false">
      <c r="A159" s="517"/>
      <c r="B159" s="36"/>
      <c r="C159" s="36"/>
      <c r="K159" s="34"/>
      <c r="L159" s="36"/>
      <c r="M159" s="36"/>
      <c r="N159" s="34"/>
      <c r="O159" s="34"/>
      <c r="P159" s="34"/>
      <c r="Q159" s="34"/>
      <c r="R159" s="36"/>
      <c r="S159" s="34"/>
      <c r="T159" s="34"/>
      <c r="U159" s="518"/>
      <c r="V159" s="34"/>
      <c r="W159" s="34"/>
      <c r="X159" s="34"/>
      <c r="Y159" s="34"/>
      <c r="Z159" s="34"/>
      <c r="AA159" s="29"/>
      <c r="AB159" s="36"/>
      <c r="AC159" s="36"/>
      <c r="AD159" s="36"/>
      <c r="AE159" s="36"/>
      <c r="AF159" s="87" t="n">
        <v>11</v>
      </c>
    </row>
    <row r="160" s="87" customFormat="true" ht="11.55" hidden="false" customHeight="true" outlineLevel="0" collapsed="false">
      <c r="A160" s="517"/>
      <c r="B160" s="36"/>
      <c r="C160" s="36"/>
      <c r="K160" s="34"/>
      <c r="L160" s="36"/>
      <c r="M160" s="36"/>
      <c r="N160" s="34"/>
      <c r="O160" s="34"/>
      <c r="P160" s="34"/>
      <c r="Q160" s="34"/>
      <c r="R160" s="36"/>
      <c r="S160" s="34"/>
      <c r="T160" s="34"/>
      <c r="U160" s="518"/>
      <c r="V160" s="34"/>
      <c r="W160" s="34"/>
      <c r="X160" s="34"/>
      <c r="Y160" s="34"/>
      <c r="Z160" s="34"/>
      <c r="AA160" s="29"/>
      <c r="AB160" s="36"/>
      <c r="AC160" s="36"/>
      <c r="AD160" s="36"/>
      <c r="AE160" s="36"/>
      <c r="AF160" s="87" t="n">
        <v>11</v>
      </c>
    </row>
    <row r="161" s="87" customFormat="true" ht="11.55" hidden="false" customHeight="true" outlineLevel="0" collapsed="false">
      <c r="A161" s="517"/>
      <c r="B161" s="36"/>
      <c r="C161" s="36"/>
      <c r="K161" s="34"/>
      <c r="L161" s="36"/>
      <c r="M161" s="36"/>
      <c r="N161" s="34"/>
      <c r="O161" s="34"/>
      <c r="P161" s="34"/>
      <c r="Q161" s="34"/>
      <c r="R161" s="36"/>
      <c r="S161" s="34"/>
      <c r="T161" s="34"/>
      <c r="U161" s="518"/>
      <c r="V161" s="34"/>
      <c r="W161" s="34"/>
      <c r="X161" s="34"/>
      <c r="Y161" s="34"/>
      <c r="Z161" s="34"/>
      <c r="AA161" s="29"/>
      <c r="AB161" s="36"/>
      <c r="AC161" s="36"/>
      <c r="AD161" s="36"/>
      <c r="AE161" s="36"/>
      <c r="AF161" s="87" t="n">
        <v>11</v>
      </c>
    </row>
    <row r="162" s="87" customFormat="true" ht="11.55" hidden="false" customHeight="true" outlineLevel="0" collapsed="false">
      <c r="A162" s="517"/>
      <c r="B162" s="36"/>
      <c r="C162" s="36"/>
      <c r="K162" s="34"/>
      <c r="L162" s="36"/>
      <c r="M162" s="36"/>
      <c r="N162" s="34"/>
      <c r="O162" s="34"/>
      <c r="P162" s="34"/>
      <c r="Q162" s="34"/>
      <c r="R162" s="36"/>
      <c r="S162" s="34"/>
      <c r="T162" s="34"/>
      <c r="U162" s="518"/>
      <c r="V162" s="34"/>
      <c r="W162" s="34"/>
      <c r="X162" s="34"/>
      <c r="Y162" s="34"/>
      <c r="Z162" s="34"/>
      <c r="AA162" s="29"/>
      <c r="AB162" s="36"/>
      <c r="AC162" s="36"/>
      <c r="AD162" s="36"/>
      <c r="AE162" s="36"/>
      <c r="AF162" s="87" t="n">
        <v>11</v>
      </c>
    </row>
    <row r="163" s="87" customFormat="true" ht="11.55" hidden="false" customHeight="true" outlineLevel="0" collapsed="false">
      <c r="A163" s="517"/>
      <c r="B163" s="36"/>
      <c r="C163" s="36"/>
      <c r="K163" s="34"/>
      <c r="L163" s="36"/>
      <c r="M163" s="36"/>
      <c r="N163" s="34"/>
      <c r="O163" s="34"/>
      <c r="P163" s="34"/>
      <c r="Q163" s="34"/>
      <c r="R163" s="36"/>
      <c r="S163" s="34"/>
      <c r="T163" s="34"/>
      <c r="U163" s="518"/>
      <c r="V163" s="34"/>
      <c r="W163" s="34"/>
      <c r="X163" s="34"/>
      <c r="Y163" s="34"/>
      <c r="Z163" s="34"/>
      <c r="AA163" s="29"/>
      <c r="AB163" s="36"/>
      <c r="AC163" s="36"/>
      <c r="AD163" s="36"/>
      <c r="AE163" s="36"/>
      <c r="AF163" s="87" t="n">
        <v>11</v>
      </c>
    </row>
    <row r="164" s="87" customFormat="true" ht="11.55" hidden="false" customHeight="true" outlineLevel="0" collapsed="false">
      <c r="A164" s="517"/>
      <c r="B164" s="36"/>
      <c r="C164" s="36"/>
      <c r="K164" s="34"/>
      <c r="L164" s="36"/>
      <c r="M164" s="36"/>
      <c r="N164" s="34"/>
      <c r="O164" s="34"/>
      <c r="P164" s="34"/>
      <c r="Q164" s="34"/>
      <c r="R164" s="36"/>
      <c r="S164" s="34"/>
      <c r="T164" s="34"/>
      <c r="U164" s="518"/>
      <c r="V164" s="34"/>
      <c r="W164" s="34"/>
      <c r="X164" s="34"/>
      <c r="Y164" s="34"/>
      <c r="Z164" s="34"/>
      <c r="AA164" s="29"/>
      <c r="AB164" s="36"/>
      <c r="AC164" s="36"/>
      <c r="AD164" s="36"/>
      <c r="AE164" s="36"/>
      <c r="AF164" s="87" t="n">
        <v>11</v>
      </c>
    </row>
    <row r="165" s="87" customFormat="true" ht="11.55" hidden="false" customHeight="true" outlineLevel="0" collapsed="false">
      <c r="A165" s="517"/>
      <c r="B165" s="36"/>
      <c r="C165" s="36"/>
      <c r="K165" s="34"/>
      <c r="L165" s="36"/>
      <c r="M165" s="36"/>
      <c r="N165" s="34"/>
      <c r="O165" s="34"/>
      <c r="P165" s="34"/>
      <c r="Q165" s="34"/>
      <c r="R165" s="36"/>
      <c r="S165" s="34"/>
      <c r="T165" s="34"/>
      <c r="U165" s="518"/>
      <c r="V165" s="34"/>
      <c r="W165" s="34"/>
      <c r="X165" s="34"/>
      <c r="Y165" s="34"/>
      <c r="Z165" s="34"/>
      <c r="AA165" s="29"/>
      <c r="AB165" s="36"/>
      <c r="AC165" s="36"/>
      <c r="AD165" s="36"/>
      <c r="AE165" s="36"/>
      <c r="AF165" s="87" t="n">
        <v>11</v>
      </c>
    </row>
    <row r="166" s="87" customFormat="true" ht="11.55" hidden="false" customHeight="true" outlineLevel="0" collapsed="false">
      <c r="A166" s="517"/>
      <c r="B166" s="36"/>
      <c r="C166" s="36"/>
      <c r="K166" s="34"/>
      <c r="L166" s="36"/>
      <c r="M166" s="36"/>
      <c r="N166" s="34"/>
      <c r="O166" s="34"/>
      <c r="P166" s="34"/>
      <c r="Q166" s="34"/>
      <c r="R166" s="36"/>
      <c r="S166" s="34"/>
      <c r="T166" s="34"/>
      <c r="U166" s="518"/>
      <c r="V166" s="34"/>
      <c r="W166" s="34"/>
      <c r="X166" s="34"/>
      <c r="Y166" s="34"/>
      <c r="Z166" s="34"/>
      <c r="AA166" s="29"/>
      <c r="AB166" s="36"/>
      <c r="AC166" s="36"/>
      <c r="AD166" s="36"/>
      <c r="AE166" s="36"/>
      <c r="AF166" s="87" t="n">
        <v>11</v>
      </c>
    </row>
    <row r="167" s="87" customFormat="true" ht="11.55" hidden="false" customHeight="true" outlineLevel="0" collapsed="false">
      <c r="A167" s="517"/>
      <c r="B167" s="36"/>
      <c r="C167" s="36"/>
      <c r="K167" s="34"/>
      <c r="L167" s="36"/>
      <c r="M167" s="36"/>
      <c r="N167" s="34"/>
      <c r="O167" s="34"/>
      <c r="P167" s="34"/>
      <c r="Q167" s="34"/>
      <c r="R167" s="36"/>
      <c r="S167" s="34"/>
      <c r="T167" s="34"/>
      <c r="U167" s="518"/>
      <c r="V167" s="34"/>
      <c r="W167" s="34"/>
      <c r="X167" s="34"/>
      <c r="Y167" s="34"/>
      <c r="Z167" s="34"/>
      <c r="AA167" s="29"/>
      <c r="AB167" s="36"/>
      <c r="AC167" s="36"/>
      <c r="AD167" s="36"/>
      <c r="AE167" s="36"/>
      <c r="AF167" s="87" t="n">
        <v>11</v>
      </c>
    </row>
    <row r="168" s="87" customFormat="true" ht="11.55" hidden="false" customHeight="true" outlineLevel="0" collapsed="false">
      <c r="A168" s="517"/>
      <c r="B168" s="36"/>
      <c r="C168" s="36"/>
      <c r="K168" s="34"/>
      <c r="L168" s="36"/>
      <c r="M168" s="36"/>
      <c r="N168" s="34"/>
      <c r="O168" s="34"/>
      <c r="P168" s="34"/>
      <c r="Q168" s="34"/>
      <c r="R168" s="36"/>
      <c r="S168" s="34"/>
      <c r="T168" s="34"/>
      <c r="U168" s="518"/>
      <c r="V168" s="34"/>
      <c r="W168" s="34"/>
      <c r="X168" s="34"/>
      <c r="Y168" s="34"/>
      <c r="Z168" s="34"/>
      <c r="AA168" s="29"/>
      <c r="AB168" s="36"/>
      <c r="AC168" s="36"/>
      <c r="AD168" s="36"/>
      <c r="AE168" s="36"/>
      <c r="AF168" s="87" t="n">
        <v>11</v>
      </c>
    </row>
    <row r="169" s="87" customFormat="true" ht="11.55" hidden="false" customHeight="true" outlineLevel="0" collapsed="false">
      <c r="A169" s="517"/>
      <c r="B169" s="36"/>
      <c r="C169" s="36"/>
      <c r="K169" s="34"/>
      <c r="L169" s="36"/>
      <c r="M169" s="36"/>
      <c r="N169" s="34"/>
      <c r="O169" s="34"/>
      <c r="P169" s="34"/>
      <c r="Q169" s="34"/>
      <c r="R169" s="36"/>
      <c r="S169" s="34"/>
      <c r="T169" s="34"/>
      <c r="U169" s="518"/>
      <c r="V169" s="34"/>
      <c r="W169" s="34"/>
      <c r="X169" s="34"/>
      <c r="Y169" s="34"/>
      <c r="Z169" s="34"/>
      <c r="AA169" s="29"/>
      <c r="AB169" s="36"/>
      <c r="AC169" s="36"/>
      <c r="AD169" s="36"/>
      <c r="AE169" s="36"/>
      <c r="AF169" s="87" t="n">
        <v>11</v>
      </c>
    </row>
    <row r="170" s="87" customFormat="true" ht="11.55" hidden="false" customHeight="true" outlineLevel="0" collapsed="false">
      <c r="A170" s="517"/>
      <c r="B170" s="36"/>
      <c r="C170" s="36"/>
      <c r="K170" s="34"/>
      <c r="L170" s="36"/>
      <c r="M170" s="36"/>
      <c r="N170" s="34"/>
      <c r="O170" s="34"/>
      <c r="P170" s="34"/>
      <c r="Q170" s="34"/>
      <c r="R170" s="36"/>
      <c r="S170" s="34"/>
      <c r="T170" s="34"/>
      <c r="U170" s="518"/>
      <c r="V170" s="34"/>
      <c r="W170" s="34"/>
      <c r="X170" s="34"/>
      <c r="Y170" s="34"/>
      <c r="Z170" s="34"/>
      <c r="AA170" s="29"/>
      <c r="AB170" s="36"/>
      <c r="AC170" s="36"/>
      <c r="AD170" s="36"/>
      <c r="AE170" s="36"/>
      <c r="AF170" s="87" t="n">
        <v>11</v>
      </c>
    </row>
    <row r="171" s="87" customFormat="true" ht="11.55" hidden="false" customHeight="true" outlineLevel="0" collapsed="false">
      <c r="A171" s="517"/>
      <c r="B171" s="36"/>
      <c r="C171" s="36"/>
      <c r="K171" s="34"/>
      <c r="L171" s="36"/>
      <c r="M171" s="36"/>
      <c r="N171" s="34"/>
      <c r="O171" s="34"/>
      <c r="P171" s="34"/>
      <c r="Q171" s="34"/>
      <c r="R171" s="36"/>
      <c r="S171" s="34"/>
      <c r="T171" s="34"/>
      <c r="U171" s="518"/>
      <c r="V171" s="34"/>
      <c r="W171" s="34"/>
      <c r="X171" s="34"/>
      <c r="Y171" s="34"/>
      <c r="Z171" s="34"/>
      <c r="AA171" s="29"/>
      <c r="AB171" s="36"/>
      <c r="AC171" s="36"/>
      <c r="AD171" s="36"/>
      <c r="AE171" s="36"/>
      <c r="AF171" s="87" t="n">
        <v>11</v>
      </c>
    </row>
    <row r="172" s="87" customFormat="true" ht="11.55" hidden="false" customHeight="true" outlineLevel="0" collapsed="false">
      <c r="A172" s="517"/>
      <c r="B172" s="36"/>
      <c r="C172" s="36"/>
      <c r="K172" s="34"/>
      <c r="L172" s="36"/>
      <c r="M172" s="36"/>
      <c r="N172" s="34"/>
      <c r="O172" s="34"/>
      <c r="P172" s="34"/>
      <c r="Q172" s="34"/>
      <c r="R172" s="36"/>
      <c r="S172" s="34"/>
      <c r="T172" s="34"/>
      <c r="U172" s="518"/>
      <c r="V172" s="34"/>
      <c r="W172" s="34"/>
      <c r="X172" s="34"/>
      <c r="Y172" s="34"/>
      <c r="Z172" s="34"/>
      <c r="AA172" s="29"/>
      <c r="AB172" s="36"/>
      <c r="AC172" s="36"/>
      <c r="AD172" s="36"/>
      <c r="AE172" s="36"/>
      <c r="AF172" s="87" t="n">
        <v>11</v>
      </c>
    </row>
    <row r="173" s="87" customFormat="true" ht="11.55" hidden="false" customHeight="true" outlineLevel="0" collapsed="false">
      <c r="A173" s="517"/>
      <c r="B173" s="36"/>
      <c r="C173" s="36"/>
      <c r="K173" s="34"/>
      <c r="L173" s="36"/>
      <c r="M173" s="36"/>
      <c r="N173" s="34"/>
      <c r="O173" s="34"/>
      <c r="P173" s="34"/>
      <c r="Q173" s="34"/>
      <c r="R173" s="36"/>
      <c r="S173" s="34"/>
      <c r="T173" s="34"/>
      <c r="U173" s="518"/>
      <c r="V173" s="34"/>
      <c r="W173" s="34"/>
      <c r="X173" s="34"/>
      <c r="Y173" s="34"/>
      <c r="Z173" s="34"/>
      <c r="AA173" s="29"/>
      <c r="AB173" s="36"/>
      <c r="AC173" s="36"/>
      <c r="AD173" s="36"/>
      <c r="AE173" s="36"/>
      <c r="AF173" s="87" t="n">
        <v>11</v>
      </c>
    </row>
    <row r="174" s="87" customFormat="true" ht="11.55" hidden="false" customHeight="true" outlineLevel="0" collapsed="false">
      <c r="A174" s="517"/>
      <c r="B174" s="36"/>
      <c r="C174" s="36"/>
      <c r="K174" s="34"/>
      <c r="L174" s="36"/>
      <c r="M174" s="36"/>
      <c r="N174" s="34"/>
      <c r="O174" s="34"/>
      <c r="P174" s="34"/>
      <c r="Q174" s="34"/>
      <c r="R174" s="36"/>
      <c r="S174" s="34"/>
      <c r="T174" s="34"/>
      <c r="U174" s="518"/>
      <c r="V174" s="34"/>
      <c r="W174" s="34"/>
      <c r="X174" s="34"/>
      <c r="Y174" s="34"/>
      <c r="Z174" s="34"/>
      <c r="AA174" s="29"/>
      <c r="AB174" s="36"/>
      <c r="AC174" s="36"/>
      <c r="AD174" s="36"/>
      <c r="AE174" s="36"/>
      <c r="AF174" s="87" t="n">
        <v>11</v>
      </c>
    </row>
    <row r="175" s="87" customFormat="true" ht="11.55" hidden="false" customHeight="true" outlineLevel="0" collapsed="false">
      <c r="A175" s="517"/>
      <c r="B175" s="36"/>
      <c r="C175" s="36"/>
      <c r="K175" s="34"/>
      <c r="L175" s="36"/>
      <c r="M175" s="36"/>
      <c r="N175" s="34"/>
      <c r="O175" s="34"/>
      <c r="P175" s="34"/>
      <c r="Q175" s="34"/>
      <c r="R175" s="36"/>
      <c r="S175" s="34"/>
      <c r="T175" s="34"/>
      <c r="U175" s="518"/>
      <c r="V175" s="34"/>
      <c r="W175" s="34"/>
      <c r="X175" s="34"/>
      <c r="Y175" s="34"/>
      <c r="Z175" s="34"/>
      <c r="AA175" s="29"/>
      <c r="AB175" s="36"/>
      <c r="AC175" s="36"/>
      <c r="AD175" s="36"/>
      <c r="AE175" s="36"/>
      <c r="AF175" s="87" t="n">
        <v>11</v>
      </c>
    </row>
    <row r="176" s="87" customFormat="true" ht="11.55" hidden="false" customHeight="true" outlineLevel="0" collapsed="false">
      <c r="A176" s="517"/>
      <c r="B176" s="36"/>
      <c r="C176" s="36"/>
      <c r="K176" s="34"/>
      <c r="L176" s="36"/>
      <c r="M176" s="36"/>
      <c r="N176" s="34"/>
      <c r="O176" s="34"/>
      <c r="P176" s="34"/>
      <c r="Q176" s="34"/>
      <c r="R176" s="36"/>
      <c r="S176" s="34"/>
      <c r="T176" s="34"/>
      <c r="U176" s="518"/>
      <c r="V176" s="34"/>
      <c r="W176" s="34"/>
      <c r="X176" s="34"/>
      <c r="Y176" s="34"/>
      <c r="Z176" s="34"/>
      <c r="AA176" s="29"/>
      <c r="AB176" s="36"/>
      <c r="AC176" s="36"/>
      <c r="AD176" s="36"/>
      <c r="AE176" s="36"/>
      <c r="AF176" s="87" t="n">
        <v>11</v>
      </c>
    </row>
    <row r="177" s="87" customFormat="true" ht="11.55" hidden="false" customHeight="true" outlineLevel="0" collapsed="false">
      <c r="A177" s="517"/>
      <c r="B177" s="36"/>
      <c r="C177" s="36"/>
      <c r="K177" s="34"/>
      <c r="L177" s="36"/>
      <c r="M177" s="36"/>
      <c r="N177" s="34"/>
      <c r="O177" s="34"/>
      <c r="P177" s="34"/>
      <c r="Q177" s="34"/>
      <c r="R177" s="36"/>
      <c r="S177" s="34"/>
      <c r="T177" s="34"/>
      <c r="U177" s="518"/>
      <c r="V177" s="34"/>
      <c r="W177" s="34"/>
      <c r="X177" s="34"/>
      <c r="Y177" s="34"/>
      <c r="Z177" s="34"/>
      <c r="AA177" s="29"/>
      <c r="AB177" s="36"/>
      <c r="AC177" s="36"/>
      <c r="AD177" s="36"/>
      <c r="AE177" s="36"/>
      <c r="AF177" s="87" t="n">
        <v>11</v>
      </c>
    </row>
    <row r="178" s="87" customFormat="true" ht="11.55" hidden="false" customHeight="true" outlineLevel="0" collapsed="false">
      <c r="A178" s="517"/>
      <c r="B178" s="36"/>
      <c r="C178" s="36"/>
      <c r="K178" s="34"/>
      <c r="L178" s="36"/>
      <c r="M178" s="36"/>
      <c r="N178" s="34"/>
      <c r="O178" s="34"/>
      <c r="P178" s="34"/>
      <c r="Q178" s="34"/>
      <c r="R178" s="36"/>
      <c r="S178" s="34"/>
      <c r="T178" s="34"/>
      <c r="U178" s="518"/>
      <c r="V178" s="34"/>
      <c r="W178" s="34"/>
      <c r="X178" s="34"/>
      <c r="Y178" s="34"/>
      <c r="Z178" s="34"/>
      <c r="AA178" s="29"/>
      <c r="AB178" s="36"/>
      <c r="AC178" s="36"/>
      <c r="AD178" s="36"/>
      <c r="AE178" s="36"/>
      <c r="AF178" s="87" t="n">
        <v>11</v>
      </c>
    </row>
    <row r="179" s="87" customFormat="true" ht="11.55" hidden="false" customHeight="true" outlineLevel="0" collapsed="false">
      <c r="A179" s="517"/>
      <c r="B179" s="36"/>
      <c r="C179" s="36"/>
      <c r="K179" s="34"/>
      <c r="L179" s="36"/>
      <c r="M179" s="36"/>
      <c r="N179" s="34"/>
      <c r="O179" s="34"/>
      <c r="P179" s="34"/>
      <c r="Q179" s="34"/>
      <c r="R179" s="36"/>
      <c r="S179" s="34"/>
      <c r="T179" s="34"/>
      <c r="U179" s="518"/>
      <c r="V179" s="34"/>
      <c r="W179" s="34"/>
      <c r="X179" s="34"/>
      <c r="Y179" s="34"/>
      <c r="Z179" s="34"/>
      <c r="AA179" s="29"/>
      <c r="AB179" s="36"/>
      <c r="AC179" s="36"/>
      <c r="AD179" s="36"/>
      <c r="AE179" s="36"/>
      <c r="AF179" s="87" t="n">
        <v>11</v>
      </c>
    </row>
    <row r="180" s="87" customFormat="true" ht="11.55" hidden="false" customHeight="true" outlineLevel="0" collapsed="false">
      <c r="A180" s="517"/>
      <c r="B180" s="36"/>
      <c r="C180" s="36"/>
      <c r="K180" s="34"/>
      <c r="L180" s="36"/>
      <c r="M180" s="36"/>
      <c r="N180" s="34"/>
      <c r="O180" s="34"/>
      <c r="P180" s="34"/>
      <c r="Q180" s="34"/>
      <c r="R180" s="36"/>
      <c r="S180" s="34"/>
      <c r="T180" s="34"/>
      <c r="U180" s="518"/>
      <c r="V180" s="34"/>
      <c r="W180" s="34"/>
      <c r="X180" s="34"/>
      <c r="Y180" s="34"/>
      <c r="Z180" s="34"/>
      <c r="AA180" s="29"/>
      <c r="AB180" s="36"/>
      <c r="AC180" s="36"/>
      <c r="AD180" s="36"/>
      <c r="AE180" s="36"/>
      <c r="AF180" s="87" t="n">
        <v>11</v>
      </c>
    </row>
    <row r="181" s="87" customFormat="true" ht="11.55" hidden="false" customHeight="true" outlineLevel="0" collapsed="false">
      <c r="A181" s="517"/>
      <c r="B181" s="36"/>
      <c r="C181" s="36"/>
      <c r="K181" s="34"/>
      <c r="L181" s="36"/>
      <c r="M181" s="36"/>
      <c r="N181" s="34"/>
      <c r="O181" s="34"/>
      <c r="P181" s="34"/>
      <c r="Q181" s="34"/>
      <c r="R181" s="36"/>
      <c r="S181" s="34"/>
      <c r="T181" s="34"/>
      <c r="U181" s="518"/>
      <c r="V181" s="34"/>
      <c r="W181" s="34"/>
      <c r="X181" s="34"/>
      <c r="Y181" s="34"/>
      <c r="Z181" s="34"/>
      <c r="AA181" s="29"/>
      <c r="AB181" s="36"/>
      <c r="AC181" s="36"/>
      <c r="AD181" s="36"/>
      <c r="AE181" s="36"/>
      <c r="AF181" s="87" t="n">
        <v>11</v>
      </c>
    </row>
    <row r="182" s="87" customFormat="true" ht="11.55" hidden="false" customHeight="true" outlineLevel="0" collapsed="false">
      <c r="A182" s="517"/>
      <c r="B182" s="36"/>
      <c r="C182" s="36"/>
      <c r="K182" s="34"/>
      <c r="L182" s="36"/>
      <c r="M182" s="36"/>
      <c r="N182" s="34"/>
      <c r="O182" s="34"/>
      <c r="P182" s="34"/>
      <c r="Q182" s="34"/>
      <c r="R182" s="36"/>
      <c r="S182" s="34"/>
      <c r="T182" s="34"/>
      <c r="U182" s="518"/>
      <c r="V182" s="34"/>
      <c r="W182" s="34"/>
      <c r="X182" s="34"/>
      <c r="Y182" s="34"/>
      <c r="Z182" s="34"/>
      <c r="AA182" s="29"/>
      <c r="AB182" s="36"/>
      <c r="AC182" s="36"/>
      <c r="AD182" s="36"/>
      <c r="AE182" s="36"/>
      <c r="AF182" s="87" t="n">
        <v>11</v>
      </c>
    </row>
    <row r="183" s="87" customFormat="true" ht="11.55" hidden="false" customHeight="true" outlineLevel="0" collapsed="false">
      <c r="A183" s="517"/>
      <c r="B183" s="36"/>
      <c r="C183" s="36"/>
      <c r="K183" s="34"/>
      <c r="L183" s="36"/>
      <c r="M183" s="36"/>
      <c r="N183" s="34"/>
      <c r="O183" s="34"/>
      <c r="P183" s="34"/>
      <c r="Q183" s="34"/>
      <c r="R183" s="36"/>
      <c r="S183" s="34"/>
      <c r="T183" s="34"/>
      <c r="U183" s="518"/>
      <c r="V183" s="34"/>
      <c r="W183" s="34"/>
      <c r="X183" s="34"/>
      <c r="Y183" s="34"/>
      <c r="Z183" s="34"/>
      <c r="AA183" s="29"/>
      <c r="AB183" s="36"/>
      <c r="AC183" s="36"/>
      <c r="AD183" s="36"/>
      <c r="AE183" s="36"/>
      <c r="AF183" s="87" t="n">
        <v>11</v>
      </c>
    </row>
    <row r="184" s="87" customFormat="true" ht="11.55" hidden="false" customHeight="true" outlineLevel="0" collapsed="false">
      <c r="A184" s="517"/>
      <c r="B184" s="36"/>
      <c r="C184" s="36"/>
      <c r="K184" s="34"/>
      <c r="L184" s="36"/>
      <c r="M184" s="36"/>
      <c r="N184" s="34"/>
      <c r="O184" s="34"/>
      <c r="P184" s="34"/>
      <c r="Q184" s="34"/>
      <c r="R184" s="36"/>
      <c r="S184" s="34"/>
      <c r="T184" s="34"/>
      <c r="U184" s="518"/>
      <c r="V184" s="34"/>
      <c r="W184" s="34"/>
      <c r="X184" s="34"/>
      <c r="Y184" s="34"/>
      <c r="Z184" s="34"/>
      <c r="AA184" s="29"/>
      <c r="AB184" s="36"/>
      <c r="AC184" s="36"/>
      <c r="AD184" s="36"/>
      <c r="AE184" s="36"/>
      <c r="AF184" s="87" t="n">
        <v>11</v>
      </c>
    </row>
    <row r="185" s="87" customFormat="true" ht="11.55" hidden="false" customHeight="true" outlineLevel="0" collapsed="false">
      <c r="A185" s="517"/>
      <c r="B185" s="36"/>
      <c r="C185" s="36"/>
      <c r="K185" s="34"/>
      <c r="L185" s="36"/>
      <c r="M185" s="36"/>
      <c r="N185" s="34"/>
      <c r="O185" s="34"/>
      <c r="P185" s="34"/>
      <c r="Q185" s="34"/>
      <c r="R185" s="36"/>
      <c r="S185" s="34"/>
      <c r="T185" s="34"/>
      <c r="U185" s="518"/>
      <c r="V185" s="34"/>
      <c r="W185" s="34"/>
      <c r="X185" s="34"/>
      <c r="Y185" s="34"/>
      <c r="Z185" s="34"/>
      <c r="AA185" s="29"/>
      <c r="AB185" s="36"/>
      <c r="AC185" s="36"/>
      <c r="AD185" s="36"/>
      <c r="AE185" s="36"/>
      <c r="AF185" s="87" t="n">
        <v>11</v>
      </c>
    </row>
    <row r="186" s="87" customFormat="true" ht="11.55" hidden="false" customHeight="true" outlineLevel="0" collapsed="false">
      <c r="A186" s="517"/>
      <c r="B186" s="36"/>
      <c r="C186" s="36"/>
      <c r="K186" s="34"/>
      <c r="L186" s="36"/>
      <c r="M186" s="36"/>
      <c r="N186" s="34"/>
      <c r="O186" s="34"/>
      <c r="P186" s="34"/>
      <c r="Q186" s="34"/>
      <c r="R186" s="36"/>
      <c r="S186" s="34"/>
      <c r="T186" s="34"/>
      <c r="U186" s="518"/>
      <c r="V186" s="34"/>
      <c r="W186" s="34"/>
      <c r="X186" s="34"/>
      <c r="Y186" s="34"/>
      <c r="Z186" s="34"/>
      <c r="AA186" s="29"/>
      <c r="AB186" s="36"/>
      <c r="AC186" s="36"/>
      <c r="AD186" s="36"/>
      <c r="AE186" s="36"/>
      <c r="AF186" s="87" t="n">
        <v>11</v>
      </c>
    </row>
    <row r="187" s="87" customFormat="true" ht="11.55" hidden="false" customHeight="true" outlineLevel="0" collapsed="false">
      <c r="A187" s="517"/>
      <c r="B187" s="36"/>
      <c r="C187" s="36"/>
      <c r="K187" s="34"/>
      <c r="L187" s="36"/>
      <c r="M187" s="36"/>
      <c r="N187" s="34"/>
      <c r="O187" s="34"/>
      <c r="P187" s="34"/>
      <c r="Q187" s="34"/>
      <c r="R187" s="36"/>
      <c r="S187" s="34"/>
      <c r="T187" s="34"/>
      <c r="U187" s="518"/>
      <c r="V187" s="34"/>
      <c r="W187" s="34"/>
      <c r="X187" s="34"/>
      <c r="Y187" s="34"/>
      <c r="Z187" s="34"/>
      <c r="AA187" s="29"/>
      <c r="AB187" s="36"/>
      <c r="AC187" s="36"/>
      <c r="AD187" s="36"/>
      <c r="AE187" s="36"/>
      <c r="AF187" s="87" t="n">
        <v>11</v>
      </c>
    </row>
    <row r="188" s="87" customFormat="true" ht="11.55" hidden="false" customHeight="true" outlineLevel="0" collapsed="false">
      <c r="A188" s="517"/>
      <c r="B188" s="36"/>
      <c r="C188" s="36"/>
      <c r="K188" s="34"/>
      <c r="L188" s="36"/>
      <c r="M188" s="36"/>
      <c r="N188" s="34"/>
      <c r="O188" s="34"/>
      <c r="P188" s="34"/>
      <c r="Q188" s="34"/>
      <c r="R188" s="36"/>
      <c r="S188" s="34"/>
      <c r="T188" s="34"/>
      <c r="U188" s="518"/>
      <c r="V188" s="34"/>
      <c r="W188" s="34"/>
      <c r="X188" s="34"/>
      <c r="Y188" s="34"/>
      <c r="Z188" s="34"/>
      <c r="AA188" s="29"/>
      <c r="AB188" s="36"/>
      <c r="AC188" s="36"/>
      <c r="AD188" s="36"/>
      <c r="AE188" s="36"/>
      <c r="AF188" s="87" t="n">
        <v>11</v>
      </c>
    </row>
    <row r="189" s="87" customFormat="true" ht="11.55" hidden="false" customHeight="true" outlineLevel="0" collapsed="false">
      <c r="A189" s="517"/>
      <c r="B189" s="36"/>
      <c r="C189" s="36"/>
      <c r="K189" s="34"/>
      <c r="L189" s="36"/>
      <c r="M189" s="36"/>
      <c r="N189" s="34"/>
      <c r="O189" s="34"/>
      <c r="P189" s="34"/>
      <c r="Q189" s="34"/>
      <c r="R189" s="36"/>
      <c r="S189" s="34"/>
      <c r="T189" s="34"/>
      <c r="U189" s="518"/>
      <c r="V189" s="34"/>
      <c r="W189" s="34"/>
      <c r="X189" s="34"/>
      <c r="Y189" s="34"/>
      <c r="Z189" s="34"/>
      <c r="AA189" s="29"/>
      <c r="AB189" s="36"/>
      <c r="AC189" s="36"/>
      <c r="AD189" s="36"/>
      <c r="AE189" s="36"/>
      <c r="AF189" s="87" t="n">
        <v>11</v>
      </c>
    </row>
    <row r="190" s="87" customFormat="true" ht="11.55" hidden="false" customHeight="true" outlineLevel="0" collapsed="false">
      <c r="A190" s="517"/>
      <c r="B190" s="36"/>
      <c r="C190" s="36"/>
      <c r="K190" s="34"/>
      <c r="L190" s="36"/>
      <c r="M190" s="36"/>
      <c r="N190" s="34"/>
      <c r="O190" s="34"/>
      <c r="P190" s="34"/>
      <c r="Q190" s="34"/>
      <c r="R190" s="36"/>
      <c r="S190" s="34"/>
      <c r="T190" s="34"/>
      <c r="U190" s="518"/>
      <c r="V190" s="34"/>
      <c r="W190" s="34"/>
      <c r="X190" s="34"/>
      <c r="Y190" s="34"/>
      <c r="Z190" s="34"/>
      <c r="AA190" s="29"/>
      <c r="AB190" s="36"/>
      <c r="AC190" s="36"/>
      <c r="AD190" s="36"/>
      <c r="AE190" s="36"/>
      <c r="AF190" s="87" t="n">
        <v>11</v>
      </c>
    </row>
    <row r="191" s="87" customFormat="true" ht="11.55" hidden="false" customHeight="true" outlineLevel="0" collapsed="false">
      <c r="A191" s="517"/>
      <c r="B191" s="36"/>
      <c r="C191" s="36"/>
      <c r="K191" s="34"/>
      <c r="L191" s="36"/>
      <c r="M191" s="36"/>
      <c r="N191" s="34"/>
      <c r="O191" s="34"/>
      <c r="P191" s="34"/>
      <c r="Q191" s="34"/>
      <c r="R191" s="36"/>
      <c r="S191" s="34"/>
      <c r="T191" s="34"/>
      <c r="U191" s="518"/>
      <c r="V191" s="34"/>
      <c r="W191" s="34"/>
      <c r="X191" s="34"/>
      <c r="Y191" s="34"/>
      <c r="Z191" s="34"/>
      <c r="AA191" s="29"/>
      <c r="AB191" s="36"/>
      <c r="AC191" s="36"/>
      <c r="AD191" s="36"/>
      <c r="AE191" s="36"/>
      <c r="AF191" s="87" t="n">
        <v>11</v>
      </c>
    </row>
    <row r="192" s="87" customFormat="true" ht="11.55" hidden="false" customHeight="true" outlineLevel="0" collapsed="false">
      <c r="A192" s="517"/>
      <c r="B192" s="36"/>
      <c r="C192" s="36"/>
      <c r="K192" s="34"/>
      <c r="L192" s="36"/>
      <c r="M192" s="36"/>
      <c r="N192" s="34"/>
      <c r="O192" s="34"/>
      <c r="P192" s="34"/>
      <c r="Q192" s="34"/>
      <c r="R192" s="36"/>
      <c r="S192" s="34"/>
      <c r="T192" s="34"/>
      <c r="U192" s="518"/>
      <c r="V192" s="34"/>
      <c r="W192" s="34"/>
      <c r="X192" s="34"/>
      <c r="Y192" s="34"/>
      <c r="Z192" s="34"/>
      <c r="AA192" s="29"/>
      <c r="AB192" s="36"/>
      <c r="AC192" s="36"/>
      <c r="AD192" s="36"/>
      <c r="AE192" s="36"/>
      <c r="AF192" s="87" t="n">
        <v>11</v>
      </c>
    </row>
    <row r="193" s="87" customFormat="true" ht="11.55" hidden="false" customHeight="true" outlineLevel="0" collapsed="false">
      <c r="A193" s="517"/>
      <c r="B193" s="36"/>
      <c r="C193" s="36"/>
      <c r="K193" s="34"/>
      <c r="L193" s="36"/>
      <c r="M193" s="36"/>
      <c r="N193" s="34"/>
      <c r="O193" s="34"/>
      <c r="P193" s="34"/>
      <c r="Q193" s="34"/>
      <c r="R193" s="36"/>
      <c r="S193" s="34"/>
      <c r="T193" s="34"/>
      <c r="U193" s="518"/>
      <c r="V193" s="34"/>
      <c r="W193" s="34"/>
      <c r="X193" s="34"/>
      <c r="Y193" s="34"/>
      <c r="Z193" s="34"/>
      <c r="AA193" s="29"/>
      <c r="AB193" s="36"/>
      <c r="AC193" s="36"/>
      <c r="AD193" s="36"/>
      <c r="AE193" s="36"/>
      <c r="AF193" s="87" t="n">
        <v>11</v>
      </c>
    </row>
    <row r="194" s="87" customFormat="true" ht="11.55" hidden="false" customHeight="true" outlineLevel="0" collapsed="false">
      <c r="A194" s="517"/>
      <c r="B194" s="36"/>
      <c r="C194" s="36"/>
      <c r="K194" s="34"/>
      <c r="L194" s="36"/>
      <c r="M194" s="36"/>
      <c r="N194" s="34"/>
      <c r="O194" s="34"/>
      <c r="P194" s="34"/>
      <c r="Q194" s="34"/>
      <c r="R194" s="36"/>
      <c r="S194" s="34"/>
      <c r="T194" s="34"/>
      <c r="U194" s="518"/>
      <c r="V194" s="34"/>
      <c r="W194" s="34"/>
      <c r="X194" s="34"/>
      <c r="Y194" s="34"/>
      <c r="Z194" s="34"/>
      <c r="AA194" s="29"/>
      <c r="AB194" s="36"/>
      <c r="AC194" s="36"/>
      <c r="AD194" s="36"/>
      <c r="AE194" s="36"/>
      <c r="AF194" s="87" t="n">
        <v>11</v>
      </c>
    </row>
    <row r="195" s="87" customFormat="true" ht="11.55" hidden="false" customHeight="true" outlineLevel="0" collapsed="false">
      <c r="A195" s="517"/>
      <c r="B195" s="36"/>
      <c r="C195" s="36"/>
      <c r="K195" s="34"/>
      <c r="L195" s="36"/>
      <c r="M195" s="36"/>
      <c r="N195" s="34"/>
      <c r="O195" s="34"/>
      <c r="P195" s="34"/>
      <c r="Q195" s="34"/>
      <c r="R195" s="36"/>
      <c r="S195" s="34"/>
      <c r="T195" s="34"/>
      <c r="U195" s="518"/>
      <c r="V195" s="34"/>
      <c r="W195" s="34"/>
      <c r="X195" s="34"/>
      <c r="Y195" s="34"/>
      <c r="Z195" s="34"/>
      <c r="AA195" s="29"/>
      <c r="AB195" s="36"/>
      <c r="AC195" s="36"/>
      <c r="AD195" s="36"/>
      <c r="AE195" s="36"/>
      <c r="AF195" s="87" t="n">
        <v>11</v>
      </c>
    </row>
    <row r="196" s="87" customFormat="true" ht="11.55" hidden="false" customHeight="true" outlineLevel="0" collapsed="false">
      <c r="A196" s="517"/>
      <c r="B196" s="36"/>
      <c r="C196" s="36"/>
      <c r="K196" s="34"/>
      <c r="L196" s="36"/>
      <c r="M196" s="36"/>
      <c r="N196" s="34"/>
      <c r="O196" s="34"/>
      <c r="P196" s="34"/>
      <c r="Q196" s="34"/>
      <c r="R196" s="36"/>
      <c r="S196" s="34"/>
      <c r="T196" s="34"/>
      <c r="U196" s="518"/>
      <c r="V196" s="34"/>
      <c r="W196" s="34"/>
      <c r="X196" s="34"/>
      <c r="Y196" s="34"/>
      <c r="Z196" s="34"/>
      <c r="AA196" s="29"/>
      <c r="AB196" s="36"/>
      <c r="AC196" s="36"/>
      <c r="AD196" s="36"/>
      <c r="AE196" s="36"/>
      <c r="AF196" s="87" t="n">
        <v>11</v>
      </c>
    </row>
    <row r="197" s="87" customFormat="true" ht="11.55" hidden="false" customHeight="true" outlineLevel="0" collapsed="false">
      <c r="A197" s="517"/>
      <c r="B197" s="36"/>
      <c r="C197" s="36"/>
      <c r="K197" s="34"/>
      <c r="L197" s="36"/>
      <c r="M197" s="36"/>
      <c r="N197" s="34"/>
      <c r="O197" s="34"/>
      <c r="P197" s="34"/>
      <c r="Q197" s="34"/>
      <c r="R197" s="36"/>
      <c r="S197" s="34"/>
      <c r="T197" s="34"/>
      <c r="U197" s="518"/>
      <c r="V197" s="34"/>
      <c r="W197" s="34"/>
      <c r="X197" s="34"/>
      <c r="Y197" s="34"/>
      <c r="Z197" s="34"/>
      <c r="AA197" s="29"/>
      <c r="AB197" s="36"/>
      <c r="AC197" s="36"/>
      <c r="AD197" s="36"/>
      <c r="AE197" s="36"/>
      <c r="AF197" s="87" t="n">
        <v>11</v>
      </c>
    </row>
    <row r="198" s="87" customFormat="true" ht="11.55" hidden="false" customHeight="true" outlineLevel="0" collapsed="false">
      <c r="A198" s="517"/>
      <c r="B198" s="36"/>
      <c r="C198" s="36"/>
      <c r="K198" s="34"/>
      <c r="L198" s="36"/>
      <c r="M198" s="36"/>
      <c r="N198" s="34"/>
      <c r="O198" s="34"/>
      <c r="P198" s="34"/>
      <c r="Q198" s="34"/>
      <c r="R198" s="36"/>
      <c r="S198" s="34"/>
      <c r="T198" s="34"/>
      <c r="U198" s="518"/>
      <c r="V198" s="34"/>
      <c r="W198" s="34"/>
      <c r="X198" s="34"/>
      <c r="Y198" s="34"/>
      <c r="Z198" s="34"/>
      <c r="AA198" s="29"/>
      <c r="AB198" s="36"/>
      <c r="AC198" s="36"/>
      <c r="AD198" s="36"/>
      <c r="AE198" s="36"/>
      <c r="AF198" s="87" t="n">
        <v>11</v>
      </c>
    </row>
    <row r="199" s="87" customFormat="true" ht="11.55" hidden="false" customHeight="true" outlineLevel="0" collapsed="false">
      <c r="A199" s="517"/>
      <c r="B199" s="36"/>
      <c r="C199" s="36"/>
      <c r="K199" s="34"/>
      <c r="L199" s="36"/>
      <c r="M199" s="36"/>
      <c r="N199" s="34"/>
      <c r="O199" s="34"/>
      <c r="P199" s="34"/>
      <c r="Q199" s="34"/>
      <c r="R199" s="36"/>
      <c r="S199" s="34"/>
      <c r="T199" s="34"/>
      <c r="U199" s="518"/>
      <c r="V199" s="34"/>
      <c r="W199" s="34"/>
      <c r="X199" s="34"/>
      <c r="Y199" s="34"/>
      <c r="Z199" s="34"/>
      <c r="AA199" s="29"/>
      <c r="AB199" s="36"/>
      <c r="AC199" s="36"/>
      <c r="AD199" s="36"/>
      <c r="AE199" s="36"/>
      <c r="AF199" s="87" t="n">
        <v>11</v>
      </c>
    </row>
    <row r="200" s="87" customFormat="true" ht="11.55" hidden="false" customHeight="true" outlineLevel="0" collapsed="false">
      <c r="A200" s="517"/>
      <c r="B200" s="36"/>
      <c r="C200" s="36"/>
      <c r="K200" s="34"/>
      <c r="L200" s="36"/>
      <c r="M200" s="36"/>
      <c r="N200" s="34"/>
      <c r="O200" s="34"/>
      <c r="P200" s="34"/>
      <c r="Q200" s="34"/>
      <c r="R200" s="36"/>
      <c r="S200" s="34"/>
      <c r="T200" s="34"/>
      <c r="U200" s="518"/>
      <c r="V200" s="34"/>
      <c r="W200" s="34"/>
      <c r="X200" s="34"/>
      <c r="Y200" s="34"/>
      <c r="Z200" s="34"/>
      <c r="AA200" s="29"/>
      <c r="AB200" s="36"/>
      <c r="AC200" s="36"/>
      <c r="AD200" s="36"/>
      <c r="AE200" s="36"/>
      <c r="AF200" s="87" t="n">
        <v>11</v>
      </c>
    </row>
    <row r="201" s="87" customFormat="true" ht="11.55" hidden="false" customHeight="true" outlineLevel="0" collapsed="false">
      <c r="A201" s="517"/>
      <c r="B201" s="36"/>
      <c r="C201" s="36"/>
      <c r="K201" s="34"/>
      <c r="L201" s="36"/>
      <c r="M201" s="36"/>
      <c r="N201" s="34"/>
      <c r="O201" s="34"/>
      <c r="P201" s="34"/>
      <c r="Q201" s="34"/>
      <c r="R201" s="36"/>
      <c r="S201" s="34"/>
      <c r="T201" s="34"/>
      <c r="U201" s="518"/>
      <c r="V201" s="34"/>
      <c r="W201" s="34"/>
      <c r="X201" s="34"/>
      <c r="Y201" s="34"/>
      <c r="Z201" s="34"/>
      <c r="AA201" s="29"/>
      <c r="AB201" s="36"/>
      <c r="AC201" s="36"/>
      <c r="AD201" s="36"/>
      <c r="AE201" s="36"/>
      <c r="AF201" s="87" t="n">
        <v>11</v>
      </c>
    </row>
    <row r="202" s="87" customFormat="true" ht="11.55" hidden="false" customHeight="true" outlineLevel="0" collapsed="false">
      <c r="A202" s="517"/>
      <c r="B202" s="36"/>
      <c r="C202" s="36"/>
      <c r="K202" s="34"/>
      <c r="L202" s="36"/>
      <c r="M202" s="36"/>
      <c r="N202" s="34"/>
      <c r="O202" s="34"/>
      <c r="P202" s="34"/>
      <c r="Q202" s="34"/>
      <c r="R202" s="36"/>
      <c r="S202" s="34"/>
      <c r="T202" s="34"/>
      <c r="U202" s="518"/>
      <c r="V202" s="34"/>
      <c r="W202" s="34"/>
      <c r="X202" s="34"/>
      <c r="Y202" s="34"/>
      <c r="Z202" s="34"/>
      <c r="AA202" s="29"/>
      <c r="AB202" s="36"/>
      <c r="AC202" s="36"/>
      <c r="AD202" s="36"/>
      <c r="AE202" s="36"/>
      <c r="AF202" s="87" t="n">
        <v>11</v>
      </c>
    </row>
    <row r="203" s="87" customFormat="true" ht="11.55" hidden="false" customHeight="true" outlineLevel="0" collapsed="false">
      <c r="A203" s="517"/>
      <c r="B203" s="36"/>
      <c r="C203" s="36"/>
      <c r="K203" s="34"/>
      <c r="L203" s="36"/>
      <c r="M203" s="36"/>
      <c r="N203" s="34"/>
      <c r="O203" s="34"/>
      <c r="P203" s="34"/>
      <c r="Q203" s="34"/>
      <c r="R203" s="36"/>
      <c r="S203" s="34"/>
      <c r="T203" s="34"/>
      <c r="U203" s="518"/>
      <c r="V203" s="34"/>
      <c r="W203" s="34"/>
      <c r="X203" s="34"/>
      <c r="Y203" s="34"/>
      <c r="Z203" s="34"/>
      <c r="AA203" s="29"/>
      <c r="AB203" s="36"/>
      <c r="AC203" s="36"/>
      <c r="AD203" s="36"/>
      <c r="AE203" s="36"/>
      <c r="AF203" s="87" t="n">
        <v>11</v>
      </c>
    </row>
    <row r="204" s="87" customFormat="true" ht="11.55" hidden="false" customHeight="true" outlineLevel="0" collapsed="false">
      <c r="A204" s="517"/>
      <c r="B204" s="36"/>
      <c r="C204" s="36"/>
      <c r="K204" s="34"/>
      <c r="L204" s="36"/>
      <c r="M204" s="36"/>
      <c r="N204" s="34"/>
      <c r="O204" s="34"/>
      <c r="P204" s="34"/>
      <c r="Q204" s="34"/>
      <c r="R204" s="36"/>
      <c r="S204" s="34"/>
      <c r="T204" s="34"/>
      <c r="U204" s="518"/>
      <c r="V204" s="34"/>
      <c r="W204" s="34"/>
      <c r="X204" s="34"/>
      <c r="Y204" s="34"/>
      <c r="Z204" s="34"/>
      <c r="AA204" s="29"/>
      <c r="AB204" s="36"/>
      <c r="AC204" s="36"/>
      <c r="AD204" s="36"/>
      <c r="AE204" s="36"/>
      <c r="AF204" s="87" t="n">
        <v>11</v>
      </c>
    </row>
    <row r="205" s="87" customFormat="true" ht="11.55" hidden="false" customHeight="true" outlineLevel="0" collapsed="false">
      <c r="A205" s="517"/>
      <c r="B205" s="36"/>
      <c r="C205" s="36"/>
      <c r="K205" s="34"/>
      <c r="L205" s="36"/>
      <c r="M205" s="36"/>
      <c r="N205" s="34"/>
      <c r="O205" s="34"/>
      <c r="P205" s="34"/>
      <c r="Q205" s="34"/>
      <c r="R205" s="36"/>
      <c r="S205" s="34"/>
      <c r="T205" s="34"/>
      <c r="U205" s="518"/>
      <c r="V205" s="34"/>
      <c r="W205" s="34"/>
      <c r="X205" s="34"/>
      <c r="Y205" s="34"/>
      <c r="Z205" s="34"/>
      <c r="AA205" s="29"/>
      <c r="AB205" s="36"/>
      <c r="AC205" s="36"/>
      <c r="AD205" s="36"/>
      <c r="AE205" s="36"/>
      <c r="AF205" s="87" t="n">
        <v>11</v>
      </c>
    </row>
    <row r="206" s="87" customFormat="true" ht="11.55" hidden="false" customHeight="true" outlineLevel="0" collapsed="false">
      <c r="A206" s="517"/>
      <c r="B206" s="36"/>
      <c r="C206" s="36"/>
      <c r="K206" s="34"/>
      <c r="L206" s="36"/>
      <c r="M206" s="36"/>
      <c r="N206" s="34"/>
      <c r="O206" s="34"/>
      <c r="P206" s="34"/>
      <c r="Q206" s="34"/>
      <c r="R206" s="36"/>
      <c r="S206" s="34"/>
      <c r="T206" s="34"/>
      <c r="U206" s="518"/>
      <c r="V206" s="34"/>
      <c r="W206" s="34"/>
      <c r="X206" s="34"/>
      <c r="Y206" s="34"/>
      <c r="Z206" s="34"/>
      <c r="AA206" s="29"/>
      <c r="AB206" s="36"/>
      <c r="AC206" s="36"/>
      <c r="AD206" s="36"/>
      <c r="AE206" s="36"/>
      <c r="AF206" s="87" t="n">
        <v>11</v>
      </c>
    </row>
    <row r="207" s="87" customFormat="true" ht="11.55" hidden="false" customHeight="true" outlineLevel="0" collapsed="false">
      <c r="A207" s="517"/>
      <c r="B207" s="36"/>
      <c r="C207" s="36"/>
      <c r="K207" s="34"/>
      <c r="L207" s="36"/>
      <c r="M207" s="36"/>
      <c r="N207" s="34"/>
      <c r="O207" s="34"/>
      <c r="P207" s="34"/>
      <c r="Q207" s="34"/>
      <c r="R207" s="36"/>
      <c r="S207" s="34"/>
      <c r="T207" s="34"/>
      <c r="U207" s="518"/>
      <c r="V207" s="34"/>
      <c r="W207" s="34"/>
      <c r="X207" s="34"/>
      <c r="Y207" s="34"/>
      <c r="Z207" s="34"/>
      <c r="AA207" s="29"/>
      <c r="AB207" s="36"/>
      <c r="AC207" s="36"/>
      <c r="AD207" s="36"/>
      <c r="AE207" s="36"/>
      <c r="AF207" s="87" t="n">
        <v>11</v>
      </c>
    </row>
    <row r="208" s="87" customFormat="true" ht="11.55" hidden="false" customHeight="true" outlineLevel="0" collapsed="false">
      <c r="A208" s="517"/>
      <c r="B208" s="36"/>
      <c r="C208" s="36"/>
      <c r="K208" s="34"/>
      <c r="L208" s="36"/>
      <c r="M208" s="36"/>
      <c r="N208" s="34"/>
      <c r="O208" s="34"/>
      <c r="P208" s="34"/>
      <c r="Q208" s="34"/>
      <c r="R208" s="36"/>
      <c r="S208" s="34"/>
      <c r="T208" s="34"/>
      <c r="U208" s="518"/>
      <c r="V208" s="34"/>
      <c r="W208" s="34"/>
      <c r="X208" s="34"/>
      <c r="Y208" s="34"/>
      <c r="Z208" s="34"/>
      <c r="AA208" s="29"/>
      <c r="AB208" s="36"/>
      <c r="AC208" s="36"/>
      <c r="AD208" s="36"/>
      <c r="AE208" s="36"/>
      <c r="AF208" s="87" t="n">
        <v>11</v>
      </c>
    </row>
    <row r="209" s="87" customFormat="true" ht="11.55" hidden="false" customHeight="true" outlineLevel="0" collapsed="false">
      <c r="A209" s="517"/>
      <c r="B209" s="36"/>
      <c r="C209" s="36"/>
      <c r="K209" s="34"/>
      <c r="L209" s="36"/>
      <c r="M209" s="36"/>
      <c r="N209" s="34"/>
      <c r="O209" s="34"/>
      <c r="P209" s="34"/>
      <c r="Q209" s="34"/>
      <c r="R209" s="36"/>
      <c r="S209" s="34"/>
      <c r="T209" s="34"/>
      <c r="U209" s="518"/>
      <c r="V209" s="34"/>
      <c r="W209" s="34"/>
      <c r="X209" s="34"/>
      <c r="Y209" s="34"/>
      <c r="Z209" s="34"/>
      <c r="AA209" s="29"/>
      <c r="AB209" s="36"/>
      <c r="AC209" s="36"/>
      <c r="AD209" s="36"/>
      <c r="AE209" s="36"/>
      <c r="AF209" s="87" t="n">
        <v>11</v>
      </c>
    </row>
    <row r="210" s="87" customFormat="true" ht="11.55" hidden="false" customHeight="true" outlineLevel="0" collapsed="false">
      <c r="A210" s="517"/>
      <c r="B210" s="36"/>
      <c r="C210" s="36"/>
      <c r="K210" s="34"/>
      <c r="L210" s="36"/>
      <c r="M210" s="36"/>
      <c r="N210" s="34"/>
      <c r="O210" s="34"/>
      <c r="P210" s="34"/>
      <c r="Q210" s="34"/>
      <c r="R210" s="36"/>
      <c r="S210" s="34"/>
      <c r="T210" s="34"/>
      <c r="U210" s="518"/>
      <c r="V210" s="34"/>
      <c r="W210" s="34"/>
      <c r="X210" s="34"/>
      <c r="Y210" s="34"/>
      <c r="Z210" s="34"/>
      <c r="AA210" s="29"/>
      <c r="AB210" s="36"/>
      <c r="AC210" s="36"/>
      <c r="AD210" s="36"/>
      <c r="AE210" s="36"/>
      <c r="AF210" s="87" t="n">
        <v>11</v>
      </c>
    </row>
    <row r="211" s="87" customFormat="true" ht="11.55" hidden="false" customHeight="true" outlineLevel="0" collapsed="false">
      <c r="A211" s="517"/>
      <c r="B211" s="36"/>
      <c r="C211" s="36"/>
      <c r="K211" s="34"/>
      <c r="L211" s="36"/>
      <c r="M211" s="36"/>
      <c r="N211" s="34"/>
      <c r="O211" s="34"/>
      <c r="P211" s="34"/>
      <c r="Q211" s="34"/>
      <c r="R211" s="36"/>
      <c r="S211" s="34"/>
      <c r="T211" s="34"/>
      <c r="U211" s="518"/>
      <c r="V211" s="34"/>
      <c r="W211" s="34"/>
      <c r="X211" s="34"/>
      <c r="Y211" s="34"/>
      <c r="Z211" s="34"/>
      <c r="AA211" s="29"/>
      <c r="AB211" s="36"/>
      <c r="AC211" s="36"/>
      <c r="AD211" s="36"/>
      <c r="AE211" s="36"/>
      <c r="AF211" s="87" t="n">
        <v>11</v>
      </c>
    </row>
    <row r="212" s="87" customFormat="true" ht="11.55" hidden="false" customHeight="true" outlineLevel="0" collapsed="false">
      <c r="A212" s="517"/>
      <c r="B212" s="36"/>
      <c r="C212" s="36"/>
      <c r="K212" s="34"/>
      <c r="L212" s="36"/>
      <c r="M212" s="36"/>
      <c r="N212" s="34"/>
      <c r="O212" s="34"/>
      <c r="P212" s="34"/>
      <c r="Q212" s="34"/>
      <c r="R212" s="36"/>
      <c r="S212" s="34"/>
      <c r="T212" s="34"/>
      <c r="U212" s="518"/>
      <c r="V212" s="34"/>
      <c r="W212" s="34"/>
      <c r="X212" s="34"/>
      <c r="Y212" s="34"/>
      <c r="Z212" s="34"/>
      <c r="AA212" s="29"/>
      <c r="AB212" s="36"/>
      <c r="AC212" s="36"/>
      <c r="AD212" s="36"/>
      <c r="AE212" s="36"/>
      <c r="AF212" s="87" t="n">
        <v>11</v>
      </c>
    </row>
    <row r="213" s="87" customFormat="true" ht="11.55" hidden="false" customHeight="true" outlineLevel="0" collapsed="false">
      <c r="A213" s="517"/>
      <c r="B213" s="36"/>
      <c r="C213" s="36"/>
      <c r="K213" s="34"/>
      <c r="L213" s="36"/>
      <c r="M213" s="36"/>
      <c r="N213" s="34"/>
      <c r="O213" s="34"/>
      <c r="P213" s="34"/>
      <c r="Q213" s="34"/>
      <c r="R213" s="36"/>
      <c r="S213" s="34"/>
      <c r="T213" s="34"/>
      <c r="U213" s="518"/>
      <c r="V213" s="34"/>
      <c r="W213" s="34"/>
      <c r="X213" s="34"/>
      <c r="Y213" s="34"/>
      <c r="Z213" s="34"/>
      <c r="AA213" s="29"/>
      <c r="AB213" s="36"/>
      <c r="AC213" s="36"/>
      <c r="AD213" s="36"/>
      <c r="AE213" s="36"/>
      <c r="AF213" s="87" t="n">
        <v>11</v>
      </c>
    </row>
    <row r="214" s="87" customFormat="true" ht="11.55" hidden="false" customHeight="true" outlineLevel="0" collapsed="false">
      <c r="A214" s="517"/>
      <c r="B214" s="36"/>
      <c r="C214" s="36"/>
      <c r="K214" s="34"/>
      <c r="L214" s="36"/>
      <c r="M214" s="36"/>
      <c r="N214" s="34"/>
      <c r="O214" s="34"/>
      <c r="P214" s="34"/>
      <c r="Q214" s="34"/>
      <c r="R214" s="36"/>
      <c r="S214" s="34"/>
      <c r="T214" s="34"/>
      <c r="U214" s="518"/>
      <c r="V214" s="34"/>
      <c r="W214" s="34"/>
      <c r="X214" s="34"/>
      <c r="Y214" s="34"/>
      <c r="Z214" s="34"/>
      <c r="AA214" s="29"/>
      <c r="AB214" s="36"/>
      <c r="AC214" s="36"/>
      <c r="AD214" s="36"/>
      <c r="AE214" s="36"/>
      <c r="AF214" s="87" t="n">
        <v>11</v>
      </c>
    </row>
    <row r="215" s="87" customFormat="true" ht="11.55" hidden="false" customHeight="true" outlineLevel="0" collapsed="false">
      <c r="A215" s="517"/>
      <c r="B215" s="36"/>
      <c r="C215" s="36"/>
      <c r="K215" s="34"/>
      <c r="L215" s="36"/>
      <c r="M215" s="36"/>
      <c r="N215" s="34"/>
      <c r="O215" s="34"/>
      <c r="P215" s="34"/>
      <c r="Q215" s="34"/>
      <c r="R215" s="36"/>
      <c r="S215" s="34"/>
      <c r="T215" s="34"/>
      <c r="U215" s="518"/>
      <c r="V215" s="34"/>
      <c r="W215" s="34"/>
      <c r="X215" s="34"/>
      <c r="Y215" s="34"/>
      <c r="Z215" s="34"/>
      <c r="AA215" s="29"/>
      <c r="AB215" s="36"/>
      <c r="AC215" s="36"/>
      <c r="AD215" s="36"/>
      <c r="AE215" s="36"/>
      <c r="AF215" s="87" t="n">
        <v>11</v>
      </c>
    </row>
    <row r="216" s="87" customFormat="true" ht="11.55" hidden="false" customHeight="true" outlineLevel="0" collapsed="false">
      <c r="A216" s="517"/>
      <c r="B216" s="36"/>
      <c r="C216" s="36"/>
      <c r="K216" s="34"/>
      <c r="L216" s="36"/>
      <c r="M216" s="36"/>
      <c r="N216" s="34"/>
      <c r="O216" s="34"/>
      <c r="P216" s="34"/>
      <c r="Q216" s="34"/>
      <c r="R216" s="36"/>
      <c r="S216" s="34"/>
      <c r="T216" s="34"/>
      <c r="U216" s="518"/>
      <c r="V216" s="34"/>
      <c r="W216" s="34"/>
      <c r="X216" s="34"/>
      <c r="Y216" s="34"/>
      <c r="Z216" s="34"/>
      <c r="AA216" s="29"/>
      <c r="AB216" s="36"/>
      <c r="AC216" s="36"/>
      <c r="AD216" s="36"/>
      <c r="AE216" s="36"/>
      <c r="AF216" s="87" t="n">
        <v>11</v>
      </c>
    </row>
    <row r="217" s="87" customFormat="true" ht="11.55" hidden="false" customHeight="true" outlineLevel="0" collapsed="false">
      <c r="A217" s="517"/>
      <c r="B217" s="36"/>
      <c r="C217" s="36"/>
      <c r="K217" s="34"/>
      <c r="L217" s="36"/>
      <c r="M217" s="36"/>
      <c r="N217" s="34"/>
      <c r="O217" s="34"/>
      <c r="P217" s="34"/>
      <c r="Q217" s="34"/>
      <c r="R217" s="36"/>
      <c r="S217" s="34"/>
      <c r="T217" s="34"/>
      <c r="U217" s="518"/>
      <c r="V217" s="34"/>
      <c r="W217" s="34"/>
      <c r="X217" s="34"/>
      <c r="Y217" s="34"/>
      <c r="Z217" s="34"/>
      <c r="AA217" s="29"/>
      <c r="AB217" s="36"/>
      <c r="AC217" s="36"/>
      <c r="AD217" s="36"/>
      <c r="AE217" s="36"/>
      <c r="AF217" s="87" t="n">
        <v>11</v>
      </c>
    </row>
    <row r="218" s="87" customFormat="true" ht="11.55" hidden="false" customHeight="true" outlineLevel="0" collapsed="false">
      <c r="A218" s="517"/>
      <c r="B218" s="36"/>
      <c r="C218" s="36"/>
      <c r="K218" s="34"/>
      <c r="L218" s="36"/>
      <c r="M218" s="36"/>
      <c r="N218" s="34"/>
      <c r="O218" s="34"/>
      <c r="P218" s="34"/>
      <c r="Q218" s="34"/>
      <c r="R218" s="36"/>
      <c r="S218" s="34"/>
      <c r="T218" s="34"/>
      <c r="U218" s="518"/>
      <c r="V218" s="34"/>
      <c r="W218" s="34"/>
      <c r="X218" s="34"/>
      <c r="Y218" s="34"/>
      <c r="Z218" s="34"/>
      <c r="AA218" s="29"/>
      <c r="AB218" s="36"/>
      <c r="AC218" s="36"/>
      <c r="AD218" s="36"/>
      <c r="AE218" s="36"/>
      <c r="AF218" s="87" t="n">
        <v>11</v>
      </c>
    </row>
    <row r="219" s="87" customFormat="true" ht="11.55" hidden="false" customHeight="true" outlineLevel="0" collapsed="false">
      <c r="A219" s="517"/>
      <c r="B219" s="36"/>
      <c r="C219" s="36"/>
      <c r="K219" s="34"/>
      <c r="L219" s="36"/>
      <c r="M219" s="36"/>
      <c r="N219" s="34"/>
      <c r="O219" s="34"/>
      <c r="P219" s="34"/>
      <c r="Q219" s="34"/>
      <c r="R219" s="36"/>
      <c r="S219" s="34"/>
      <c r="T219" s="34"/>
      <c r="U219" s="518"/>
      <c r="V219" s="34"/>
      <c r="W219" s="34"/>
      <c r="X219" s="34"/>
      <c r="Y219" s="34"/>
      <c r="Z219" s="34"/>
      <c r="AA219" s="29"/>
      <c r="AB219" s="36"/>
      <c r="AC219" s="36"/>
      <c r="AD219" s="36"/>
      <c r="AE219" s="36"/>
      <c r="AF219" s="87" t="n">
        <v>11</v>
      </c>
    </row>
    <row r="220" s="87" customFormat="true" ht="11.55" hidden="false" customHeight="true" outlineLevel="0" collapsed="false">
      <c r="A220" s="517"/>
      <c r="B220" s="36"/>
      <c r="C220" s="36"/>
      <c r="K220" s="34"/>
      <c r="L220" s="36"/>
      <c r="M220" s="36"/>
      <c r="N220" s="34"/>
      <c r="O220" s="34"/>
      <c r="P220" s="34"/>
      <c r="Q220" s="34"/>
      <c r="R220" s="36"/>
      <c r="S220" s="34"/>
      <c r="T220" s="34"/>
      <c r="U220" s="518"/>
      <c r="V220" s="34"/>
      <c r="W220" s="34"/>
      <c r="X220" s="34"/>
      <c r="Y220" s="34"/>
      <c r="Z220" s="34"/>
      <c r="AA220" s="29"/>
      <c r="AB220" s="36"/>
      <c r="AC220" s="36"/>
      <c r="AD220" s="36"/>
      <c r="AE220" s="36"/>
      <c r="AF220" s="87" t="n">
        <v>11</v>
      </c>
    </row>
    <row r="221" s="87" customFormat="true" ht="11.55" hidden="false" customHeight="true" outlineLevel="0" collapsed="false">
      <c r="A221" s="517"/>
      <c r="B221" s="36"/>
      <c r="C221" s="36"/>
      <c r="K221" s="34"/>
      <c r="L221" s="36"/>
      <c r="M221" s="36"/>
      <c r="N221" s="34"/>
      <c r="O221" s="34"/>
      <c r="P221" s="34"/>
      <c r="Q221" s="34"/>
      <c r="R221" s="36"/>
      <c r="S221" s="34"/>
      <c r="T221" s="34"/>
      <c r="U221" s="518"/>
      <c r="V221" s="34"/>
      <c r="W221" s="34"/>
      <c r="X221" s="34"/>
      <c r="Y221" s="34"/>
      <c r="Z221" s="34"/>
      <c r="AA221" s="29"/>
      <c r="AB221" s="36"/>
      <c r="AC221" s="36"/>
      <c r="AD221" s="36"/>
      <c r="AE221" s="36"/>
      <c r="AF221" s="87" t="n">
        <v>11</v>
      </c>
    </row>
    <row r="222" s="87" customFormat="true" ht="11.55" hidden="false" customHeight="true" outlineLevel="0" collapsed="false">
      <c r="A222" s="517"/>
      <c r="B222" s="36"/>
      <c r="C222" s="36"/>
      <c r="K222" s="34"/>
      <c r="L222" s="36"/>
      <c r="M222" s="36"/>
      <c r="N222" s="34"/>
      <c r="O222" s="34"/>
      <c r="P222" s="34"/>
      <c r="Q222" s="34"/>
      <c r="R222" s="36"/>
      <c r="S222" s="34"/>
      <c r="T222" s="34"/>
      <c r="U222" s="518"/>
      <c r="V222" s="34"/>
      <c r="W222" s="34"/>
      <c r="X222" s="34"/>
      <c r="Y222" s="34"/>
      <c r="Z222" s="34"/>
      <c r="AA222" s="29"/>
      <c r="AB222" s="36"/>
      <c r="AC222" s="36"/>
      <c r="AD222" s="36"/>
      <c r="AE222" s="36"/>
      <c r="AF222" s="87" t="n">
        <v>11</v>
      </c>
    </row>
    <row r="223" s="87" customFormat="true" ht="11.55" hidden="false" customHeight="true" outlineLevel="0" collapsed="false">
      <c r="A223" s="517"/>
      <c r="B223" s="36"/>
      <c r="C223" s="36"/>
      <c r="K223" s="34"/>
      <c r="L223" s="36"/>
      <c r="M223" s="36"/>
      <c r="N223" s="34"/>
      <c r="O223" s="34"/>
      <c r="P223" s="34"/>
      <c r="Q223" s="34"/>
      <c r="R223" s="36"/>
      <c r="S223" s="34"/>
      <c r="T223" s="34"/>
      <c r="U223" s="518"/>
      <c r="V223" s="34"/>
      <c r="W223" s="34"/>
      <c r="X223" s="34"/>
      <c r="Y223" s="34"/>
      <c r="Z223" s="34"/>
      <c r="AA223" s="29"/>
      <c r="AB223" s="36"/>
      <c r="AC223" s="36"/>
      <c r="AD223" s="36"/>
      <c r="AE223" s="36"/>
      <c r="AF223" s="87" t="n">
        <v>11</v>
      </c>
    </row>
    <row r="224" s="87" customFormat="true" ht="11.55" hidden="false" customHeight="true" outlineLevel="0" collapsed="false">
      <c r="A224" s="517"/>
      <c r="B224" s="36"/>
      <c r="C224" s="36"/>
      <c r="K224" s="34"/>
      <c r="L224" s="36"/>
      <c r="M224" s="36"/>
      <c r="N224" s="34"/>
      <c r="O224" s="34"/>
      <c r="P224" s="34"/>
      <c r="Q224" s="34"/>
      <c r="R224" s="36"/>
      <c r="S224" s="34"/>
      <c r="T224" s="34"/>
      <c r="U224" s="518"/>
      <c r="V224" s="34"/>
      <c r="W224" s="34"/>
      <c r="X224" s="34"/>
      <c r="Y224" s="34"/>
      <c r="Z224" s="34"/>
      <c r="AA224" s="29"/>
      <c r="AB224" s="36"/>
      <c r="AC224" s="36"/>
      <c r="AD224" s="36"/>
      <c r="AE224" s="36"/>
      <c r="AF224" s="87" t="n">
        <v>11</v>
      </c>
    </row>
    <row r="225" s="87" customFormat="true" ht="11.55" hidden="false" customHeight="true" outlineLevel="0" collapsed="false">
      <c r="A225" s="517"/>
      <c r="B225" s="36"/>
      <c r="C225" s="36"/>
      <c r="K225" s="34"/>
      <c r="L225" s="36"/>
      <c r="M225" s="36"/>
      <c r="N225" s="34"/>
      <c r="O225" s="34"/>
      <c r="P225" s="34"/>
      <c r="Q225" s="34"/>
      <c r="R225" s="36"/>
      <c r="S225" s="34"/>
      <c r="T225" s="34"/>
      <c r="U225" s="518"/>
      <c r="V225" s="34"/>
      <c r="W225" s="34"/>
      <c r="X225" s="34"/>
      <c r="Y225" s="34"/>
      <c r="Z225" s="34"/>
      <c r="AA225" s="29"/>
      <c r="AB225" s="36"/>
      <c r="AC225" s="36"/>
      <c r="AD225" s="36"/>
      <c r="AE225" s="36"/>
      <c r="AF225" s="87" t="n">
        <v>11</v>
      </c>
    </row>
    <row r="226" s="87" customFormat="true" ht="11.55" hidden="false" customHeight="true" outlineLevel="0" collapsed="false">
      <c r="A226" s="517"/>
      <c r="B226" s="36"/>
      <c r="C226" s="36"/>
      <c r="K226" s="34"/>
      <c r="L226" s="36"/>
      <c r="M226" s="36"/>
      <c r="N226" s="34"/>
      <c r="O226" s="34"/>
      <c r="P226" s="34"/>
      <c r="Q226" s="34"/>
      <c r="R226" s="36"/>
      <c r="S226" s="34"/>
      <c r="T226" s="34"/>
      <c r="U226" s="518"/>
      <c r="V226" s="34"/>
      <c r="W226" s="34"/>
      <c r="X226" s="34"/>
      <c r="Y226" s="34"/>
      <c r="Z226" s="34"/>
      <c r="AA226" s="29"/>
      <c r="AB226" s="36"/>
      <c r="AC226" s="36"/>
      <c r="AD226" s="36"/>
      <c r="AE226" s="36"/>
      <c r="AF226" s="87" t="n">
        <v>11</v>
      </c>
    </row>
    <row r="227" s="87" customFormat="true" ht="11.55" hidden="false" customHeight="true" outlineLevel="0" collapsed="false">
      <c r="A227" s="517"/>
      <c r="B227" s="36"/>
      <c r="C227" s="36"/>
      <c r="K227" s="34"/>
      <c r="L227" s="36"/>
      <c r="M227" s="36"/>
      <c r="N227" s="34"/>
      <c r="O227" s="34"/>
      <c r="P227" s="34"/>
      <c r="Q227" s="34"/>
      <c r="R227" s="36"/>
      <c r="S227" s="34"/>
      <c r="T227" s="34"/>
      <c r="U227" s="518"/>
      <c r="V227" s="34"/>
      <c r="W227" s="34"/>
      <c r="X227" s="34"/>
      <c r="Y227" s="34"/>
      <c r="Z227" s="34"/>
      <c r="AA227" s="29"/>
      <c r="AB227" s="36"/>
      <c r="AC227" s="36"/>
      <c r="AD227" s="36"/>
      <c r="AE227" s="36"/>
      <c r="AF227" s="87" t="n">
        <v>11</v>
      </c>
    </row>
    <row r="228" s="87" customFormat="true" ht="11.55" hidden="false" customHeight="true" outlineLevel="0" collapsed="false">
      <c r="A228" s="517"/>
      <c r="B228" s="36"/>
      <c r="C228" s="36"/>
      <c r="K228" s="34"/>
      <c r="L228" s="36"/>
      <c r="M228" s="36"/>
      <c r="N228" s="34"/>
      <c r="O228" s="34"/>
      <c r="P228" s="34"/>
      <c r="Q228" s="34"/>
      <c r="R228" s="36"/>
      <c r="S228" s="34"/>
      <c r="T228" s="34"/>
      <c r="U228" s="518"/>
      <c r="V228" s="34"/>
      <c r="W228" s="34"/>
      <c r="X228" s="34"/>
      <c r="Y228" s="34"/>
      <c r="Z228" s="34"/>
      <c r="AA228" s="29"/>
      <c r="AB228" s="36"/>
      <c r="AC228" s="36"/>
      <c r="AD228" s="36"/>
      <c r="AE228" s="36"/>
      <c r="AF228" s="87" t="n">
        <v>11</v>
      </c>
    </row>
    <row r="229" s="87" customFormat="true" ht="11.55" hidden="false" customHeight="true" outlineLevel="0" collapsed="false">
      <c r="A229" s="517"/>
      <c r="B229" s="36"/>
      <c r="C229" s="36"/>
      <c r="K229" s="34"/>
      <c r="L229" s="36"/>
      <c r="M229" s="36"/>
      <c r="N229" s="34"/>
      <c r="O229" s="34"/>
      <c r="P229" s="34"/>
      <c r="Q229" s="34"/>
      <c r="R229" s="36"/>
      <c r="S229" s="34"/>
      <c r="T229" s="34"/>
      <c r="U229" s="518"/>
      <c r="V229" s="34"/>
      <c r="W229" s="34"/>
      <c r="X229" s="34"/>
      <c r="Y229" s="34"/>
      <c r="Z229" s="34"/>
      <c r="AA229" s="29"/>
      <c r="AB229" s="36"/>
      <c r="AC229" s="36"/>
      <c r="AD229" s="36"/>
      <c r="AE229" s="36"/>
      <c r="AF229" s="87" t="n">
        <v>11</v>
      </c>
    </row>
    <row r="230" s="87" customFormat="true" ht="11.55" hidden="false" customHeight="true" outlineLevel="0" collapsed="false">
      <c r="A230" s="517"/>
      <c r="B230" s="36"/>
      <c r="C230" s="36"/>
      <c r="K230" s="34"/>
      <c r="L230" s="36"/>
      <c r="M230" s="36"/>
      <c r="N230" s="34"/>
      <c r="O230" s="34"/>
      <c r="P230" s="34"/>
      <c r="Q230" s="34"/>
      <c r="R230" s="36"/>
      <c r="S230" s="34"/>
      <c r="T230" s="34"/>
      <c r="U230" s="518"/>
      <c r="V230" s="34"/>
      <c r="W230" s="34"/>
      <c r="X230" s="34"/>
      <c r="Y230" s="34"/>
      <c r="Z230" s="34"/>
      <c r="AA230" s="29"/>
      <c r="AB230" s="36"/>
      <c r="AC230" s="36"/>
      <c r="AD230" s="36"/>
      <c r="AE230" s="36"/>
      <c r="AF230" s="87" t="n">
        <v>11</v>
      </c>
    </row>
    <row r="231" s="87" customFormat="true" ht="11.55" hidden="false" customHeight="true" outlineLevel="0" collapsed="false">
      <c r="A231" s="517"/>
      <c r="B231" s="36"/>
      <c r="C231" s="36"/>
      <c r="K231" s="34"/>
      <c r="L231" s="36"/>
      <c r="M231" s="36"/>
      <c r="N231" s="34"/>
      <c r="O231" s="34"/>
      <c r="P231" s="34"/>
      <c r="Q231" s="34"/>
      <c r="R231" s="36"/>
      <c r="S231" s="34"/>
      <c r="T231" s="34"/>
      <c r="U231" s="518"/>
      <c r="V231" s="34"/>
      <c r="W231" s="34"/>
      <c r="X231" s="34"/>
      <c r="Y231" s="34"/>
      <c r="Z231" s="34"/>
      <c r="AA231" s="29"/>
      <c r="AB231" s="36"/>
      <c r="AC231" s="36"/>
      <c r="AD231" s="36"/>
      <c r="AE231" s="36"/>
      <c r="AF231" s="87" t="n">
        <v>11</v>
      </c>
    </row>
    <row r="232" s="87" customFormat="true" ht="11.55" hidden="false" customHeight="true" outlineLevel="0" collapsed="false">
      <c r="A232" s="517"/>
      <c r="B232" s="36"/>
      <c r="C232" s="36"/>
      <c r="K232" s="34"/>
      <c r="L232" s="36"/>
      <c r="M232" s="36"/>
      <c r="N232" s="34"/>
      <c r="O232" s="34"/>
      <c r="P232" s="34"/>
      <c r="Q232" s="34"/>
      <c r="R232" s="36"/>
      <c r="S232" s="34"/>
      <c r="T232" s="34"/>
      <c r="U232" s="518"/>
      <c r="V232" s="34"/>
      <c r="W232" s="34"/>
      <c r="X232" s="34"/>
      <c r="Y232" s="34"/>
      <c r="Z232" s="34"/>
      <c r="AA232" s="29"/>
      <c r="AB232" s="36"/>
      <c r="AC232" s="36"/>
      <c r="AD232" s="36"/>
      <c r="AE232" s="36"/>
      <c r="AF232" s="87" t="n">
        <v>11</v>
      </c>
    </row>
    <row r="233" s="87" customFormat="true" ht="11.55" hidden="false" customHeight="true" outlineLevel="0" collapsed="false">
      <c r="A233" s="517"/>
      <c r="B233" s="36"/>
      <c r="C233" s="36"/>
      <c r="K233" s="34"/>
      <c r="L233" s="36"/>
      <c r="M233" s="36"/>
      <c r="N233" s="34"/>
      <c r="O233" s="34"/>
      <c r="P233" s="34"/>
      <c r="Q233" s="34"/>
      <c r="R233" s="36"/>
      <c r="S233" s="34"/>
      <c r="T233" s="34"/>
      <c r="U233" s="518"/>
      <c r="V233" s="34"/>
      <c r="W233" s="34"/>
      <c r="X233" s="34"/>
      <c r="Y233" s="34"/>
      <c r="Z233" s="34"/>
      <c r="AA233" s="29"/>
      <c r="AB233" s="36"/>
      <c r="AC233" s="36"/>
      <c r="AD233" s="36"/>
      <c r="AE233" s="36"/>
      <c r="AF233" s="87" t="n">
        <v>11</v>
      </c>
    </row>
    <row r="234" s="87" customFormat="true" ht="11.55" hidden="false" customHeight="true" outlineLevel="0" collapsed="false">
      <c r="A234" s="517"/>
      <c r="B234" s="36"/>
      <c r="C234" s="36"/>
      <c r="K234" s="34"/>
      <c r="L234" s="36"/>
      <c r="M234" s="36"/>
      <c r="N234" s="34"/>
      <c r="O234" s="34"/>
      <c r="P234" s="34"/>
      <c r="Q234" s="34"/>
      <c r="R234" s="36"/>
      <c r="S234" s="34"/>
      <c r="T234" s="34"/>
      <c r="U234" s="518"/>
      <c r="V234" s="34"/>
      <c r="W234" s="34"/>
      <c r="X234" s="34"/>
      <c r="Y234" s="34"/>
      <c r="Z234" s="34"/>
      <c r="AA234" s="29"/>
      <c r="AB234" s="36"/>
      <c r="AC234" s="36"/>
      <c r="AD234" s="36"/>
      <c r="AE234" s="36"/>
      <c r="AF234" s="87" t="n">
        <v>11</v>
      </c>
    </row>
    <row r="235" s="87" customFormat="true" ht="11.55" hidden="false" customHeight="true" outlineLevel="0" collapsed="false">
      <c r="A235" s="517"/>
      <c r="B235" s="36"/>
      <c r="C235" s="36"/>
      <c r="K235" s="34"/>
      <c r="L235" s="36"/>
      <c r="M235" s="36"/>
      <c r="N235" s="34"/>
      <c r="O235" s="34"/>
      <c r="P235" s="34"/>
      <c r="Q235" s="34"/>
      <c r="R235" s="36"/>
      <c r="S235" s="34"/>
      <c r="T235" s="34"/>
      <c r="U235" s="518"/>
      <c r="V235" s="34"/>
      <c r="W235" s="34"/>
      <c r="X235" s="34"/>
      <c r="Y235" s="34"/>
      <c r="Z235" s="34"/>
      <c r="AA235" s="29"/>
      <c r="AB235" s="36"/>
      <c r="AC235" s="36"/>
      <c r="AD235" s="36"/>
      <c r="AE235" s="36"/>
      <c r="AF235" s="87" t="n">
        <v>11</v>
      </c>
    </row>
    <row r="236" s="87" customFormat="true" ht="11.55" hidden="false" customHeight="true" outlineLevel="0" collapsed="false">
      <c r="A236" s="517"/>
      <c r="B236" s="36"/>
      <c r="C236" s="36"/>
      <c r="K236" s="34"/>
      <c r="L236" s="36"/>
      <c r="M236" s="36"/>
      <c r="N236" s="34"/>
      <c r="O236" s="34"/>
      <c r="P236" s="34"/>
      <c r="Q236" s="34"/>
      <c r="R236" s="36"/>
      <c r="S236" s="34"/>
      <c r="T236" s="34"/>
      <c r="U236" s="518"/>
      <c r="V236" s="34"/>
      <c r="W236" s="34"/>
      <c r="X236" s="34"/>
      <c r="Y236" s="34"/>
      <c r="Z236" s="34"/>
      <c r="AA236" s="29"/>
      <c r="AB236" s="36"/>
      <c r="AC236" s="36"/>
      <c r="AD236" s="36"/>
      <c r="AE236" s="36"/>
      <c r="AF236" s="87" t="n">
        <v>11</v>
      </c>
    </row>
    <row r="237" s="87" customFormat="true" ht="11.55" hidden="false" customHeight="true" outlineLevel="0" collapsed="false">
      <c r="A237" s="517"/>
      <c r="B237" s="36"/>
      <c r="C237" s="36"/>
      <c r="K237" s="34"/>
      <c r="L237" s="36"/>
      <c r="M237" s="36"/>
      <c r="N237" s="34"/>
      <c r="O237" s="34"/>
      <c r="P237" s="34"/>
      <c r="Q237" s="34"/>
      <c r="R237" s="36"/>
      <c r="S237" s="34"/>
      <c r="T237" s="34"/>
      <c r="U237" s="518"/>
      <c r="V237" s="34"/>
      <c r="W237" s="34"/>
      <c r="X237" s="34"/>
      <c r="Y237" s="34"/>
      <c r="Z237" s="34"/>
      <c r="AA237" s="29"/>
      <c r="AB237" s="36"/>
      <c r="AC237" s="36"/>
      <c r="AD237" s="36"/>
      <c r="AE237" s="36"/>
      <c r="AF237" s="87" t="n">
        <v>11</v>
      </c>
    </row>
    <row r="238" s="87" customFormat="true" ht="11.55" hidden="false" customHeight="true" outlineLevel="0" collapsed="false">
      <c r="A238" s="517"/>
      <c r="B238" s="36"/>
      <c r="C238" s="36"/>
      <c r="K238" s="34"/>
      <c r="L238" s="36"/>
      <c r="M238" s="36"/>
      <c r="N238" s="34"/>
      <c r="O238" s="34"/>
      <c r="P238" s="34"/>
      <c r="Q238" s="34"/>
      <c r="R238" s="36"/>
      <c r="S238" s="34"/>
      <c r="T238" s="34"/>
      <c r="U238" s="518"/>
      <c r="V238" s="34"/>
      <c r="W238" s="34"/>
      <c r="X238" s="34"/>
      <c r="Y238" s="34"/>
      <c r="Z238" s="34"/>
      <c r="AA238" s="29"/>
      <c r="AB238" s="36"/>
      <c r="AC238" s="36"/>
      <c r="AD238" s="36"/>
      <c r="AE238" s="36"/>
      <c r="AF238" s="87" t="n">
        <v>11</v>
      </c>
    </row>
    <row r="239" s="87" customFormat="true" ht="11.55" hidden="false" customHeight="true" outlineLevel="0" collapsed="false">
      <c r="A239" s="517"/>
      <c r="B239" s="36"/>
      <c r="C239" s="36"/>
      <c r="K239" s="34"/>
      <c r="L239" s="36"/>
      <c r="M239" s="36"/>
      <c r="N239" s="34"/>
      <c r="O239" s="34"/>
      <c r="P239" s="34"/>
      <c r="Q239" s="34"/>
      <c r="R239" s="36"/>
      <c r="S239" s="34"/>
      <c r="T239" s="34"/>
      <c r="U239" s="518"/>
      <c r="V239" s="34"/>
      <c r="W239" s="34"/>
      <c r="X239" s="34"/>
      <c r="Y239" s="34"/>
      <c r="Z239" s="34"/>
      <c r="AA239" s="29"/>
      <c r="AB239" s="36"/>
      <c r="AC239" s="36"/>
      <c r="AD239" s="36"/>
      <c r="AE239" s="36"/>
      <c r="AF239" s="87" t="n">
        <v>11</v>
      </c>
    </row>
    <row r="240" s="87" customFormat="true" ht="11.55" hidden="false" customHeight="true" outlineLevel="0" collapsed="false">
      <c r="A240" s="517"/>
      <c r="B240" s="36"/>
      <c r="C240" s="36"/>
      <c r="K240" s="34"/>
      <c r="L240" s="36"/>
      <c r="M240" s="36"/>
      <c r="N240" s="34"/>
      <c r="O240" s="34"/>
      <c r="P240" s="34"/>
      <c r="Q240" s="34"/>
      <c r="R240" s="36"/>
      <c r="S240" s="34"/>
      <c r="T240" s="34"/>
      <c r="U240" s="518"/>
      <c r="V240" s="34"/>
      <c r="W240" s="34"/>
      <c r="X240" s="34"/>
      <c r="Y240" s="34"/>
      <c r="Z240" s="34"/>
      <c r="AA240" s="29"/>
      <c r="AB240" s="36"/>
      <c r="AC240" s="36"/>
      <c r="AD240" s="36"/>
      <c r="AE240" s="36"/>
      <c r="AF240" s="87" t="n">
        <v>11</v>
      </c>
    </row>
    <row r="241" s="87" customFormat="true" ht="11.55" hidden="false" customHeight="true" outlineLevel="0" collapsed="false">
      <c r="A241" s="517"/>
      <c r="B241" s="36"/>
      <c r="C241" s="36"/>
      <c r="K241" s="34"/>
      <c r="L241" s="36"/>
      <c r="M241" s="36"/>
      <c r="N241" s="34"/>
      <c r="O241" s="34"/>
      <c r="P241" s="34"/>
      <c r="Q241" s="34"/>
      <c r="R241" s="36"/>
      <c r="S241" s="34"/>
      <c r="T241" s="34"/>
      <c r="U241" s="518"/>
      <c r="V241" s="34"/>
      <c r="W241" s="34"/>
      <c r="X241" s="34"/>
      <c r="Y241" s="34"/>
      <c r="Z241" s="34"/>
      <c r="AA241" s="29"/>
      <c r="AB241" s="36"/>
      <c r="AC241" s="36"/>
      <c r="AD241" s="36"/>
      <c r="AE241" s="36"/>
      <c r="AF241" s="87" t="n">
        <v>11</v>
      </c>
    </row>
    <row r="242" s="87" customFormat="true" ht="11.55" hidden="false" customHeight="true" outlineLevel="0" collapsed="false">
      <c r="A242" s="517"/>
      <c r="B242" s="36"/>
      <c r="C242" s="36"/>
      <c r="K242" s="34"/>
      <c r="L242" s="36"/>
      <c r="M242" s="36"/>
      <c r="N242" s="34"/>
      <c r="O242" s="34"/>
      <c r="P242" s="34"/>
      <c r="Q242" s="34"/>
      <c r="R242" s="36"/>
      <c r="S242" s="34"/>
      <c r="T242" s="34"/>
      <c r="U242" s="518"/>
      <c r="V242" s="34"/>
      <c r="W242" s="34"/>
      <c r="X242" s="34"/>
      <c r="Y242" s="34"/>
      <c r="Z242" s="34"/>
      <c r="AA242" s="29"/>
      <c r="AB242" s="36"/>
      <c r="AC242" s="36"/>
      <c r="AD242" s="36"/>
      <c r="AE242" s="36"/>
      <c r="AF242" s="87" t="n">
        <v>11</v>
      </c>
    </row>
    <row r="243" s="87" customFormat="true" ht="11.55" hidden="false" customHeight="true" outlineLevel="0" collapsed="false">
      <c r="A243" s="517"/>
      <c r="B243" s="36"/>
      <c r="C243" s="36"/>
      <c r="K243" s="34"/>
      <c r="L243" s="36"/>
      <c r="M243" s="36"/>
      <c r="N243" s="34"/>
      <c r="O243" s="34"/>
      <c r="P243" s="34"/>
      <c r="Q243" s="34"/>
      <c r="R243" s="36"/>
      <c r="S243" s="34"/>
      <c r="T243" s="34"/>
      <c r="U243" s="518"/>
      <c r="V243" s="34"/>
      <c r="W243" s="34"/>
      <c r="X243" s="34"/>
      <c r="Y243" s="34"/>
      <c r="Z243" s="34"/>
      <c r="AA243" s="29"/>
      <c r="AB243" s="36"/>
      <c r="AC243" s="36"/>
      <c r="AD243" s="36"/>
      <c r="AE243" s="36"/>
      <c r="AF243" s="87" t="n">
        <v>11</v>
      </c>
    </row>
    <row r="244" s="87" customFormat="true" ht="11.55" hidden="false" customHeight="true" outlineLevel="0" collapsed="false">
      <c r="A244" s="517"/>
      <c r="B244" s="36"/>
      <c r="C244" s="36"/>
      <c r="K244" s="34"/>
      <c r="L244" s="36"/>
      <c r="M244" s="36"/>
      <c r="N244" s="34"/>
      <c r="O244" s="34"/>
      <c r="P244" s="34"/>
      <c r="Q244" s="34"/>
      <c r="R244" s="36"/>
      <c r="S244" s="34"/>
      <c r="T244" s="34"/>
      <c r="U244" s="518"/>
      <c r="V244" s="34"/>
      <c r="W244" s="34"/>
      <c r="X244" s="34"/>
      <c r="Y244" s="34"/>
      <c r="Z244" s="34"/>
      <c r="AA244" s="29"/>
      <c r="AB244" s="36"/>
      <c r="AC244" s="36"/>
      <c r="AD244" s="36"/>
      <c r="AE244" s="36"/>
      <c r="AF244" s="87" t="n">
        <v>11</v>
      </c>
    </row>
    <row r="245" s="87" customFormat="true" ht="11.55" hidden="false" customHeight="true" outlineLevel="0" collapsed="false">
      <c r="A245" s="517"/>
      <c r="B245" s="36"/>
      <c r="C245" s="36"/>
      <c r="K245" s="34"/>
      <c r="L245" s="36"/>
      <c r="M245" s="36"/>
      <c r="N245" s="34"/>
      <c r="O245" s="34"/>
      <c r="P245" s="34"/>
      <c r="Q245" s="34"/>
      <c r="R245" s="36"/>
      <c r="S245" s="34"/>
      <c r="T245" s="34"/>
      <c r="U245" s="518"/>
      <c r="V245" s="34"/>
      <c r="W245" s="34"/>
      <c r="X245" s="34"/>
      <c r="Y245" s="34"/>
      <c r="Z245" s="34"/>
      <c r="AA245" s="29"/>
      <c r="AB245" s="36"/>
      <c r="AC245" s="36"/>
      <c r="AD245" s="36"/>
      <c r="AE245" s="36"/>
      <c r="AF245" s="87" t="n">
        <v>11</v>
      </c>
    </row>
    <row r="246" s="87" customFormat="true" ht="11.55" hidden="false" customHeight="true" outlineLevel="0" collapsed="false">
      <c r="A246" s="517"/>
      <c r="B246" s="36"/>
      <c r="C246" s="36"/>
      <c r="K246" s="34"/>
      <c r="L246" s="36"/>
      <c r="M246" s="36"/>
      <c r="N246" s="34"/>
      <c r="O246" s="34"/>
      <c r="P246" s="34"/>
      <c r="Q246" s="34"/>
      <c r="R246" s="36"/>
      <c r="S246" s="34"/>
      <c r="T246" s="34"/>
      <c r="U246" s="518"/>
      <c r="V246" s="34"/>
      <c r="W246" s="34"/>
      <c r="X246" s="34"/>
      <c r="Y246" s="34"/>
      <c r="Z246" s="34"/>
      <c r="AA246" s="29"/>
      <c r="AB246" s="36"/>
      <c r="AC246" s="36"/>
      <c r="AD246" s="36"/>
      <c r="AE246" s="36"/>
      <c r="AF246" s="87" t="n">
        <v>11</v>
      </c>
    </row>
    <row r="247" s="87" customFormat="true" ht="11.55" hidden="false" customHeight="true" outlineLevel="0" collapsed="false">
      <c r="A247" s="517"/>
      <c r="B247" s="36"/>
      <c r="C247" s="36"/>
      <c r="K247" s="34"/>
      <c r="L247" s="36"/>
      <c r="M247" s="36"/>
      <c r="N247" s="34"/>
      <c r="O247" s="34"/>
      <c r="P247" s="34"/>
      <c r="Q247" s="34"/>
      <c r="R247" s="36"/>
      <c r="S247" s="34"/>
      <c r="T247" s="34"/>
      <c r="U247" s="518"/>
      <c r="V247" s="34"/>
      <c r="W247" s="34"/>
      <c r="X247" s="34"/>
      <c r="Y247" s="34"/>
      <c r="Z247" s="34"/>
      <c r="AA247" s="29"/>
      <c r="AB247" s="36"/>
      <c r="AC247" s="36"/>
      <c r="AD247" s="36"/>
      <c r="AE247" s="36"/>
      <c r="AF247" s="87" t="n">
        <v>11</v>
      </c>
    </row>
    <row r="248" s="87" customFormat="true" ht="11.55" hidden="false" customHeight="true" outlineLevel="0" collapsed="false">
      <c r="A248" s="517"/>
      <c r="B248" s="36"/>
      <c r="C248" s="36"/>
      <c r="K248" s="34"/>
      <c r="L248" s="36"/>
      <c r="M248" s="36"/>
      <c r="N248" s="34"/>
      <c r="O248" s="34"/>
      <c r="P248" s="34"/>
      <c r="Q248" s="34"/>
      <c r="R248" s="36"/>
      <c r="S248" s="34"/>
      <c r="T248" s="34"/>
      <c r="U248" s="518"/>
      <c r="V248" s="34"/>
      <c r="W248" s="34"/>
      <c r="X248" s="34"/>
      <c r="Y248" s="34"/>
      <c r="Z248" s="34"/>
      <c r="AA248" s="29"/>
      <c r="AB248" s="36"/>
      <c r="AC248" s="36"/>
      <c r="AD248" s="36"/>
      <c r="AE248" s="36"/>
      <c r="AF248" s="87" t="n">
        <v>11</v>
      </c>
    </row>
    <row r="249" s="87" customFormat="true" ht="11.55" hidden="false" customHeight="true" outlineLevel="0" collapsed="false">
      <c r="A249" s="517"/>
      <c r="B249" s="36"/>
      <c r="C249" s="36"/>
      <c r="K249" s="34"/>
      <c r="L249" s="36"/>
      <c r="M249" s="36"/>
      <c r="N249" s="34"/>
      <c r="O249" s="34"/>
      <c r="P249" s="34"/>
      <c r="Q249" s="34"/>
      <c r="R249" s="36"/>
      <c r="S249" s="34"/>
      <c r="T249" s="34"/>
      <c r="U249" s="518"/>
      <c r="V249" s="34"/>
      <c r="W249" s="34"/>
      <c r="X249" s="34"/>
      <c r="Y249" s="34"/>
      <c r="Z249" s="34"/>
      <c r="AA249" s="29"/>
      <c r="AB249" s="36"/>
      <c r="AC249" s="36"/>
      <c r="AD249" s="36"/>
      <c r="AE249" s="36"/>
      <c r="AF249" s="87" t="n">
        <v>11</v>
      </c>
    </row>
    <row r="250" s="87" customFormat="true" ht="11.55" hidden="false" customHeight="true" outlineLevel="0" collapsed="false">
      <c r="A250" s="517"/>
      <c r="B250" s="36"/>
      <c r="C250" s="36"/>
      <c r="K250" s="34"/>
      <c r="L250" s="36"/>
      <c r="M250" s="36"/>
      <c r="N250" s="34"/>
      <c r="O250" s="34"/>
      <c r="P250" s="34"/>
      <c r="Q250" s="34"/>
      <c r="R250" s="36"/>
      <c r="S250" s="34"/>
      <c r="T250" s="34"/>
      <c r="U250" s="518"/>
      <c r="V250" s="34"/>
      <c r="W250" s="34"/>
      <c r="X250" s="34"/>
      <c r="Y250" s="34"/>
      <c r="Z250" s="34"/>
      <c r="AA250" s="29"/>
      <c r="AB250" s="36"/>
      <c r="AC250" s="36"/>
      <c r="AD250" s="36"/>
      <c r="AE250" s="36"/>
      <c r="AF250" s="87" t="n">
        <v>11</v>
      </c>
    </row>
    <row r="251" s="87" customFormat="true" ht="11.55" hidden="false" customHeight="true" outlineLevel="0" collapsed="false">
      <c r="A251" s="517"/>
      <c r="B251" s="36"/>
      <c r="C251" s="36"/>
      <c r="K251" s="34"/>
      <c r="L251" s="36"/>
      <c r="M251" s="36"/>
      <c r="N251" s="34"/>
      <c r="O251" s="34"/>
      <c r="P251" s="34"/>
      <c r="Q251" s="34"/>
      <c r="R251" s="36"/>
      <c r="S251" s="34"/>
      <c r="T251" s="34"/>
      <c r="U251" s="518"/>
      <c r="V251" s="34"/>
      <c r="W251" s="34"/>
      <c r="X251" s="34"/>
      <c r="Y251" s="34"/>
      <c r="Z251" s="34"/>
      <c r="AA251" s="29"/>
      <c r="AB251" s="36"/>
      <c r="AC251" s="36"/>
      <c r="AD251" s="36"/>
      <c r="AE251" s="36"/>
      <c r="AF251" s="87" t="n">
        <v>11</v>
      </c>
    </row>
    <row r="252" s="87" customFormat="true" ht="11.55" hidden="false" customHeight="true" outlineLevel="0" collapsed="false">
      <c r="A252" s="517"/>
      <c r="B252" s="36"/>
      <c r="C252" s="36"/>
      <c r="K252" s="34"/>
      <c r="L252" s="36"/>
      <c r="M252" s="36"/>
      <c r="N252" s="34"/>
      <c r="O252" s="34"/>
      <c r="P252" s="34"/>
      <c r="Q252" s="34"/>
      <c r="R252" s="36"/>
      <c r="S252" s="34"/>
      <c r="T252" s="34"/>
      <c r="U252" s="518"/>
      <c r="V252" s="34"/>
      <c r="W252" s="34"/>
      <c r="X252" s="34"/>
      <c r="Y252" s="34"/>
      <c r="Z252" s="34"/>
      <c r="AA252" s="29"/>
      <c r="AB252" s="36"/>
      <c r="AC252" s="36"/>
      <c r="AD252" s="36"/>
      <c r="AE252" s="36"/>
      <c r="AF252" s="87" t="n">
        <v>11</v>
      </c>
    </row>
    <row r="253" s="87" customFormat="true" ht="11.55" hidden="false" customHeight="true" outlineLevel="0" collapsed="false">
      <c r="A253" s="517"/>
      <c r="B253" s="36"/>
      <c r="C253" s="36"/>
      <c r="K253" s="34"/>
      <c r="L253" s="36"/>
      <c r="M253" s="36"/>
      <c r="N253" s="34"/>
      <c r="O253" s="34"/>
      <c r="P253" s="34"/>
      <c r="Q253" s="34"/>
      <c r="R253" s="36"/>
      <c r="S253" s="34"/>
      <c r="T253" s="34"/>
      <c r="U253" s="518"/>
      <c r="V253" s="34"/>
      <c r="W253" s="34"/>
      <c r="X253" s="34"/>
      <c r="Y253" s="34"/>
      <c r="Z253" s="34"/>
      <c r="AA253" s="29"/>
      <c r="AB253" s="36"/>
      <c r="AC253" s="36"/>
      <c r="AD253" s="36"/>
      <c r="AE253" s="36"/>
      <c r="AF253" s="87" t="n">
        <v>11</v>
      </c>
    </row>
    <row r="254" s="87" customFormat="true" ht="11.55" hidden="false" customHeight="true" outlineLevel="0" collapsed="false">
      <c r="A254" s="517"/>
      <c r="B254" s="36"/>
      <c r="C254" s="36"/>
      <c r="K254" s="34"/>
      <c r="L254" s="36"/>
      <c r="M254" s="36"/>
      <c r="N254" s="34"/>
      <c r="O254" s="34"/>
      <c r="P254" s="34"/>
      <c r="Q254" s="34"/>
      <c r="R254" s="36"/>
      <c r="S254" s="34"/>
      <c r="T254" s="34"/>
      <c r="U254" s="518"/>
      <c r="V254" s="34"/>
      <c r="W254" s="34"/>
      <c r="X254" s="34"/>
      <c r="Y254" s="34"/>
      <c r="Z254" s="34"/>
      <c r="AA254" s="29"/>
      <c r="AB254" s="36"/>
      <c r="AC254" s="36"/>
      <c r="AD254" s="36"/>
      <c r="AE254" s="36"/>
      <c r="AF254" s="87" t="n">
        <v>11</v>
      </c>
    </row>
    <row r="255" s="87" customFormat="true" ht="11.55" hidden="false" customHeight="true" outlineLevel="0" collapsed="false">
      <c r="A255" s="517"/>
      <c r="B255" s="36"/>
      <c r="C255" s="36"/>
      <c r="K255" s="34"/>
      <c r="L255" s="36"/>
      <c r="M255" s="36"/>
      <c r="N255" s="34"/>
      <c r="O255" s="34"/>
      <c r="P255" s="34"/>
      <c r="Q255" s="34"/>
      <c r="R255" s="36"/>
      <c r="S255" s="34"/>
      <c r="T255" s="34"/>
      <c r="U255" s="518"/>
      <c r="V255" s="34"/>
      <c r="W255" s="34"/>
      <c r="X255" s="34"/>
      <c r="Y255" s="34"/>
      <c r="Z255" s="34"/>
      <c r="AA255" s="29"/>
      <c r="AB255" s="36"/>
      <c r="AC255" s="36"/>
      <c r="AD255" s="36"/>
      <c r="AE255" s="36"/>
      <c r="AF255" s="87" t="n">
        <v>11</v>
      </c>
    </row>
    <row r="256" s="87" customFormat="true" ht="11.55" hidden="false" customHeight="true" outlineLevel="0" collapsed="false">
      <c r="A256" s="517"/>
      <c r="B256" s="36"/>
      <c r="C256" s="36"/>
      <c r="K256" s="34"/>
      <c r="L256" s="36"/>
      <c r="M256" s="36"/>
      <c r="N256" s="34"/>
      <c r="O256" s="34"/>
      <c r="P256" s="34"/>
      <c r="Q256" s="34"/>
      <c r="R256" s="36"/>
      <c r="S256" s="34"/>
      <c r="T256" s="34"/>
      <c r="U256" s="518"/>
      <c r="V256" s="34"/>
      <c r="W256" s="34"/>
      <c r="X256" s="34"/>
      <c r="Y256" s="34"/>
      <c r="Z256" s="34"/>
      <c r="AA256" s="29"/>
      <c r="AB256" s="36"/>
      <c r="AC256" s="36"/>
      <c r="AD256" s="36"/>
      <c r="AE256" s="36"/>
      <c r="AF256" s="87" t="n">
        <v>11</v>
      </c>
    </row>
    <row r="257" s="87" customFormat="true" ht="11.55" hidden="false" customHeight="true" outlineLevel="0" collapsed="false">
      <c r="A257" s="517"/>
      <c r="B257" s="36"/>
      <c r="C257" s="36"/>
      <c r="K257" s="34"/>
      <c r="L257" s="36"/>
      <c r="M257" s="36"/>
      <c r="N257" s="34"/>
      <c r="O257" s="34"/>
      <c r="P257" s="34"/>
      <c r="Q257" s="34"/>
      <c r="R257" s="36"/>
      <c r="S257" s="34"/>
      <c r="T257" s="34"/>
      <c r="U257" s="518"/>
      <c r="V257" s="34"/>
      <c r="W257" s="34"/>
      <c r="X257" s="34"/>
      <c r="Y257" s="34"/>
      <c r="Z257" s="34"/>
      <c r="AA257" s="29"/>
      <c r="AB257" s="36"/>
      <c r="AC257" s="36"/>
      <c r="AD257" s="36"/>
      <c r="AE257" s="36"/>
      <c r="AF257" s="87" t="n">
        <v>11</v>
      </c>
    </row>
    <row r="258" s="87" customFormat="true" ht="11.55" hidden="false" customHeight="true" outlineLevel="0" collapsed="false">
      <c r="A258" s="517"/>
      <c r="B258" s="36"/>
      <c r="C258" s="36"/>
      <c r="K258" s="34"/>
      <c r="L258" s="36"/>
      <c r="M258" s="36"/>
      <c r="N258" s="34"/>
      <c r="O258" s="34"/>
      <c r="P258" s="34"/>
      <c r="Q258" s="34"/>
      <c r="R258" s="36"/>
      <c r="S258" s="34"/>
      <c r="T258" s="34"/>
      <c r="U258" s="518"/>
      <c r="V258" s="34"/>
      <c r="W258" s="34"/>
      <c r="X258" s="34"/>
      <c r="Y258" s="34"/>
      <c r="Z258" s="34"/>
      <c r="AA258" s="29"/>
      <c r="AB258" s="36"/>
      <c r="AC258" s="36"/>
      <c r="AD258" s="36"/>
      <c r="AE258" s="36"/>
      <c r="AF258" s="87" t="n">
        <v>11</v>
      </c>
    </row>
    <row r="259" s="87" customFormat="true" ht="11.55" hidden="false" customHeight="true" outlineLevel="0" collapsed="false">
      <c r="A259" s="517"/>
      <c r="B259" s="36"/>
      <c r="C259" s="36"/>
      <c r="K259" s="34"/>
      <c r="L259" s="36"/>
      <c r="M259" s="36"/>
      <c r="N259" s="34"/>
      <c r="O259" s="34"/>
      <c r="P259" s="34"/>
      <c r="Q259" s="34"/>
      <c r="R259" s="36"/>
      <c r="S259" s="34"/>
      <c r="T259" s="34"/>
      <c r="U259" s="518"/>
      <c r="V259" s="34"/>
      <c r="W259" s="34"/>
      <c r="X259" s="34"/>
      <c r="Y259" s="34"/>
      <c r="Z259" s="34"/>
      <c r="AA259" s="29"/>
      <c r="AB259" s="36"/>
      <c r="AC259" s="36"/>
      <c r="AD259" s="36"/>
      <c r="AE259" s="36"/>
      <c r="AF259" s="87" t="n">
        <v>11</v>
      </c>
    </row>
    <row r="260" s="87" customFormat="true" ht="11.55" hidden="false" customHeight="true" outlineLevel="0" collapsed="false">
      <c r="A260" s="517"/>
      <c r="B260" s="36"/>
      <c r="C260" s="36"/>
      <c r="K260" s="34"/>
      <c r="L260" s="36"/>
      <c r="M260" s="36"/>
      <c r="N260" s="34"/>
      <c r="O260" s="34"/>
      <c r="P260" s="34"/>
      <c r="Q260" s="34"/>
      <c r="R260" s="36"/>
      <c r="S260" s="34"/>
      <c r="T260" s="34"/>
      <c r="U260" s="518"/>
      <c r="V260" s="34"/>
      <c r="W260" s="34"/>
      <c r="X260" s="34"/>
      <c r="Y260" s="34"/>
      <c r="Z260" s="34"/>
      <c r="AA260" s="29"/>
      <c r="AB260" s="36"/>
      <c r="AC260" s="36"/>
      <c r="AD260" s="36"/>
      <c r="AE260" s="36"/>
      <c r="AF260" s="87" t="n">
        <v>11</v>
      </c>
    </row>
    <row r="261" s="87" customFormat="true" ht="11.55" hidden="false" customHeight="true" outlineLevel="0" collapsed="false">
      <c r="A261" s="517"/>
      <c r="B261" s="36"/>
      <c r="C261" s="36"/>
      <c r="K261" s="34"/>
      <c r="L261" s="36"/>
      <c r="M261" s="36"/>
      <c r="N261" s="34"/>
      <c r="O261" s="34"/>
      <c r="P261" s="34"/>
      <c r="Q261" s="34"/>
      <c r="R261" s="36"/>
      <c r="S261" s="34"/>
      <c r="T261" s="34"/>
      <c r="U261" s="518"/>
      <c r="V261" s="34"/>
      <c r="W261" s="34"/>
      <c r="X261" s="34"/>
      <c r="Y261" s="34"/>
      <c r="Z261" s="34"/>
      <c r="AA261" s="29"/>
      <c r="AB261" s="36"/>
      <c r="AC261" s="36"/>
      <c r="AD261" s="36"/>
      <c r="AE261" s="36"/>
      <c r="AF261" s="87" t="n">
        <v>11</v>
      </c>
    </row>
    <row r="262" s="87" customFormat="true" ht="11.55" hidden="false" customHeight="true" outlineLevel="0" collapsed="false">
      <c r="A262" s="517"/>
      <c r="B262" s="36"/>
      <c r="C262" s="36"/>
      <c r="K262" s="34"/>
      <c r="L262" s="36"/>
      <c r="M262" s="36"/>
      <c r="N262" s="34"/>
      <c r="O262" s="34"/>
      <c r="P262" s="34"/>
      <c r="Q262" s="34"/>
      <c r="R262" s="36"/>
      <c r="S262" s="34"/>
      <c r="T262" s="34"/>
      <c r="U262" s="518"/>
      <c r="V262" s="34"/>
      <c r="W262" s="34"/>
      <c r="X262" s="34"/>
      <c r="Y262" s="34"/>
      <c r="Z262" s="34"/>
      <c r="AA262" s="29"/>
      <c r="AB262" s="36"/>
      <c r="AC262" s="36"/>
      <c r="AD262" s="36"/>
      <c r="AE262" s="36"/>
      <c r="AF262" s="87" t="n">
        <v>11</v>
      </c>
    </row>
    <row r="263" s="87" customFormat="true" ht="11.55" hidden="false" customHeight="true" outlineLevel="0" collapsed="false">
      <c r="A263" s="517"/>
      <c r="B263" s="36"/>
      <c r="C263" s="36"/>
      <c r="K263" s="34"/>
      <c r="L263" s="36"/>
      <c r="M263" s="36"/>
      <c r="N263" s="34"/>
      <c r="O263" s="34"/>
      <c r="P263" s="34"/>
      <c r="Q263" s="34"/>
      <c r="R263" s="36"/>
      <c r="S263" s="34"/>
      <c r="T263" s="34"/>
      <c r="U263" s="518"/>
      <c r="V263" s="34"/>
      <c r="W263" s="34"/>
      <c r="X263" s="34"/>
      <c r="Y263" s="34"/>
      <c r="Z263" s="34"/>
      <c r="AA263" s="29"/>
      <c r="AB263" s="36"/>
      <c r="AC263" s="36"/>
      <c r="AD263" s="36"/>
      <c r="AE263" s="36"/>
      <c r="AF263" s="87" t="n">
        <v>11</v>
      </c>
    </row>
    <row r="264" s="87" customFormat="true" ht="11.55" hidden="false" customHeight="true" outlineLevel="0" collapsed="false">
      <c r="A264" s="517"/>
      <c r="B264" s="36"/>
      <c r="C264" s="36"/>
      <c r="K264" s="34"/>
      <c r="L264" s="36"/>
      <c r="M264" s="36"/>
      <c r="N264" s="34"/>
      <c r="O264" s="34"/>
      <c r="P264" s="34"/>
      <c r="Q264" s="34"/>
      <c r="R264" s="36"/>
      <c r="S264" s="34"/>
      <c r="T264" s="34"/>
      <c r="U264" s="518"/>
      <c r="V264" s="34"/>
      <c r="W264" s="34"/>
      <c r="X264" s="34"/>
      <c r="Y264" s="34"/>
      <c r="Z264" s="34"/>
      <c r="AA264" s="29"/>
      <c r="AB264" s="36"/>
      <c r="AC264" s="36"/>
      <c r="AD264" s="36"/>
      <c r="AE264" s="36"/>
      <c r="AF264" s="87" t="n">
        <v>11</v>
      </c>
    </row>
    <row r="265" s="87" customFormat="true" ht="11.55" hidden="false" customHeight="true" outlineLevel="0" collapsed="false">
      <c r="A265" s="517"/>
      <c r="B265" s="36"/>
      <c r="C265" s="36"/>
      <c r="K265" s="34"/>
      <c r="L265" s="36"/>
      <c r="M265" s="36"/>
      <c r="N265" s="34"/>
      <c r="O265" s="34"/>
      <c r="P265" s="34"/>
      <c r="Q265" s="34"/>
      <c r="R265" s="36"/>
      <c r="S265" s="34"/>
      <c r="T265" s="34"/>
      <c r="U265" s="518"/>
      <c r="V265" s="34"/>
      <c r="W265" s="34"/>
      <c r="X265" s="34"/>
      <c r="Y265" s="34"/>
      <c r="Z265" s="34"/>
      <c r="AA265" s="29"/>
      <c r="AB265" s="36"/>
      <c r="AC265" s="36"/>
      <c r="AD265" s="36"/>
      <c r="AE265" s="36"/>
      <c r="AF265" s="87" t="n">
        <v>11</v>
      </c>
    </row>
    <row r="266" s="87" customFormat="true" ht="11.55" hidden="false" customHeight="true" outlineLevel="0" collapsed="false">
      <c r="A266" s="517"/>
      <c r="B266" s="36"/>
      <c r="C266" s="36"/>
      <c r="K266" s="34"/>
      <c r="L266" s="36"/>
      <c r="M266" s="36"/>
      <c r="N266" s="34"/>
      <c r="O266" s="34"/>
      <c r="P266" s="34"/>
      <c r="Q266" s="34"/>
      <c r="R266" s="36"/>
      <c r="S266" s="34"/>
      <c r="T266" s="34"/>
      <c r="U266" s="518"/>
      <c r="V266" s="34"/>
      <c r="W266" s="34"/>
      <c r="X266" s="34"/>
      <c r="Y266" s="34"/>
      <c r="Z266" s="34"/>
      <c r="AA266" s="29"/>
      <c r="AB266" s="36"/>
      <c r="AC266" s="36"/>
      <c r="AD266" s="36"/>
      <c r="AE266" s="36"/>
      <c r="AF266" s="87" t="n">
        <v>11</v>
      </c>
    </row>
    <row r="267" s="87" customFormat="true" ht="11.55" hidden="false" customHeight="true" outlineLevel="0" collapsed="false">
      <c r="A267" s="517"/>
      <c r="B267" s="36"/>
      <c r="C267" s="36"/>
      <c r="K267" s="34"/>
      <c r="L267" s="36"/>
      <c r="M267" s="36"/>
      <c r="N267" s="34"/>
      <c r="O267" s="34"/>
      <c r="P267" s="34"/>
      <c r="Q267" s="34"/>
      <c r="R267" s="36"/>
      <c r="S267" s="34"/>
      <c r="T267" s="34"/>
      <c r="U267" s="518"/>
      <c r="V267" s="34"/>
      <c r="W267" s="34"/>
      <c r="X267" s="34"/>
      <c r="Y267" s="34"/>
      <c r="Z267" s="34"/>
      <c r="AA267" s="29"/>
      <c r="AB267" s="36"/>
      <c r="AC267" s="36"/>
      <c r="AD267" s="36"/>
      <c r="AE267" s="36"/>
      <c r="AF267" s="87" t="n">
        <v>11</v>
      </c>
    </row>
    <row r="268" s="87" customFormat="true" ht="11.55" hidden="false" customHeight="true" outlineLevel="0" collapsed="false">
      <c r="A268" s="517"/>
      <c r="B268" s="36"/>
      <c r="C268" s="36"/>
      <c r="K268" s="34"/>
      <c r="L268" s="36"/>
      <c r="M268" s="36"/>
      <c r="N268" s="34"/>
      <c r="O268" s="34"/>
      <c r="P268" s="34"/>
      <c r="Q268" s="34"/>
      <c r="R268" s="36"/>
      <c r="S268" s="34"/>
      <c r="T268" s="34"/>
      <c r="U268" s="518"/>
      <c r="V268" s="34"/>
      <c r="W268" s="34"/>
      <c r="X268" s="34"/>
      <c r="Y268" s="34"/>
      <c r="Z268" s="34"/>
      <c r="AA268" s="29"/>
      <c r="AB268" s="36"/>
      <c r="AC268" s="36"/>
      <c r="AD268" s="36"/>
      <c r="AE268" s="36"/>
      <c r="AF268" s="87" t="n">
        <v>11</v>
      </c>
    </row>
    <row r="269" s="87" customFormat="true" ht="11.55" hidden="false" customHeight="true" outlineLevel="0" collapsed="false">
      <c r="A269" s="517"/>
      <c r="B269" s="36"/>
      <c r="C269" s="36"/>
      <c r="K269" s="34"/>
      <c r="L269" s="36"/>
      <c r="M269" s="36"/>
      <c r="N269" s="34"/>
      <c r="O269" s="34"/>
      <c r="P269" s="34"/>
      <c r="Q269" s="34"/>
      <c r="R269" s="36"/>
      <c r="S269" s="34"/>
      <c r="T269" s="34"/>
      <c r="U269" s="518"/>
      <c r="V269" s="34"/>
      <c r="W269" s="34"/>
      <c r="X269" s="34"/>
      <c r="Y269" s="34"/>
      <c r="Z269" s="34"/>
      <c r="AA269" s="29"/>
      <c r="AB269" s="36"/>
      <c r="AC269" s="36"/>
      <c r="AD269" s="36"/>
      <c r="AE269" s="36"/>
      <c r="AF269" s="87" t="n">
        <v>11</v>
      </c>
    </row>
    <row r="270" s="87" customFormat="true" ht="11.55" hidden="false" customHeight="true" outlineLevel="0" collapsed="false">
      <c r="A270" s="517"/>
      <c r="B270" s="36"/>
      <c r="C270" s="36"/>
      <c r="K270" s="34"/>
      <c r="L270" s="36"/>
      <c r="M270" s="36"/>
      <c r="N270" s="34"/>
      <c r="O270" s="34"/>
      <c r="P270" s="34"/>
      <c r="Q270" s="34"/>
      <c r="R270" s="36"/>
      <c r="S270" s="34"/>
      <c r="T270" s="34"/>
      <c r="U270" s="518"/>
      <c r="V270" s="34"/>
      <c r="W270" s="34"/>
      <c r="X270" s="34"/>
      <c r="Y270" s="34"/>
      <c r="Z270" s="34"/>
      <c r="AA270" s="29"/>
      <c r="AB270" s="36"/>
      <c r="AC270" s="36"/>
      <c r="AD270" s="36"/>
      <c r="AE270" s="36"/>
      <c r="AF270" s="87" t="n">
        <v>11</v>
      </c>
    </row>
    <row r="271" s="87" customFormat="true" ht="11.55" hidden="false" customHeight="true" outlineLevel="0" collapsed="false">
      <c r="A271" s="517"/>
      <c r="B271" s="36"/>
      <c r="C271" s="36"/>
      <c r="K271" s="34"/>
      <c r="L271" s="36"/>
      <c r="M271" s="36"/>
      <c r="N271" s="34"/>
      <c r="O271" s="34"/>
      <c r="P271" s="34"/>
      <c r="Q271" s="34"/>
      <c r="R271" s="36"/>
      <c r="S271" s="34"/>
      <c r="T271" s="34"/>
      <c r="U271" s="518"/>
      <c r="V271" s="34"/>
      <c r="W271" s="34"/>
      <c r="X271" s="34"/>
      <c r="Y271" s="34"/>
      <c r="Z271" s="34"/>
      <c r="AA271" s="29"/>
      <c r="AB271" s="36"/>
      <c r="AC271" s="36"/>
      <c r="AD271" s="36"/>
      <c r="AE271" s="36"/>
      <c r="AF271" s="87" t="n">
        <v>11</v>
      </c>
    </row>
    <row r="272" s="87" customFormat="true" ht="11.55" hidden="false" customHeight="true" outlineLevel="0" collapsed="false">
      <c r="A272" s="517"/>
      <c r="B272" s="36"/>
      <c r="C272" s="36"/>
      <c r="K272" s="34"/>
      <c r="L272" s="36"/>
      <c r="M272" s="36"/>
      <c r="N272" s="34"/>
      <c r="O272" s="34"/>
      <c r="P272" s="34"/>
      <c r="Q272" s="34"/>
      <c r="R272" s="36"/>
      <c r="S272" s="34"/>
      <c r="T272" s="34"/>
      <c r="U272" s="518"/>
      <c r="V272" s="34"/>
      <c r="W272" s="34"/>
      <c r="X272" s="34"/>
      <c r="Y272" s="34"/>
      <c r="Z272" s="34"/>
      <c r="AA272" s="29"/>
      <c r="AB272" s="36"/>
      <c r="AC272" s="36"/>
      <c r="AD272" s="36"/>
      <c r="AE272" s="36"/>
      <c r="AF272" s="87" t="n">
        <v>11</v>
      </c>
    </row>
    <row r="273" s="87" customFormat="true" ht="11.55" hidden="false" customHeight="true" outlineLevel="0" collapsed="false">
      <c r="A273" s="517"/>
      <c r="B273" s="36"/>
      <c r="C273" s="36"/>
      <c r="K273" s="34"/>
      <c r="L273" s="36"/>
      <c r="M273" s="36"/>
      <c r="N273" s="34"/>
      <c r="O273" s="34"/>
      <c r="P273" s="34"/>
      <c r="Q273" s="34"/>
      <c r="R273" s="36"/>
      <c r="S273" s="34"/>
      <c r="T273" s="34"/>
      <c r="U273" s="518"/>
      <c r="V273" s="34"/>
      <c r="W273" s="34"/>
      <c r="X273" s="34"/>
      <c r="Y273" s="34"/>
      <c r="Z273" s="34"/>
      <c r="AA273" s="29"/>
      <c r="AB273" s="36"/>
      <c r="AC273" s="36"/>
      <c r="AD273" s="36"/>
      <c r="AE273" s="36"/>
      <c r="AF273" s="87" t="n">
        <v>11</v>
      </c>
    </row>
    <row r="274" s="87" customFormat="true" ht="11.55" hidden="false" customHeight="true" outlineLevel="0" collapsed="false">
      <c r="A274" s="517"/>
      <c r="B274" s="36"/>
      <c r="C274" s="36"/>
      <c r="K274" s="34"/>
      <c r="L274" s="36"/>
      <c r="M274" s="36"/>
      <c r="N274" s="34"/>
      <c r="O274" s="34"/>
      <c r="P274" s="34"/>
      <c r="Q274" s="34"/>
      <c r="R274" s="36"/>
      <c r="S274" s="34"/>
      <c r="T274" s="34"/>
      <c r="U274" s="518"/>
      <c r="V274" s="34"/>
      <c r="W274" s="34"/>
      <c r="X274" s="34"/>
      <c r="Y274" s="34"/>
      <c r="Z274" s="34"/>
      <c r="AA274" s="29"/>
      <c r="AB274" s="36"/>
      <c r="AC274" s="36"/>
      <c r="AD274" s="36"/>
      <c r="AE274" s="36"/>
      <c r="AF274" s="87" t="n">
        <v>11</v>
      </c>
    </row>
    <row r="275" s="87" customFormat="true" ht="11.55" hidden="false" customHeight="true" outlineLevel="0" collapsed="false">
      <c r="A275" s="517"/>
      <c r="B275" s="36"/>
      <c r="C275" s="36"/>
      <c r="K275" s="34"/>
      <c r="L275" s="36"/>
      <c r="M275" s="36"/>
      <c r="N275" s="34"/>
      <c r="O275" s="34"/>
      <c r="P275" s="34"/>
      <c r="Q275" s="34"/>
      <c r="R275" s="36"/>
      <c r="S275" s="34"/>
      <c r="T275" s="34"/>
      <c r="U275" s="518"/>
      <c r="V275" s="34"/>
      <c r="W275" s="34"/>
      <c r="X275" s="34"/>
      <c r="Y275" s="34"/>
      <c r="Z275" s="34"/>
      <c r="AA275" s="29"/>
      <c r="AB275" s="36"/>
      <c r="AC275" s="36"/>
      <c r="AD275" s="36"/>
      <c r="AE275" s="36"/>
      <c r="AF275" s="87" t="n">
        <v>11</v>
      </c>
    </row>
    <row r="276" s="87" customFormat="true" ht="11.55" hidden="false" customHeight="true" outlineLevel="0" collapsed="false">
      <c r="A276" s="517"/>
      <c r="B276" s="36"/>
      <c r="C276" s="36"/>
      <c r="K276" s="34"/>
      <c r="L276" s="36"/>
      <c r="M276" s="36"/>
      <c r="N276" s="34"/>
      <c r="O276" s="34"/>
      <c r="P276" s="34"/>
      <c r="Q276" s="34"/>
      <c r="R276" s="36"/>
      <c r="S276" s="34"/>
      <c r="T276" s="34"/>
      <c r="U276" s="518"/>
      <c r="V276" s="34"/>
      <c r="W276" s="34"/>
      <c r="X276" s="34"/>
      <c r="Y276" s="34"/>
      <c r="Z276" s="34"/>
      <c r="AA276" s="29"/>
      <c r="AB276" s="36"/>
      <c r="AC276" s="36"/>
      <c r="AD276" s="36"/>
      <c r="AE276" s="36"/>
      <c r="AF276" s="87" t="n">
        <v>11</v>
      </c>
    </row>
    <row r="277" s="87" customFormat="true" ht="11.55" hidden="false" customHeight="true" outlineLevel="0" collapsed="false">
      <c r="A277" s="517"/>
      <c r="B277" s="36"/>
      <c r="C277" s="36"/>
      <c r="K277" s="34"/>
      <c r="L277" s="36"/>
      <c r="M277" s="36"/>
      <c r="N277" s="34"/>
      <c r="O277" s="34"/>
      <c r="P277" s="34"/>
      <c r="Q277" s="34"/>
      <c r="R277" s="36"/>
      <c r="S277" s="34"/>
      <c r="T277" s="34"/>
      <c r="U277" s="518"/>
      <c r="V277" s="34"/>
      <c r="W277" s="34"/>
      <c r="X277" s="34"/>
      <c r="Y277" s="34"/>
      <c r="Z277" s="34"/>
      <c r="AA277" s="29"/>
      <c r="AB277" s="36"/>
      <c r="AC277" s="36"/>
      <c r="AD277" s="36"/>
      <c r="AE277" s="36"/>
      <c r="AF277" s="87" t="n">
        <v>11</v>
      </c>
    </row>
    <row r="278" s="87" customFormat="true" ht="11.55" hidden="false" customHeight="true" outlineLevel="0" collapsed="false">
      <c r="A278" s="517"/>
      <c r="B278" s="36"/>
      <c r="C278" s="36"/>
      <c r="K278" s="34"/>
      <c r="L278" s="36"/>
      <c r="M278" s="36"/>
      <c r="N278" s="34"/>
      <c r="O278" s="34"/>
      <c r="P278" s="34"/>
      <c r="Q278" s="34"/>
      <c r="R278" s="36"/>
      <c r="S278" s="34"/>
      <c r="T278" s="34"/>
      <c r="U278" s="518"/>
      <c r="V278" s="34"/>
      <c r="W278" s="34"/>
      <c r="X278" s="34"/>
      <c r="Y278" s="34"/>
      <c r="Z278" s="34"/>
      <c r="AA278" s="29"/>
      <c r="AB278" s="36"/>
      <c r="AC278" s="36"/>
      <c r="AD278" s="36"/>
      <c r="AE278" s="36"/>
      <c r="AF278" s="87" t="n">
        <v>11</v>
      </c>
    </row>
    <row r="279" s="87" customFormat="true" ht="11.55" hidden="false" customHeight="true" outlineLevel="0" collapsed="false">
      <c r="A279" s="517"/>
      <c r="B279" s="36"/>
      <c r="C279" s="36"/>
      <c r="K279" s="34"/>
      <c r="L279" s="36"/>
      <c r="M279" s="36"/>
      <c r="N279" s="34"/>
      <c r="O279" s="34"/>
      <c r="P279" s="34"/>
      <c r="Q279" s="34"/>
      <c r="R279" s="36"/>
      <c r="S279" s="34"/>
      <c r="T279" s="34"/>
      <c r="U279" s="518"/>
      <c r="V279" s="34"/>
      <c r="W279" s="34"/>
      <c r="X279" s="34"/>
      <c r="Y279" s="34"/>
      <c r="Z279" s="34"/>
      <c r="AA279" s="29"/>
      <c r="AB279" s="36"/>
      <c r="AC279" s="36"/>
      <c r="AD279" s="36"/>
      <c r="AE279" s="36"/>
      <c r="AF279" s="87" t="n">
        <v>11</v>
      </c>
    </row>
    <row r="280" s="87" customFormat="true" ht="11.55" hidden="false" customHeight="true" outlineLevel="0" collapsed="false">
      <c r="A280" s="517"/>
      <c r="B280" s="36"/>
      <c r="C280" s="36"/>
      <c r="K280" s="34"/>
      <c r="L280" s="36"/>
      <c r="M280" s="36"/>
      <c r="N280" s="34"/>
      <c r="O280" s="34"/>
      <c r="P280" s="34"/>
      <c r="Q280" s="34"/>
      <c r="R280" s="36"/>
      <c r="S280" s="34"/>
      <c r="T280" s="34"/>
      <c r="U280" s="518"/>
      <c r="V280" s="34"/>
      <c r="W280" s="34"/>
      <c r="X280" s="34"/>
      <c r="Y280" s="34"/>
      <c r="Z280" s="34"/>
      <c r="AA280" s="29"/>
      <c r="AB280" s="36"/>
      <c r="AC280" s="36"/>
      <c r="AD280" s="36"/>
      <c r="AE280" s="36"/>
      <c r="AF280" s="87" t="n">
        <v>11</v>
      </c>
    </row>
    <row r="281" s="87" customFormat="true" ht="11.55" hidden="false" customHeight="true" outlineLevel="0" collapsed="false">
      <c r="A281" s="517"/>
      <c r="B281" s="36"/>
      <c r="C281" s="36"/>
      <c r="K281" s="34"/>
      <c r="L281" s="36"/>
      <c r="M281" s="36"/>
      <c r="N281" s="34"/>
      <c r="O281" s="34"/>
      <c r="P281" s="34"/>
      <c r="Q281" s="34"/>
      <c r="R281" s="36"/>
      <c r="S281" s="34"/>
      <c r="T281" s="34"/>
      <c r="U281" s="518"/>
      <c r="V281" s="34"/>
      <c r="W281" s="34"/>
      <c r="X281" s="34"/>
      <c r="Y281" s="34"/>
      <c r="Z281" s="34"/>
      <c r="AA281" s="29"/>
      <c r="AB281" s="36"/>
      <c r="AC281" s="36"/>
      <c r="AD281" s="36"/>
      <c r="AE281" s="36"/>
      <c r="AF281" s="87" t="n">
        <v>11</v>
      </c>
    </row>
    <row r="282" s="87" customFormat="true" ht="11.55" hidden="false" customHeight="true" outlineLevel="0" collapsed="false">
      <c r="A282" s="517"/>
      <c r="B282" s="36"/>
      <c r="C282" s="36"/>
      <c r="K282" s="34"/>
      <c r="L282" s="36"/>
      <c r="M282" s="36"/>
      <c r="N282" s="34"/>
      <c r="O282" s="34"/>
      <c r="P282" s="34"/>
      <c r="Q282" s="34"/>
      <c r="R282" s="36"/>
      <c r="S282" s="34"/>
      <c r="T282" s="34"/>
      <c r="U282" s="518"/>
      <c r="V282" s="34"/>
      <c r="W282" s="34"/>
      <c r="X282" s="34"/>
      <c r="Y282" s="34"/>
      <c r="Z282" s="34"/>
      <c r="AA282" s="29"/>
      <c r="AB282" s="36"/>
      <c r="AC282" s="36"/>
      <c r="AD282" s="36"/>
      <c r="AE282" s="36"/>
      <c r="AF282" s="87" t="n">
        <v>11</v>
      </c>
    </row>
    <row r="283" s="87" customFormat="true" ht="11.55" hidden="false" customHeight="true" outlineLevel="0" collapsed="false">
      <c r="A283" s="517"/>
      <c r="B283" s="36"/>
      <c r="C283" s="36"/>
      <c r="K283" s="34"/>
      <c r="L283" s="36"/>
      <c r="M283" s="36"/>
      <c r="N283" s="34"/>
      <c r="O283" s="34"/>
      <c r="P283" s="34"/>
      <c r="Q283" s="34"/>
      <c r="R283" s="36"/>
      <c r="S283" s="34"/>
      <c r="T283" s="34"/>
      <c r="U283" s="518"/>
      <c r="V283" s="34"/>
      <c r="W283" s="34"/>
      <c r="X283" s="34"/>
      <c r="Y283" s="34"/>
      <c r="Z283" s="34"/>
      <c r="AA283" s="29"/>
      <c r="AB283" s="36"/>
      <c r="AC283" s="36"/>
      <c r="AD283" s="36"/>
      <c r="AE283" s="36"/>
      <c r="AF283" s="87" t="n">
        <v>11</v>
      </c>
    </row>
    <row r="284" s="87" customFormat="true" ht="11.55" hidden="false" customHeight="true" outlineLevel="0" collapsed="false">
      <c r="A284" s="517"/>
      <c r="B284" s="36"/>
      <c r="C284" s="36"/>
      <c r="K284" s="34"/>
      <c r="L284" s="36"/>
      <c r="M284" s="36"/>
      <c r="N284" s="34"/>
      <c r="O284" s="34"/>
      <c r="P284" s="34"/>
      <c r="Q284" s="34"/>
      <c r="R284" s="36"/>
      <c r="S284" s="34"/>
      <c r="T284" s="34"/>
      <c r="U284" s="518"/>
      <c r="V284" s="34"/>
      <c r="W284" s="34"/>
      <c r="X284" s="34"/>
      <c r="Y284" s="34"/>
      <c r="Z284" s="34"/>
      <c r="AA284" s="29"/>
      <c r="AB284" s="36"/>
      <c r="AC284" s="36"/>
      <c r="AD284" s="36"/>
      <c r="AE284" s="36"/>
      <c r="AF284" s="87" t="n">
        <v>11</v>
      </c>
    </row>
    <row r="285" s="87" customFormat="true" ht="11.55" hidden="false" customHeight="true" outlineLevel="0" collapsed="false">
      <c r="A285" s="517"/>
      <c r="B285" s="36"/>
      <c r="C285" s="36"/>
      <c r="K285" s="34"/>
      <c r="L285" s="36"/>
      <c r="M285" s="36"/>
      <c r="N285" s="34"/>
      <c r="O285" s="34"/>
      <c r="P285" s="34"/>
      <c r="Q285" s="34"/>
      <c r="R285" s="36"/>
      <c r="S285" s="34"/>
      <c r="T285" s="34"/>
      <c r="U285" s="518"/>
      <c r="V285" s="34"/>
      <c r="W285" s="34"/>
      <c r="X285" s="34"/>
      <c r="Y285" s="34"/>
      <c r="Z285" s="34"/>
      <c r="AA285" s="29"/>
      <c r="AB285" s="36"/>
      <c r="AC285" s="36"/>
      <c r="AD285" s="36"/>
      <c r="AE285" s="36"/>
      <c r="AF285" s="87" t="n">
        <v>11</v>
      </c>
    </row>
    <row r="286" s="87" customFormat="true" ht="11.55" hidden="false" customHeight="true" outlineLevel="0" collapsed="false">
      <c r="A286" s="517"/>
      <c r="B286" s="36"/>
      <c r="C286" s="36"/>
      <c r="K286" s="34"/>
      <c r="L286" s="36"/>
      <c r="M286" s="36"/>
      <c r="N286" s="34"/>
      <c r="O286" s="34"/>
      <c r="P286" s="34"/>
      <c r="Q286" s="34"/>
      <c r="R286" s="36"/>
      <c r="S286" s="34"/>
      <c r="T286" s="34"/>
      <c r="U286" s="518"/>
      <c r="V286" s="34"/>
      <c r="W286" s="34"/>
      <c r="X286" s="34"/>
      <c r="Y286" s="34"/>
      <c r="Z286" s="34"/>
      <c r="AA286" s="29"/>
      <c r="AB286" s="36"/>
      <c r="AC286" s="36"/>
      <c r="AD286" s="36"/>
      <c r="AE286" s="36"/>
      <c r="AF286" s="87" t="n">
        <v>11</v>
      </c>
    </row>
    <row r="287" s="87" customFormat="true" ht="11.55" hidden="false" customHeight="true" outlineLevel="0" collapsed="false">
      <c r="A287" s="517"/>
      <c r="B287" s="36"/>
      <c r="C287" s="36"/>
      <c r="K287" s="34"/>
      <c r="L287" s="36"/>
      <c r="M287" s="36"/>
      <c r="N287" s="34"/>
      <c r="O287" s="34"/>
      <c r="P287" s="34"/>
      <c r="Q287" s="34"/>
      <c r="R287" s="36"/>
      <c r="S287" s="34"/>
      <c r="T287" s="34"/>
      <c r="U287" s="518"/>
      <c r="V287" s="34"/>
      <c r="W287" s="34"/>
      <c r="X287" s="34"/>
      <c r="Y287" s="34"/>
      <c r="Z287" s="34"/>
      <c r="AA287" s="29"/>
      <c r="AB287" s="36"/>
      <c r="AC287" s="36"/>
      <c r="AD287" s="36"/>
      <c r="AE287" s="36"/>
      <c r="AF287" s="87" t="n">
        <v>11</v>
      </c>
    </row>
    <row r="288" s="87" customFormat="true" ht="11.55" hidden="false" customHeight="true" outlineLevel="0" collapsed="false">
      <c r="A288" s="517"/>
      <c r="B288" s="36"/>
      <c r="C288" s="36"/>
      <c r="K288" s="34"/>
      <c r="L288" s="36"/>
      <c r="M288" s="36"/>
      <c r="N288" s="34"/>
      <c r="O288" s="34"/>
      <c r="P288" s="34"/>
      <c r="Q288" s="34"/>
      <c r="R288" s="36"/>
      <c r="S288" s="34"/>
      <c r="T288" s="34"/>
      <c r="U288" s="518"/>
      <c r="V288" s="34"/>
      <c r="W288" s="34"/>
      <c r="X288" s="34"/>
      <c r="Y288" s="34"/>
      <c r="Z288" s="34"/>
      <c r="AA288" s="29"/>
      <c r="AB288" s="36"/>
      <c r="AC288" s="36"/>
      <c r="AD288" s="36"/>
      <c r="AE288" s="36"/>
      <c r="AF288" s="87" t="n">
        <v>11</v>
      </c>
    </row>
    <row r="289" customFormat="false" ht="11.55" hidden="false" customHeight="true" outlineLevel="0" collapsed="false">
      <c r="AF289" s="31" t="n">
        <v>11</v>
      </c>
    </row>
    <row r="290" customFormat="false" ht="11.55" hidden="false" customHeight="true" outlineLevel="0" collapsed="false">
      <c r="AF290" s="31" t="n">
        <v>11</v>
      </c>
    </row>
    <row r="291" customFormat="false" ht="11.55" hidden="false" customHeight="true" outlineLevel="0" collapsed="false">
      <c r="AF291" s="31" t="n">
        <v>11</v>
      </c>
    </row>
    <row r="292" customFormat="false" ht="11.55" hidden="false" customHeight="true" outlineLevel="0" collapsed="false">
      <c r="A292" s="568"/>
      <c r="B292" s="31"/>
      <c r="K292" s="31"/>
      <c r="N292" s="31"/>
      <c r="O292" s="31"/>
      <c r="P292" s="31"/>
      <c r="Q292" s="31"/>
      <c r="S292" s="31"/>
      <c r="T292" s="31"/>
      <c r="U292" s="31"/>
      <c r="V292" s="31"/>
      <c r="W292" s="31"/>
      <c r="X292" s="31"/>
      <c r="Y292" s="31"/>
      <c r="Z292" s="31"/>
      <c r="AA292" s="31"/>
      <c r="AB292" s="31"/>
      <c r="AC292" s="31"/>
      <c r="AD292" s="31"/>
      <c r="AE292" s="31"/>
      <c r="AF292" s="31" t="n">
        <v>11</v>
      </c>
    </row>
    <row r="293" customFormat="false" ht="11.55" hidden="false" customHeight="true" outlineLevel="0" collapsed="false">
      <c r="A293" s="568"/>
      <c r="B293" s="31"/>
      <c r="K293" s="31"/>
      <c r="N293" s="31"/>
      <c r="O293" s="31"/>
      <c r="P293" s="31"/>
      <c r="Q293" s="31"/>
      <c r="S293" s="31"/>
      <c r="T293" s="31"/>
      <c r="U293" s="31"/>
      <c r="V293" s="31"/>
      <c r="W293" s="31"/>
      <c r="X293" s="31"/>
      <c r="Y293" s="31"/>
      <c r="Z293" s="31"/>
      <c r="AA293" s="31"/>
      <c r="AB293" s="31"/>
      <c r="AC293" s="31"/>
      <c r="AD293" s="31"/>
      <c r="AE293" s="31"/>
      <c r="AF293" s="31" t="n">
        <v>11</v>
      </c>
    </row>
    <row r="294" customFormat="false" ht="11.55" hidden="false" customHeight="true" outlineLevel="0" collapsed="false">
      <c r="A294" s="568"/>
      <c r="B294" s="31"/>
      <c r="K294" s="31"/>
      <c r="N294" s="31"/>
      <c r="O294" s="31"/>
      <c r="P294" s="31"/>
      <c r="Q294" s="31"/>
      <c r="S294" s="31"/>
      <c r="T294" s="31"/>
      <c r="U294" s="31"/>
      <c r="V294" s="31"/>
      <c r="W294" s="31"/>
      <c r="X294" s="31"/>
      <c r="Y294" s="31"/>
      <c r="Z294" s="31"/>
      <c r="AA294" s="31"/>
      <c r="AB294" s="31"/>
      <c r="AC294" s="31"/>
      <c r="AD294" s="31"/>
      <c r="AE294" s="31"/>
      <c r="AF294" s="31" t="n">
        <v>11</v>
      </c>
    </row>
    <row r="295" customFormat="false" ht="11.55" hidden="false" customHeight="true" outlineLevel="0" collapsed="false">
      <c r="A295" s="568"/>
      <c r="B295" s="31"/>
      <c r="K295" s="31"/>
      <c r="N295" s="31"/>
      <c r="O295" s="31"/>
      <c r="P295" s="31"/>
      <c r="Q295" s="31"/>
      <c r="S295" s="31"/>
      <c r="T295" s="31"/>
      <c r="U295" s="31"/>
      <c r="V295" s="31"/>
      <c r="W295" s="31"/>
      <c r="X295" s="31"/>
      <c r="Y295" s="31"/>
      <c r="Z295" s="31"/>
      <c r="AA295" s="31"/>
      <c r="AB295" s="31"/>
      <c r="AC295" s="31"/>
      <c r="AD295" s="31"/>
      <c r="AE295" s="31"/>
      <c r="AF295" s="31" t="n">
        <v>11</v>
      </c>
    </row>
    <row r="296" customFormat="false" ht="11.55" hidden="false" customHeight="true" outlineLevel="0" collapsed="false">
      <c r="A296" s="568"/>
      <c r="B296" s="31"/>
      <c r="K296" s="31"/>
      <c r="N296" s="31"/>
      <c r="O296" s="31"/>
      <c r="P296" s="31"/>
      <c r="Q296" s="31"/>
      <c r="S296" s="31"/>
      <c r="T296" s="31"/>
      <c r="U296" s="31"/>
      <c r="V296" s="31"/>
      <c r="W296" s="31"/>
      <c r="X296" s="31"/>
      <c r="Y296" s="31"/>
      <c r="Z296" s="31"/>
      <c r="AA296" s="31"/>
      <c r="AB296" s="31"/>
      <c r="AC296" s="31"/>
      <c r="AD296" s="31"/>
      <c r="AE296" s="31"/>
      <c r="AF296" s="31" t="n">
        <v>11</v>
      </c>
    </row>
    <row r="297" customFormat="false" ht="11.55" hidden="false" customHeight="true" outlineLevel="0" collapsed="false">
      <c r="A297" s="568"/>
      <c r="B297" s="31"/>
      <c r="K297" s="31"/>
      <c r="N297" s="31"/>
      <c r="O297" s="31"/>
      <c r="P297" s="31"/>
      <c r="Q297" s="31"/>
      <c r="S297" s="31"/>
      <c r="T297" s="31"/>
      <c r="U297" s="31"/>
      <c r="V297" s="31"/>
      <c r="W297" s="31"/>
      <c r="X297" s="31"/>
      <c r="Y297" s="31"/>
      <c r="Z297" s="31"/>
      <c r="AA297" s="31"/>
      <c r="AB297" s="31"/>
      <c r="AC297" s="31"/>
      <c r="AD297" s="31"/>
      <c r="AE297" s="31"/>
      <c r="AF297" s="31" t="n">
        <v>11</v>
      </c>
    </row>
    <row r="298" customFormat="false" ht="11.55" hidden="false" customHeight="true" outlineLevel="0" collapsed="false">
      <c r="A298" s="568"/>
      <c r="B298" s="31"/>
      <c r="K298" s="31"/>
      <c r="N298" s="31"/>
      <c r="O298" s="31"/>
      <c r="P298" s="31"/>
      <c r="Q298" s="31"/>
      <c r="S298" s="31"/>
      <c r="T298" s="31"/>
      <c r="U298" s="31"/>
      <c r="V298" s="31"/>
      <c r="W298" s="31"/>
      <c r="X298" s="31"/>
      <c r="Y298" s="31"/>
      <c r="Z298" s="31"/>
      <c r="AA298" s="31"/>
      <c r="AB298" s="31"/>
      <c r="AC298" s="31"/>
      <c r="AD298" s="31"/>
      <c r="AE298" s="31"/>
      <c r="AF298" s="31" t="n">
        <v>11</v>
      </c>
    </row>
    <row r="299" customFormat="false" ht="11.55" hidden="false" customHeight="true" outlineLevel="0" collapsed="false">
      <c r="A299" s="568"/>
      <c r="B299" s="31"/>
      <c r="K299" s="31"/>
      <c r="N299" s="31"/>
      <c r="O299" s="31"/>
      <c r="P299" s="31"/>
      <c r="Q299" s="31"/>
      <c r="S299" s="31"/>
      <c r="T299" s="31"/>
      <c r="U299" s="31"/>
      <c r="V299" s="31"/>
      <c r="W299" s="31"/>
      <c r="X299" s="31"/>
      <c r="Y299" s="31"/>
      <c r="Z299" s="31"/>
      <c r="AA299" s="31"/>
      <c r="AB299" s="31"/>
      <c r="AC299" s="31"/>
      <c r="AD299" s="31"/>
      <c r="AE299" s="31"/>
      <c r="AF299" s="31" t="n">
        <v>11</v>
      </c>
    </row>
    <row r="300" customFormat="false" ht="11.55" hidden="false" customHeight="true" outlineLevel="0" collapsed="false">
      <c r="A300" s="568"/>
      <c r="B300" s="31"/>
      <c r="K300" s="31"/>
      <c r="N300" s="31"/>
      <c r="O300" s="31"/>
      <c r="P300" s="31"/>
      <c r="Q300" s="31"/>
      <c r="S300" s="31"/>
      <c r="T300" s="31"/>
      <c r="U300" s="31"/>
      <c r="V300" s="31"/>
      <c r="W300" s="31"/>
      <c r="X300" s="31"/>
      <c r="Y300" s="31"/>
      <c r="Z300" s="31"/>
      <c r="AA300" s="31"/>
      <c r="AB300" s="31"/>
      <c r="AC300" s="31"/>
      <c r="AD300" s="31"/>
      <c r="AE300" s="31"/>
      <c r="AF300" s="31" t="n">
        <v>11</v>
      </c>
    </row>
    <row r="301" customFormat="false" ht="11.55" hidden="false" customHeight="true" outlineLevel="0" collapsed="false">
      <c r="A301" s="568"/>
      <c r="B301" s="31"/>
      <c r="K301" s="31"/>
      <c r="N301" s="31"/>
      <c r="O301" s="31"/>
      <c r="P301" s="31"/>
      <c r="Q301" s="31"/>
      <c r="S301" s="31"/>
      <c r="T301" s="31"/>
      <c r="U301" s="31"/>
      <c r="V301" s="31"/>
      <c r="W301" s="31"/>
      <c r="X301" s="31"/>
      <c r="Y301" s="31"/>
      <c r="Z301" s="31"/>
      <c r="AA301" s="31"/>
      <c r="AB301" s="31"/>
      <c r="AC301" s="31"/>
      <c r="AD301" s="31"/>
      <c r="AE301" s="31"/>
      <c r="AF301" s="31" t="n">
        <v>11</v>
      </c>
    </row>
    <row r="302" customFormat="false" ht="11.55" hidden="false" customHeight="true" outlineLevel="0" collapsed="false">
      <c r="A302" s="568"/>
      <c r="B302" s="31"/>
      <c r="K302" s="31"/>
      <c r="N302" s="31"/>
      <c r="O302" s="31"/>
      <c r="P302" s="31"/>
      <c r="Q302" s="31"/>
      <c r="S302" s="31"/>
      <c r="T302" s="31"/>
      <c r="U302" s="31"/>
      <c r="V302" s="31"/>
      <c r="W302" s="31"/>
      <c r="X302" s="31"/>
      <c r="Y302" s="31"/>
      <c r="Z302" s="31"/>
      <c r="AA302" s="31"/>
      <c r="AB302" s="31"/>
      <c r="AC302" s="31"/>
      <c r="AD302" s="31"/>
      <c r="AE302" s="31"/>
      <c r="AF302" s="31" t="n">
        <v>11</v>
      </c>
    </row>
    <row r="303" customFormat="false" ht="11.25" hidden="true" customHeight="true" outlineLevel="0" collapsed="false">
      <c r="A303" s="517" t="s">
        <v>81</v>
      </c>
      <c r="B303" s="34" t="n">
        <v>0</v>
      </c>
      <c r="C303" s="36" t="n">
        <v>0</v>
      </c>
      <c r="D303" s="31" t="n">
        <v>3</v>
      </c>
      <c r="E303" s="31" t="n">
        <v>7</v>
      </c>
      <c r="F303" s="31" t="n">
        <v>54</v>
      </c>
      <c r="G303" s="31" t="n">
        <v>10</v>
      </c>
      <c r="H303" s="31" t="n">
        <v>0</v>
      </c>
      <c r="I303" s="31" t="n">
        <v>40</v>
      </c>
      <c r="J303" s="31" t="n">
        <v>102</v>
      </c>
      <c r="K303" s="34" t="n">
        <v>9</v>
      </c>
      <c r="L303" s="36" t="n">
        <v>5</v>
      </c>
      <c r="M303" s="36" t="n">
        <v>3</v>
      </c>
      <c r="N303" s="34" t="n">
        <v>3</v>
      </c>
      <c r="O303" s="34" t="n">
        <v>3</v>
      </c>
      <c r="P303" s="34" t="n">
        <v>3</v>
      </c>
      <c r="Q303" s="34" t="n">
        <v>3</v>
      </c>
      <c r="R303" s="36" t="n">
        <v>10</v>
      </c>
      <c r="S303" s="34" t="n">
        <v>34</v>
      </c>
      <c r="T303" s="34" t="n">
        <v>9</v>
      </c>
      <c r="U303" s="518" t="n">
        <v>8</v>
      </c>
      <c r="V303" s="34" t="n">
        <v>8</v>
      </c>
      <c r="W303" s="34" t="n">
        <v>8</v>
      </c>
      <c r="X303" s="34" t="n">
        <v>8</v>
      </c>
      <c r="Y303" s="34" t="n">
        <v>8</v>
      </c>
      <c r="Z303" s="34" t="n">
        <v>8</v>
      </c>
      <c r="AA303" s="29" t="n">
        <v>8</v>
      </c>
      <c r="AB303" s="29" t="n">
        <v>8</v>
      </c>
      <c r="AC303" s="29" t="n">
        <v>8</v>
      </c>
      <c r="AD303" s="29" t="n">
        <v>8</v>
      </c>
      <c r="AE303" s="29" t="n">
        <v>8</v>
      </c>
      <c r="AF303" s="31" t="n">
        <v>11</v>
      </c>
    </row>
  </sheetData>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1">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H66:I66 H68:I68"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H7:I7" type="list">
      <formula1>kind_of_purchase_method</formula1>
      <formula2>0</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F10 F12 H70:I70"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G4 H34:I34 H39:I39"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4:I6 H9:I13 H15:I15 H17:I17 H30:I30 H32:I33 H35:I38 H40:I65 H67:I67 H69:I69 H74:I74 H82:I86 H88:I89 H91:I94 H96:I119 H127:I127" type="decimal">
      <formula1>0</formula1>
      <formula2>1E+024</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2" type="list">
      <formula1>kind_of_fuels</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G93" type="list">
      <formula1>kind_of_volume_te_unit</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81:I81 H128:I130"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H72:I73" type="decimal">
      <formula1>-1E+024</formula1>
      <formula2>1E+024</formula2>
    </dataValidation>
    <dataValidation allowBlank="true" error="Допускается ввод только действительных чисел!" errorStyle="stop" errorTitle="Ошибка" operator="between" showDropDown="false" showErrorMessage="true" showInputMessage="false" sqref="H75:I80 H120:I120 H123:I123 H126:I126" type="decimal">
      <formula1>-1E+038</formula1>
      <formula2>1E+038</formula2>
    </dataValidation>
    <dataValidation allowBlank="true" error="Введите значение от 0 до 100%" errorStyle="stop" errorTitle="Ошибка" operator="between" showDropDown="false" showErrorMessage="true" showInputMessage="false" sqref="H90:I90 H95:I95" type="decimal">
      <formula1>0</formula1>
      <formula2>100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CF2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true" hidden="true" outlineLevel="0" max="1" min="1" style="569" width="14.71"/>
    <col collapsed="false" customWidth="true" hidden="true" outlineLevel="0" max="2" min="2" style="34" width="17.01"/>
    <col collapsed="false" customWidth="true" hidden="false" outlineLevel="0" max="3" min="3" style="31" width="3.01"/>
    <col collapsed="false" customWidth="true" hidden="true" outlineLevel="0" max="4" min="4" style="31" width="1.85"/>
    <col collapsed="false" customWidth="true" hidden="false" outlineLevel="0" max="6" min="5" style="31" width="7.01"/>
    <col collapsed="false" customWidth="true" hidden="false" outlineLevel="0" max="7" min="7" style="31" width="29.01"/>
    <col collapsed="false" customWidth="true" hidden="false" outlineLevel="0" max="8" min="8" style="31" width="3.71"/>
    <col collapsed="false" customWidth="true" hidden="false" outlineLevel="0" max="9" min="9" style="31" width="5"/>
    <col collapsed="false" customWidth="true" hidden="false" outlineLevel="0" max="11" min="10" style="31" width="24.01"/>
    <col collapsed="false" customWidth="true" hidden="false" outlineLevel="0" max="12" min="12" style="31" width="3.01"/>
    <col collapsed="false" customWidth="true" hidden="false" outlineLevel="0" max="13" min="13" style="31" width="6.01"/>
    <col collapsed="false" customWidth="true" hidden="false" outlineLevel="0" max="14" min="14" style="31" width="25.01"/>
    <col collapsed="false" customWidth="true" hidden="false" outlineLevel="0" max="18" min="15" style="31" width="18.01"/>
    <col collapsed="false" customWidth="true" hidden="false" outlineLevel="0" max="19" min="19" style="31" width="93.01"/>
    <col collapsed="false" customWidth="true" hidden="false" outlineLevel="0" max="20" min="20" style="31" width="10"/>
    <col collapsed="false" customWidth="true" hidden="false" outlineLevel="0" max="21" min="21" style="36" width="10"/>
    <col collapsed="false" customWidth="true" hidden="false" outlineLevel="0" max="22" min="22" style="36" width="11.01"/>
    <col collapsed="false" customWidth="true" hidden="false" outlineLevel="0" max="27" min="23" style="34" width="10"/>
    <col collapsed="false" customWidth="true" hidden="false" outlineLevel="0" max="83" min="28" style="31" width="8.01"/>
    <col collapsed="false" customWidth="false" hidden="true" outlineLevel="0" max="84" min="84" style="31" width="9.14"/>
  </cols>
  <sheetData>
    <row r="1" customFormat="false" ht="22.5" hidden="true" customHeight="true" outlineLevel="0" collapsed="false">
      <c r="CF1" s="481" t="s">
        <v>14</v>
      </c>
    </row>
    <row r="2" customFormat="false" ht="11.25" hidden="true" customHeight="true" outlineLevel="0" collapsed="false">
      <c r="CF2" s="481" t="n">
        <v>0</v>
      </c>
    </row>
    <row r="3" customFormat="false" ht="11.25" hidden="true" customHeight="true" outlineLevel="0" collapsed="false">
      <c r="CF3" s="481" t="n">
        <v>0</v>
      </c>
    </row>
    <row r="4" customFormat="false" ht="3" hidden="false" customHeight="true" outlineLevel="0" collapsed="false">
      <c r="K4" s="481"/>
      <c r="L4" s="481"/>
      <c r="M4" s="481"/>
      <c r="CF4" s="481" t="n">
        <v>3</v>
      </c>
    </row>
    <row r="5" customFormat="false" ht="29.25" hidden="false" customHeight="true" outlineLevel="0" collapsed="false">
      <c r="D5" s="570"/>
      <c r="E5" s="176" t="str">
        <f aca="false">FHD20_NAME_FORM</f>
        <v>Форма 11. Информация о расходах на капитальный и текущий ремонт основных средств</v>
      </c>
      <c r="F5" s="176"/>
      <c r="G5" s="176"/>
      <c r="H5" s="176"/>
      <c r="I5" s="176"/>
      <c r="J5" s="176"/>
      <c r="K5" s="176"/>
      <c r="L5" s="481"/>
      <c r="M5" s="481"/>
      <c r="CF5" s="481" t="n">
        <v>28</v>
      </c>
    </row>
    <row r="6" s="31" customFormat="true" ht="16.8" hidden="false" customHeight="true" outlineLevel="0" collapsed="false">
      <c r="A6" s="569"/>
      <c r="B6" s="34"/>
      <c r="D6" s="571"/>
      <c r="E6" s="209" t="str">
        <f aca="false">IF(org=0,"Не определено",org)</f>
        <v>ООО "Газпром теплоэнерго Ярославль"</v>
      </c>
      <c r="F6" s="209"/>
      <c r="G6" s="209"/>
      <c r="H6" s="209"/>
      <c r="I6" s="209"/>
      <c r="J6" s="209"/>
      <c r="K6" s="209"/>
      <c r="L6" s="481"/>
      <c r="M6" s="481"/>
      <c r="U6" s="36"/>
      <c r="V6" s="36"/>
      <c r="W6" s="34"/>
      <c r="X6" s="34"/>
      <c r="Y6" s="34"/>
      <c r="Z6" s="34"/>
      <c r="AA6" s="34"/>
      <c r="CF6" s="481" t="n">
        <v>16</v>
      </c>
    </row>
    <row r="7" customFormat="false" ht="11.55" hidden="false" customHeight="true" outlineLevel="0" collapsed="false">
      <c r="G7" s="481"/>
      <c r="H7" s="481"/>
      <c r="I7" s="481"/>
      <c r="J7" s="481"/>
      <c r="K7" s="572"/>
      <c r="L7" s="572"/>
      <c r="M7" s="572"/>
      <c r="R7" s="231"/>
      <c r="CF7" s="481" t="n">
        <v>11</v>
      </c>
    </row>
    <row r="8" s="87" customFormat="true" ht="4.2" hidden="false" customHeight="true" outlineLevel="0" collapsed="false">
      <c r="A8" s="407"/>
      <c r="B8" s="36"/>
      <c r="G8" s="573"/>
      <c r="H8" s="573"/>
      <c r="I8" s="573"/>
      <c r="J8" s="573"/>
      <c r="K8" s="574"/>
      <c r="L8" s="574"/>
      <c r="M8" s="574"/>
      <c r="R8" s="575"/>
      <c r="U8" s="36"/>
      <c r="V8" s="36"/>
      <c r="W8" s="36"/>
      <c r="X8" s="36"/>
      <c r="Y8" s="36"/>
      <c r="Z8" s="36"/>
      <c r="AA8" s="36"/>
      <c r="CF8" s="87" t="n">
        <v>4</v>
      </c>
    </row>
    <row r="9" customFormat="false" ht="19.95" hidden="false" customHeight="true" outlineLevel="0" collapsed="false">
      <c r="D9" s="334"/>
      <c r="E9" s="97" t="s">
        <v>307</v>
      </c>
      <c r="F9" s="97"/>
      <c r="G9" s="97"/>
      <c r="H9" s="97"/>
      <c r="I9" s="97"/>
      <c r="J9" s="97"/>
      <c r="K9" s="97"/>
      <c r="L9" s="97"/>
      <c r="M9" s="97"/>
      <c r="N9" s="97"/>
      <c r="O9" s="97"/>
      <c r="P9" s="97"/>
      <c r="Q9" s="97"/>
      <c r="R9" s="97"/>
      <c r="S9" s="97" t="s">
        <v>308</v>
      </c>
      <c r="T9" s="576"/>
      <c r="CF9" s="481" t="n">
        <v>19</v>
      </c>
    </row>
    <row r="10" customFormat="false" ht="48.3" hidden="false" customHeight="true" outlineLevel="0" collapsed="false">
      <c r="D10" s="109" t="s">
        <v>87</v>
      </c>
      <c r="E10" s="97" t="s">
        <v>87</v>
      </c>
      <c r="F10" s="97"/>
      <c r="G10" s="334" t="s">
        <v>309</v>
      </c>
      <c r="H10" s="97" t="s">
        <v>87</v>
      </c>
      <c r="I10" s="97"/>
      <c r="J10" s="334" t="s">
        <v>609</v>
      </c>
      <c r="K10" s="334" t="s">
        <v>610</v>
      </c>
      <c r="L10" s="97" t="s">
        <v>87</v>
      </c>
      <c r="M10" s="97"/>
      <c r="N10" s="334" t="s">
        <v>611</v>
      </c>
      <c r="O10" s="334" t="s">
        <v>612</v>
      </c>
      <c r="P10" s="334" t="s">
        <v>613</v>
      </c>
      <c r="Q10" s="334" t="s">
        <v>614</v>
      </c>
      <c r="R10" s="334" t="s">
        <v>615</v>
      </c>
      <c r="S10" s="97"/>
      <c r="T10" s="576"/>
      <c r="CF10" s="481" t="n">
        <v>46</v>
      </c>
    </row>
    <row r="11" s="36" customFormat="true" ht="15" hidden="true" customHeight="true" outlineLevel="0" collapsed="false">
      <c r="A11" s="118"/>
      <c r="D11" s="118" t="s">
        <v>118</v>
      </c>
      <c r="E11" s="118"/>
      <c r="F11" s="118" t="s">
        <v>101</v>
      </c>
      <c r="G11" s="118" t="s">
        <v>89</v>
      </c>
      <c r="H11" s="118"/>
      <c r="I11" s="118" t="s">
        <v>90</v>
      </c>
      <c r="J11" s="118" t="s">
        <v>119</v>
      </c>
      <c r="K11" s="118" t="s">
        <v>91</v>
      </c>
      <c r="L11" s="118"/>
      <c r="M11" s="118" t="s">
        <v>92</v>
      </c>
      <c r="N11" s="118" t="s">
        <v>120</v>
      </c>
      <c r="O11" s="118" t="s">
        <v>157</v>
      </c>
      <c r="P11" s="118" t="s">
        <v>158</v>
      </c>
      <c r="Q11" s="118" t="s">
        <v>159</v>
      </c>
      <c r="R11" s="118" t="s">
        <v>160</v>
      </c>
      <c r="S11" s="118" t="s">
        <v>161</v>
      </c>
      <c r="CF11" s="36" t="n">
        <v>0</v>
      </c>
    </row>
    <row r="12" s="31" customFormat="true" ht="1.05" hidden="false" customHeight="true" outlineLevel="0" collapsed="false">
      <c r="A12" s="569"/>
      <c r="B12" s="34"/>
      <c r="D12" s="407"/>
      <c r="E12" s="38"/>
      <c r="F12" s="38"/>
      <c r="Q12" s="94"/>
      <c r="R12" s="577"/>
      <c r="T12" s="576"/>
      <c r="U12" s="36"/>
      <c r="V12" s="36"/>
      <c r="W12" s="34"/>
      <c r="X12" s="34"/>
      <c r="Y12" s="34"/>
      <c r="Z12" s="34"/>
      <c r="AA12" s="34"/>
      <c r="CF12" s="31" t="n">
        <v>1</v>
      </c>
    </row>
    <row r="13" s="87" customFormat="true" ht="1.05" hidden="false" customHeight="true" outlineLevel="0" collapsed="false">
      <c r="A13" s="407"/>
      <c r="B13" s="36"/>
      <c r="D13" s="407" t="s">
        <v>383</v>
      </c>
      <c r="E13" s="539"/>
      <c r="F13" s="539"/>
      <c r="G13" s="539"/>
      <c r="H13" s="539"/>
      <c r="I13" s="539"/>
      <c r="J13" s="539"/>
      <c r="K13" s="539"/>
      <c r="L13" s="539"/>
      <c r="M13" s="539"/>
      <c r="N13" s="539"/>
      <c r="O13" s="539"/>
      <c r="P13" s="539"/>
      <c r="Q13" s="539"/>
      <c r="R13" s="539"/>
      <c r="T13" s="576"/>
      <c r="U13" s="36"/>
      <c r="V13" s="36"/>
      <c r="W13" s="36"/>
      <c r="X13" s="36"/>
      <c r="Y13" s="36"/>
      <c r="Z13" s="36"/>
      <c r="AA13" s="36"/>
      <c r="CF13" s="87" t="n">
        <v>1</v>
      </c>
    </row>
    <row r="14" s="41" customFormat="true" ht="15" hidden="true" customHeight="true" outlineLevel="0" collapsed="false">
      <c r="A14" s="578" t="s">
        <v>125</v>
      </c>
      <c r="D14" s="468" t="s">
        <v>118</v>
      </c>
      <c r="E14" s="579" t="s">
        <v>114</v>
      </c>
      <c r="F14" s="579"/>
      <c r="G14" s="579"/>
      <c r="H14" s="580" t="str">
        <f aca="false">IF(A14="","",INDEX(DIFFERENTIATION_UNMERGE_VD,MATCH(A14,DIFFERENTIATION_ID_DIFF,0)))</f>
        <v>Производство тепловой энергии. Некомбинированная выработка</v>
      </c>
      <c r="I14" s="580"/>
      <c r="J14" s="580"/>
      <c r="K14" s="580"/>
      <c r="L14" s="580"/>
      <c r="M14" s="580"/>
      <c r="N14" s="580"/>
      <c r="O14" s="580"/>
      <c r="P14" s="580"/>
      <c r="Q14" s="580"/>
      <c r="R14" s="580"/>
      <c r="S14" s="581"/>
      <c r="T14" s="582"/>
      <c r="U14" s="118"/>
      <c r="V14" s="118"/>
      <c r="W14" s="96"/>
      <c r="X14" s="96"/>
      <c r="Y14" s="96"/>
      <c r="Z14" s="96"/>
      <c r="AA14" s="118"/>
      <c r="AB14" s="96"/>
      <c r="AC14" s="34"/>
      <c r="AD14" s="96"/>
      <c r="AE14" s="34"/>
      <c r="AF14" s="34"/>
      <c r="AG14" s="583" t="s">
        <v>616</v>
      </c>
      <c r="AH14" s="584" t="n">
        <v>3</v>
      </c>
      <c r="AI14" s="118"/>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96"/>
      <c r="BW14" s="96"/>
      <c r="BX14" s="96"/>
      <c r="BY14" s="96"/>
      <c r="BZ14" s="96"/>
      <c r="CA14" s="96"/>
      <c r="CB14" s="96"/>
      <c r="CC14" s="96"/>
      <c r="CD14" s="96"/>
      <c r="CE14" s="96"/>
      <c r="CF14" s="41" t="n">
        <v>0</v>
      </c>
    </row>
    <row r="15" s="41" customFormat="true" ht="15" hidden="true" customHeight="true" outlineLevel="0" collapsed="false">
      <c r="A15" s="578"/>
      <c r="D15" s="468"/>
      <c r="E15" s="579" t="s">
        <v>571</v>
      </c>
      <c r="F15" s="579"/>
      <c r="G15" s="579"/>
      <c r="H15" s="580" t="str">
        <f aca="false">IF(A14="","",INDEX(DIFFERENTIATION_UNMERGE_AREA,MATCH(A14,DIFFERENTIATION_ID_DIFF,0)))</f>
        <v>Территория 1</v>
      </c>
      <c r="I15" s="580"/>
      <c r="J15" s="580"/>
      <c r="K15" s="580"/>
      <c r="L15" s="580"/>
      <c r="M15" s="580"/>
      <c r="N15" s="580"/>
      <c r="O15" s="580"/>
      <c r="P15" s="580"/>
      <c r="Q15" s="580"/>
      <c r="R15" s="580"/>
      <c r="S15" s="581"/>
      <c r="T15" s="582"/>
      <c r="U15" s="118"/>
      <c r="V15" s="118"/>
      <c r="W15" s="96"/>
      <c r="X15" s="96"/>
      <c r="Y15" s="96"/>
      <c r="Z15" s="96"/>
      <c r="AA15" s="118"/>
      <c r="AB15" s="96"/>
      <c r="AC15" s="34"/>
      <c r="AD15" s="96"/>
      <c r="AE15" s="34"/>
      <c r="AF15" s="34"/>
      <c r="AG15" s="583"/>
      <c r="AH15" s="584"/>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96"/>
      <c r="BW15" s="96"/>
      <c r="BX15" s="96"/>
      <c r="BY15" s="96"/>
      <c r="BZ15" s="96"/>
      <c r="CA15" s="96"/>
      <c r="CB15" s="96"/>
      <c r="CC15" s="96"/>
      <c r="CD15" s="96"/>
      <c r="CE15" s="96"/>
      <c r="CF15" s="41" t="n">
        <v>0</v>
      </c>
    </row>
    <row r="16" s="41" customFormat="true" ht="15" hidden="true" customHeight="true" outlineLevel="0" collapsed="false">
      <c r="A16" s="578"/>
      <c r="D16" s="468"/>
      <c r="E16" s="579" t="s">
        <v>572</v>
      </c>
      <c r="F16" s="579"/>
      <c r="G16" s="579"/>
      <c r="H16" s="580" t="str">
        <f aca="false">IF(A14="","",INDEX(DIFFERENTIATION_UNMERGE_SYSTEM,MATCH(A14,DIFFERENTIATION_ID_DIFF,0)))</f>
        <v>без дифференциации</v>
      </c>
      <c r="I16" s="580"/>
      <c r="J16" s="580"/>
      <c r="K16" s="580"/>
      <c r="L16" s="580"/>
      <c r="M16" s="580"/>
      <c r="N16" s="580"/>
      <c r="O16" s="580"/>
      <c r="P16" s="580"/>
      <c r="Q16" s="580"/>
      <c r="R16" s="580"/>
      <c r="S16" s="581"/>
      <c r="T16" s="582"/>
      <c r="U16" s="118"/>
      <c r="V16" s="118"/>
      <c r="W16" s="96"/>
      <c r="X16" s="96"/>
      <c r="Y16" s="96"/>
      <c r="Z16" s="96"/>
      <c r="AA16" s="118"/>
      <c r="AB16" s="96"/>
      <c r="AC16" s="34"/>
      <c r="AD16" s="96"/>
      <c r="AE16" s="34"/>
      <c r="AF16" s="34"/>
      <c r="AG16" s="583"/>
      <c r="AH16" s="584"/>
      <c r="AI16" s="118"/>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96"/>
      <c r="BW16" s="96"/>
      <c r="BX16" s="96"/>
      <c r="BY16" s="96"/>
      <c r="BZ16" s="96"/>
      <c r="CA16" s="96"/>
      <c r="CB16" s="96"/>
      <c r="CC16" s="96"/>
      <c r="CD16" s="96"/>
      <c r="CE16" s="96"/>
      <c r="CF16" s="41" t="n">
        <v>0</v>
      </c>
    </row>
    <row r="17" s="41" customFormat="true" ht="22.5" hidden="true" customHeight="true" outlineLevel="0" collapsed="false">
      <c r="A17" s="34"/>
      <c r="B17" s="34"/>
      <c r="C17" s="122"/>
      <c r="D17" s="468"/>
      <c r="E17" s="585" t="s">
        <v>617</v>
      </c>
      <c r="F17" s="585"/>
      <c r="G17" s="585"/>
      <c r="H17" s="585"/>
      <c r="I17" s="585"/>
      <c r="J17" s="585"/>
      <c r="K17" s="585"/>
      <c r="L17" s="585"/>
      <c r="M17" s="585"/>
      <c r="N17" s="585"/>
      <c r="O17" s="585"/>
      <c r="P17" s="585"/>
      <c r="Q17" s="536" t="n">
        <f aca="false">SUMIF(T18:T19,"i",Q18:Q19)</f>
        <v>0</v>
      </c>
      <c r="R17" s="586"/>
      <c r="S17" s="334" t="s">
        <v>618</v>
      </c>
      <c r="T17" s="582" t="s">
        <v>619</v>
      </c>
      <c r="U17" s="36" t="n">
        <v>1</v>
      </c>
      <c r="V17" s="36" t="str">
        <f aca="false">INDEX(B_FHD_FLAG_INDEX_1,1,MATCH(A14,B_FHD_FLAG_DIFFERENTIATION,0))</f>
        <v>отсутствует</v>
      </c>
      <c r="W17" s="34"/>
      <c r="X17" s="34"/>
      <c r="Y17" s="34"/>
      <c r="Z17" s="34"/>
      <c r="AA17" s="36"/>
      <c r="AB17" s="34"/>
      <c r="AC17" s="34"/>
      <c r="AD17" s="96"/>
      <c r="AE17" s="34"/>
      <c r="AF17" s="34"/>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4"/>
      <c r="BW17" s="34"/>
      <c r="BX17" s="34"/>
      <c r="BY17" s="34"/>
      <c r="BZ17" s="34"/>
      <c r="CA17" s="34"/>
      <c r="CB17" s="34"/>
      <c r="CC17" s="34"/>
      <c r="CD17" s="34"/>
      <c r="CE17" s="34"/>
      <c r="CF17" s="41" t="n">
        <v>0</v>
      </c>
    </row>
    <row r="18" s="41" customFormat="true" ht="11.25" hidden="true" customHeight="true" outlineLevel="0" collapsed="false">
      <c r="A18" s="36"/>
      <c r="B18" s="36"/>
      <c r="C18" s="36"/>
      <c r="D18" s="468"/>
      <c r="E18" s="109"/>
      <c r="F18" s="109" t="n">
        <v>0</v>
      </c>
      <c r="G18" s="109"/>
      <c r="H18" s="109"/>
      <c r="I18" s="109"/>
      <c r="J18" s="109"/>
      <c r="K18" s="109"/>
      <c r="L18" s="109"/>
      <c r="M18" s="109"/>
      <c r="N18" s="109"/>
      <c r="O18" s="109"/>
      <c r="P18" s="109"/>
      <c r="Q18" s="109"/>
      <c r="R18" s="109"/>
      <c r="S18" s="109"/>
      <c r="T18" s="587"/>
      <c r="U18" s="36"/>
      <c r="V18" s="36"/>
      <c r="W18" s="36"/>
      <c r="X18" s="36"/>
      <c r="Y18" s="36"/>
      <c r="Z18" s="36"/>
      <c r="AA18" s="36"/>
      <c r="AB18" s="34"/>
      <c r="AC18" s="34"/>
      <c r="AD18" s="96"/>
      <c r="AE18" s="34"/>
      <c r="AF18" s="34"/>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41" t="n">
        <v>0</v>
      </c>
    </row>
    <row r="19" s="41" customFormat="true" ht="11.25" hidden="true" customHeight="true" outlineLevel="0" collapsed="false">
      <c r="A19" s="34"/>
      <c r="B19" s="34"/>
      <c r="C19" s="122"/>
      <c r="D19" s="468"/>
      <c r="E19" s="514"/>
      <c r="F19" s="125"/>
      <c r="G19" s="125"/>
      <c r="H19" s="125"/>
      <c r="I19" s="125"/>
      <c r="J19" s="125"/>
      <c r="K19" s="125"/>
      <c r="L19" s="125"/>
      <c r="M19" s="125"/>
      <c r="N19" s="125"/>
      <c r="O19" s="125"/>
      <c r="P19" s="125"/>
      <c r="Q19" s="125"/>
      <c r="R19" s="169"/>
      <c r="S19" s="585"/>
      <c r="T19" s="587"/>
      <c r="U19" s="36"/>
      <c r="V19" s="36"/>
      <c r="W19" s="34"/>
      <c r="X19" s="34"/>
      <c r="Y19" s="34"/>
      <c r="Z19" s="34"/>
      <c r="AA19" s="36"/>
      <c r="AB19" s="34"/>
      <c r="AC19" s="34"/>
      <c r="AD19" s="96"/>
      <c r="AE19" s="34"/>
      <c r="AF19" s="34"/>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4"/>
      <c r="BW19" s="34"/>
      <c r="BX19" s="34"/>
      <c r="BY19" s="34"/>
      <c r="BZ19" s="34"/>
      <c r="CA19" s="34"/>
      <c r="CB19" s="34"/>
      <c r="CC19" s="34"/>
      <c r="CD19" s="34"/>
      <c r="CE19" s="34"/>
      <c r="CF19" s="41" t="n">
        <v>0</v>
      </c>
    </row>
    <row r="20" s="41" customFormat="true" ht="22.5" hidden="true" customHeight="true" outlineLevel="0" collapsed="false">
      <c r="A20" s="34"/>
      <c r="B20" s="34"/>
      <c r="C20" s="122"/>
      <c r="D20" s="468"/>
      <c r="E20" s="585" t="s">
        <v>620</v>
      </c>
      <c r="F20" s="585"/>
      <c r="G20" s="585"/>
      <c r="H20" s="585"/>
      <c r="I20" s="585"/>
      <c r="J20" s="585"/>
      <c r="K20" s="585"/>
      <c r="L20" s="585"/>
      <c r="M20" s="585"/>
      <c r="N20" s="585"/>
      <c r="O20" s="585"/>
      <c r="P20" s="585"/>
      <c r="Q20" s="536" t="n">
        <f aca="false">SUMIF(T21:T22,"i",Q21:Q22)</f>
        <v>0</v>
      </c>
      <c r="R20" s="586"/>
      <c r="S20" s="334" t="s">
        <v>621</v>
      </c>
      <c r="T20" s="582" t="s">
        <v>619</v>
      </c>
      <c r="U20" s="36" t="n">
        <v>2</v>
      </c>
      <c r="V20" s="36" t="str">
        <f aca="false">INDEX(B_FHD_FLAG_INDEX_2,1,MATCH(A14,B_FHD_FLAG_DIFFERENTIATION,0))</f>
        <v>отсутствует</v>
      </c>
      <c r="W20" s="34"/>
      <c r="X20" s="34"/>
      <c r="Y20" s="34"/>
      <c r="Z20" s="34"/>
      <c r="AA20" s="36"/>
      <c r="AB20" s="34"/>
      <c r="AC20" s="34"/>
      <c r="AD20" s="96"/>
      <c r="AE20" s="34"/>
      <c r="AF20" s="34"/>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4"/>
      <c r="BW20" s="34"/>
      <c r="BX20" s="34"/>
      <c r="BY20" s="34"/>
      <c r="BZ20" s="34"/>
      <c r="CA20" s="34"/>
      <c r="CB20" s="34"/>
      <c r="CC20" s="34"/>
      <c r="CD20" s="34"/>
      <c r="CE20" s="34"/>
      <c r="CF20" s="41" t="n">
        <v>0</v>
      </c>
    </row>
    <row r="21" s="41" customFormat="true" ht="11.25" hidden="true" customHeight="true" outlineLevel="0" collapsed="false">
      <c r="A21" s="36"/>
      <c r="B21" s="36"/>
      <c r="C21" s="36"/>
      <c r="D21" s="468"/>
      <c r="E21" s="109"/>
      <c r="F21" s="109" t="n">
        <v>0</v>
      </c>
      <c r="G21" s="109"/>
      <c r="H21" s="109"/>
      <c r="I21" s="109"/>
      <c r="J21" s="109"/>
      <c r="K21" s="109"/>
      <c r="L21" s="109"/>
      <c r="M21" s="109"/>
      <c r="N21" s="109"/>
      <c r="O21" s="109"/>
      <c r="P21" s="109"/>
      <c r="Q21" s="109"/>
      <c r="R21" s="109"/>
      <c r="S21" s="109"/>
      <c r="T21" s="587"/>
      <c r="U21" s="36"/>
      <c r="V21" s="36"/>
      <c r="W21" s="36"/>
      <c r="X21" s="36"/>
      <c r="Y21" s="36"/>
      <c r="Z21" s="36"/>
      <c r="AA21" s="36"/>
      <c r="AB21" s="34"/>
      <c r="AC21" s="34"/>
      <c r="AD21" s="96"/>
      <c r="AE21" s="34"/>
      <c r="AF21" s="34"/>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41" t="n">
        <v>0</v>
      </c>
    </row>
    <row r="22" s="41" customFormat="true" ht="11.25" hidden="true" customHeight="true" outlineLevel="0" collapsed="false">
      <c r="A22" s="34"/>
      <c r="B22" s="34"/>
      <c r="C22" s="122"/>
      <c r="D22" s="468"/>
      <c r="E22" s="514"/>
      <c r="F22" s="125"/>
      <c r="G22" s="125"/>
      <c r="H22" s="125"/>
      <c r="I22" s="125"/>
      <c r="J22" s="125"/>
      <c r="K22" s="125"/>
      <c r="L22" s="125"/>
      <c r="M22" s="125"/>
      <c r="N22" s="125"/>
      <c r="O22" s="125"/>
      <c r="P22" s="125"/>
      <c r="Q22" s="125"/>
      <c r="R22" s="169"/>
      <c r="S22" s="585"/>
      <c r="T22" s="587"/>
      <c r="U22" s="36"/>
      <c r="V22" s="36"/>
      <c r="W22" s="34"/>
      <c r="X22" s="34"/>
      <c r="Y22" s="34"/>
      <c r="Z22" s="34"/>
      <c r="AA22" s="36"/>
      <c r="AB22" s="34"/>
      <c r="AC22" s="34"/>
      <c r="AD22" s="96"/>
      <c r="AE22" s="34"/>
      <c r="AF22" s="34"/>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4"/>
      <c r="BW22" s="34"/>
      <c r="BX22" s="34"/>
      <c r="BY22" s="34"/>
      <c r="BZ22" s="34"/>
      <c r="CA22" s="34"/>
      <c r="CB22" s="34"/>
      <c r="CC22" s="34"/>
      <c r="CD22" s="34"/>
      <c r="CE22" s="34"/>
      <c r="CF22" s="41" t="n">
        <v>0</v>
      </c>
    </row>
    <row r="23" customFormat="false" ht="19.95" hidden="false" customHeight="true" outlineLevel="0" collapsed="false">
      <c r="D23" s="588"/>
      <c r="E23" s="588"/>
      <c r="F23" s="588"/>
      <c r="G23" s="588"/>
      <c r="H23" s="588"/>
      <c r="I23" s="588"/>
      <c r="J23" s="588"/>
      <c r="K23" s="588"/>
      <c r="L23" s="588"/>
      <c r="M23" s="588"/>
      <c r="N23" s="588"/>
      <c r="O23" s="588"/>
      <c r="P23" s="588"/>
      <c r="Q23" s="588"/>
      <c r="R23" s="588"/>
      <c r="S23" s="588"/>
      <c r="T23" s="576"/>
      <c r="CF23" s="481" t="n">
        <v>19</v>
      </c>
    </row>
    <row r="24" customFormat="false" ht="11.55" hidden="false" customHeight="true" outlineLevel="0" collapsed="false">
      <c r="CF24" s="481" t="n">
        <v>11</v>
      </c>
    </row>
    <row r="25" customFormat="false" ht="11.55" hidden="false" customHeight="true" outlineLevel="0" collapsed="false">
      <c r="D25" s="481"/>
      <c r="E25" s="481"/>
      <c r="F25" s="481"/>
      <c r="G25" s="578"/>
      <c r="CF25" s="481" t="n">
        <v>11</v>
      </c>
    </row>
    <row r="26" customFormat="false" ht="11.55" hidden="false" customHeight="true" outlineLevel="0" collapsed="false">
      <c r="CF26" s="481" t="n">
        <v>11</v>
      </c>
    </row>
    <row r="27" customFormat="false" ht="11.55" hidden="false" customHeight="true" outlineLevel="0" collapsed="false">
      <c r="D27" s="589"/>
      <c r="E27" s="589"/>
      <c r="F27" s="589"/>
      <c r="G27" s="589"/>
      <c r="H27" s="589"/>
      <c r="I27" s="589"/>
      <c r="J27" s="589"/>
      <c r="K27" s="589"/>
      <c r="L27" s="589"/>
      <c r="M27" s="589"/>
      <c r="N27" s="589"/>
      <c r="O27" s="589"/>
      <c r="P27" s="589"/>
      <c r="Q27" s="589"/>
      <c r="R27" s="589"/>
      <c r="CF27" s="481" t="n">
        <v>11</v>
      </c>
    </row>
    <row r="28" customFormat="false" ht="11.55" hidden="false" customHeight="true" outlineLevel="0" collapsed="false">
      <c r="F28" s="481"/>
      <c r="G28" s="481"/>
      <c r="CF28" s="481" t="n">
        <v>11</v>
      </c>
    </row>
    <row r="29" customFormat="false" ht="11.25" hidden="true" customHeight="true" outlineLevel="0" collapsed="false">
      <c r="A29" s="569" t="s">
        <v>81</v>
      </c>
      <c r="B29" s="34" t="n">
        <v>0</v>
      </c>
      <c r="C29" s="481" t="n">
        <v>3</v>
      </c>
      <c r="D29" s="481" t="n">
        <v>0</v>
      </c>
      <c r="E29" s="481" t="n">
        <v>7</v>
      </c>
      <c r="F29" s="481" t="n">
        <v>7</v>
      </c>
      <c r="G29" s="481" t="n">
        <v>29</v>
      </c>
      <c r="H29" s="481" t="n">
        <v>3</v>
      </c>
      <c r="I29" s="481" t="n">
        <v>5</v>
      </c>
      <c r="J29" s="481" t="n">
        <v>24</v>
      </c>
      <c r="K29" s="481" t="n">
        <v>24</v>
      </c>
      <c r="L29" s="481" t="n">
        <v>3</v>
      </c>
      <c r="M29" s="481" t="n">
        <v>6</v>
      </c>
      <c r="N29" s="481" t="n">
        <v>25</v>
      </c>
      <c r="O29" s="481" t="n">
        <v>18</v>
      </c>
      <c r="P29" s="481" t="n">
        <v>18</v>
      </c>
      <c r="Q29" s="481" t="n">
        <v>18</v>
      </c>
      <c r="R29" s="481" t="n">
        <v>18</v>
      </c>
      <c r="S29" s="481" t="n">
        <v>93</v>
      </c>
      <c r="T29" s="481" t="n">
        <v>10</v>
      </c>
      <c r="U29" s="36" t="n">
        <v>10</v>
      </c>
      <c r="V29" s="36" t="n">
        <v>11</v>
      </c>
      <c r="W29" s="34" t="n">
        <v>10</v>
      </c>
      <c r="X29" s="34" t="n">
        <v>10</v>
      </c>
      <c r="Y29" s="34" t="n">
        <v>10</v>
      </c>
      <c r="Z29" s="34" t="n">
        <v>10</v>
      </c>
      <c r="AA29" s="34" t="n">
        <v>10</v>
      </c>
      <c r="AB29" s="481" t="n">
        <v>8</v>
      </c>
      <c r="AC29" s="481" t="n">
        <v>8</v>
      </c>
      <c r="AD29" s="481" t="n">
        <v>8</v>
      </c>
      <c r="AE29" s="481" t="n">
        <v>8</v>
      </c>
      <c r="AF29" s="481" t="n">
        <v>8</v>
      </c>
      <c r="AG29" s="481" t="n">
        <v>8</v>
      </c>
      <c r="AH29" s="481" t="n">
        <v>8</v>
      </c>
      <c r="AI29" s="481" t="n">
        <v>8</v>
      </c>
      <c r="AJ29" s="481" t="n">
        <v>8</v>
      </c>
      <c r="AK29" s="481" t="n">
        <v>8</v>
      </c>
      <c r="AL29" s="481" t="n">
        <v>8</v>
      </c>
      <c r="AM29" s="481" t="n">
        <v>8</v>
      </c>
      <c r="AN29" s="481" t="n">
        <v>8</v>
      </c>
      <c r="AO29" s="481" t="n">
        <v>8</v>
      </c>
      <c r="AP29" s="481" t="n">
        <v>8</v>
      </c>
      <c r="AQ29" s="481" t="n">
        <v>8</v>
      </c>
      <c r="AR29" s="481" t="n">
        <v>8</v>
      </c>
      <c r="AS29" s="481" t="n">
        <v>8</v>
      </c>
      <c r="AT29" s="481" t="n">
        <v>8</v>
      </c>
      <c r="AU29" s="481" t="n">
        <v>8</v>
      </c>
      <c r="AV29" s="481" t="n">
        <v>8</v>
      </c>
      <c r="AW29" s="481" t="n">
        <v>8</v>
      </c>
      <c r="AX29" s="481" t="n">
        <v>8</v>
      </c>
      <c r="AY29" s="481" t="n">
        <v>8</v>
      </c>
      <c r="AZ29" s="481" t="n">
        <v>8</v>
      </c>
      <c r="BA29" s="481" t="n">
        <v>8</v>
      </c>
      <c r="BB29" s="481" t="n">
        <v>8</v>
      </c>
      <c r="BC29" s="481" t="n">
        <v>8</v>
      </c>
      <c r="BD29" s="481" t="n">
        <v>8</v>
      </c>
      <c r="BE29" s="481" t="n">
        <v>8</v>
      </c>
      <c r="BF29" s="481" t="n">
        <v>8</v>
      </c>
      <c r="BG29" s="481" t="n">
        <v>8</v>
      </c>
      <c r="BH29" s="481" t="n">
        <v>8</v>
      </c>
      <c r="BI29" s="481" t="n">
        <v>8</v>
      </c>
      <c r="BJ29" s="481" t="n">
        <v>8</v>
      </c>
      <c r="BK29" s="481" t="n">
        <v>8</v>
      </c>
      <c r="BL29" s="481" t="n">
        <v>8</v>
      </c>
      <c r="BM29" s="481" t="n">
        <v>8</v>
      </c>
      <c r="BN29" s="481" t="n">
        <v>8</v>
      </c>
      <c r="BO29" s="481" t="n">
        <v>8</v>
      </c>
      <c r="BP29" s="481" t="n">
        <v>8</v>
      </c>
      <c r="BQ29" s="481" t="n">
        <v>8</v>
      </c>
      <c r="BR29" s="481" t="n">
        <v>8</v>
      </c>
      <c r="BS29" s="481" t="n">
        <v>8</v>
      </c>
      <c r="BT29" s="481" t="n">
        <v>8</v>
      </c>
      <c r="BU29" s="481" t="n">
        <v>8</v>
      </c>
      <c r="BV29" s="481" t="n">
        <v>8</v>
      </c>
      <c r="BW29" s="481" t="n">
        <v>8</v>
      </c>
      <c r="BX29" s="481" t="n">
        <v>8</v>
      </c>
      <c r="BY29" s="481" t="n">
        <v>8</v>
      </c>
      <c r="BZ29" s="481" t="n">
        <v>8</v>
      </c>
      <c r="CA29" s="481" t="n">
        <v>8</v>
      </c>
      <c r="CB29" s="481" t="n">
        <v>8</v>
      </c>
      <c r="CC29" s="481" t="n">
        <v>8</v>
      </c>
      <c r="CD29" s="481" t="n">
        <v>8</v>
      </c>
      <c r="CE29" s="481" t="n">
        <v>8</v>
      </c>
      <c r="CF29" s="481" t="n">
        <v>11</v>
      </c>
    </row>
  </sheetData>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AK20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true" hidden="true" outlineLevel="0" max="5" min="1" style="517" width="10.72"/>
    <col collapsed="false" customWidth="true" hidden="true" outlineLevel="0" max="6" min="6" style="34" width="16.86"/>
    <col collapsed="false" customWidth="true" hidden="true" outlineLevel="0" max="7" min="7" style="36" width="5.57"/>
    <col collapsed="false" customWidth="true" hidden="false" outlineLevel="0" max="8" min="8" style="31" width="3.01"/>
    <col collapsed="false" customWidth="true" hidden="false" outlineLevel="0" max="9" min="9" style="31" width="7.01"/>
    <col collapsed="false" customWidth="true" hidden="false" outlineLevel="0" max="10" min="10" style="31" width="56.01"/>
    <col collapsed="false" customWidth="true" hidden="false" outlineLevel="0" max="11" min="11" style="31" width="10"/>
    <col collapsed="false" customWidth="true" hidden="true" outlineLevel="0" max="12" min="12" style="31" width="40.57"/>
    <col collapsed="false" customWidth="true" hidden="false" outlineLevel="0" max="13" min="13" style="31" width="40.71"/>
    <col collapsed="false" customWidth="true" hidden="true" outlineLevel="0" max="14" min="14" style="34" width="9.71"/>
    <col collapsed="false" customWidth="true" hidden="false" outlineLevel="0" max="15" min="15" style="31" width="102.01"/>
    <col collapsed="false" customWidth="true" hidden="false" outlineLevel="0" max="16" min="16" style="34" width="9.01"/>
    <col collapsed="false" customWidth="true" hidden="false" outlineLevel="0" max="17" min="17" style="36" width="5"/>
    <col collapsed="false" customWidth="true" hidden="false" outlineLevel="0" max="18" min="18" style="36" width="3.01"/>
    <col collapsed="false" customWidth="true" hidden="false" outlineLevel="0" max="22" min="19" style="34" width="3.01"/>
    <col collapsed="false" customWidth="true" hidden="false" outlineLevel="0" max="23" min="23" style="36" width="10"/>
    <col collapsed="false" customWidth="true" hidden="false" outlineLevel="0" max="24" min="24" style="34" width="34.01"/>
    <col collapsed="false" customWidth="true" hidden="false" outlineLevel="0" max="25" min="25" style="34" width="9.01"/>
    <col collapsed="false" customWidth="true" hidden="false" outlineLevel="0" max="26" min="26" style="518" width="8.01"/>
    <col collapsed="false" customWidth="true" hidden="false" outlineLevel="0" max="36" min="27" style="34" width="8.01"/>
    <col collapsed="false" customWidth="true" hidden="true" outlineLevel="0" max="37" min="37" style="31" width="5.42"/>
  </cols>
  <sheetData>
    <row r="1" s="34" customFormat="true" ht="33.75" hidden="true" customHeight="true" outlineLevel="0" collapsed="false">
      <c r="A1" s="517"/>
      <c r="B1" s="517"/>
      <c r="C1" s="517"/>
      <c r="D1" s="517"/>
      <c r="E1" s="517"/>
      <c r="G1" s="36"/>
      <c r="L1" s="34" t="n">
        <v>4</v>
      </c>
      <c r="M1" s="34" t="n">
        <v>4</v>
      </c>
      <c r="Q1" s="36"/>
      <c r="R1" s="36"/>
      <c r="W1" s="36"/>
      <c r="AK1" s="34" t="s">
        <v>14</v>
      </c>
    </row>
    <row r="2" s="34" customFormat="true" ht="78.75" hidden="true" customHeight="true" outlineLevel="0" collapsed="false">
      <c r="A2" s="517"/>
      <c r="B2" s="590" t="s">
        <v>622</v>
      </c>
      <c r="C2" s="590" t="s">
        <v>623</v>
      </c>
      <c r="D2" s="591" t="s">
        <v>624</v>
      </c>
      <c r="E2" s="592" t="e">
        <f aca="false">RIGHT(I2,LEN(I2)-SEARCH("#",SUBSTITUTE(I2,".","#",LEN(I2)-LEN(SUBSTITUTE(I2,".","")))))</f>
        <v>#VALUE!</v>
      </c>
      <c r="F2" s="592" t="n">
        <f aca="false">J2</f>
        <v>0</v>
      </c>
      <c r="G2" s="36"/>
      <c r="H2" s="152"/>
      <c r="I2" s="161"/>
      <c r="J2" s="110"/>
      <c r="K2" s="409" t="s">
        <v>563</v>
      </c>
      <c r="L2" s="349"/>
      <c r="M2" s="349"/>
      <c r="N2" s="523"/>
      <c r="O2" s="334" t="s">
        <v>564</v>
      </c>
      <c r="P2" s="523"/>
      <c r="Q2" s="36"/>
      <c r="R2" s="36"/>
      <c r="W2" s="36"/>
      <c r="Z2" s="518"/>
      <c r="AK2" s="34" t="n">
        <v>0</v>
      </c>
    </row>
    <row r="3" customFormat="false" ht="11.25" hidden="true" customHeight="true" outlineLevel="0" collapsed="false">
      <c r="E3" s="593" t="s">
        <v>625</v>
      </c>
      <c r="L3" s="31" t="n">
        <f aca="false">0</f>
        <v>0</v>
      </c>
      <c r="M3" s="31" t="n">
        <v>1</v>
      </c>
      <c r="AK3" s="31" t="n">
        <v>0</v>
      </c>
    </row>
    <row r="4" s="34" customFormat="true" ht="11.25" hidden="true" customHeight="true" outlineLevel="0" collapsed="false">
      <c r="A4" s="517"/>
      <c r="B4" s="517"/>
      <c r="C4" s="517"/>
      <c r="E4" s="517"/>
      <c r="G4" s="36"/>
      <c r="O4" s="34" t="n">
        <v>4</v>
      </c>
      <c r="Q4" s="36"/>
      <c r="R4" s="36"/>
      <c r="W4" s="36"/>
      <c r="Z4" s="518"/>
      <c r="AK4" s="34" t="n">
        <v>0</v>
      </c>
    </row>
    <row r="5" customFormat="false" ht="11.55" hidden="false" customHeight="true" outlineLevel="0" collapsed="false">
      <c r="AK5" s="31" t="n">
        <v>11</v>
      </c>
    </row>
    <row r="6" customFormat="false" ht="57.75" hidden="false" customHeight="true" outlineLevel="0" collapsed="false">
      <c r="I6" s="305" t="s">
        <v>626</v>
      </c>
      <c r="J6" s="305"/>
      <c r="K6" s="305"/>
      <c r="L6" s="305"/>
      <c r="M6" s="305"/>
      <c r="O6" s="178"/>
      <c r="AK6" s="31" t="n">
        <v>55</v>
      </c>
    </row>
    <row r="7" customFormat="false" ht="25.2" hidden="false" customHeight="true" outlineLevel="0" collapsed="false">
      <c r="I7" s="209" t="str">
        <f aca="false">IF(org=0,"Не определено",org)</f>
        <v>ООО "Газпром теплоэнерго Ярославль"</v>
      </c>
      <c r="J7" s="209"/>
      <c r="K7" s="209"/>
      <c r="L7" s="209"/>
      <c r="M7" s="209"/>
      <c r="AK7" s="31" t="n">
        <v>24</v>
      </c>
    </row>
    <row r="8" customFormat="false" ht="11.55" hidden="false" customHeight="true" outlineLevel="0" collapsed="false">
      <c r="I8" s="594"/>
      <c r="J8" s="594"/>
      <c r="K8" s="594"/>
      <c r="L8" s="594"/>
      <c r="M8" s="594"/>
      <c r="AK8" s="31" t="n">
        <v>11</v>
      </c>
    </row>
    <row r="9" s="36" customFormat="true" ht="30" hidden="true" customHeight="true" outlineLevel="0" collapsed="false">
      <c r="A9" s="407"/>
      <c r="B9" s="407"/>
      <c r="C9" s="407"/>
      <c r="E9" s="407"/>
      <c r="L9" s="530"/>
      <c r="M9" s="530" t="s">
        <v>125</v>
      </c>
      <c r="AK9" s="36" t="n">
        <v>1</v>
      </c>
    </row>
    <row r="10" customFormat="false" ht="11.55" hidden="false" customHeight="true" outlineLevel="0" collapsed="false">
      <c r="E10" s="595" t="s">
        <v>627</v>
      </c>
      <c r="I10" s="531"/>
      <c r="J10" s="409" t="s">
        <v>114</v>
      </c>
      <c r="K10" s="409"/>
      <c r="L10" s="533" t="str">
        <f aca="false">IF(L9="","",INDEX(DIFFERENTIATION_UNMERGE_VD,MATCH(L9,DIFFERENTIATION_ID_DIFF,0)))</f>
        <v/>
      </c>
      <c r="M10" s="533" t="str">
        <f aca="false">IF(M9="","",INDEX(DIFFERENTIATION_UNMERGE_VD,MATCH(M9,DIFFERENTIATION_ID_DIFF,0)))</f>
        <v>Производство тепловой энергии. Некомбинированная выработка</v>
      </c>
      <c r="O10" s="97" t="s">
        <v>308</v>
      </c>
      <c r="AK10" s="31" t="n">
        <v>11</v>
      </c>
    </row>
    <row r="11" customFormat="false" ht="11.55" hidden="false" customHeight="true" outlineLevel="0" collapsed="false">
      <c r="E11" s="595" t="s">
        <v>628</v>
      </c>
      <c r="I11" s="531"/>
      <c r="J11" s="409" t="s">
        <v>571</v>
      </c>
      <c r="K11" s="409"/>
      <c r="L11" s="533" t="str">
        <f aca="false">IF(L9="","",INDEX(DIFFERENTIATION_UNMERGE_AREA,MATCH(L9,DIFFERENTIATION_ID_DIFF,0)))</f>
        <v/>
      </c>
      <c r="M11" s="533" t="str">
        <f aca="false">IF(M9="","",INDEX(DIFFERENTIATION_UNMERGE_AREA,MATCH(M9,DIFFERENTIATION_ID_DIFF,0)))</f>
        <v>Территория 1</v>
      </c>
      <c r="O11" s="97"/>
      <c r="AK11" s="31" t="n">
        <v>11</v>
      </c>
    </row>
    <row r="12" customFormat="false" ht="11.55" hidden="false" customHeight="true" outlineLevel="0" collapsed="false">
      <c r="E12" s="595" t="s">
        <v>629</v>
      </c>
      <c r="I12" s="596"/>
      <c r="J12" s="409" t="s">
        <v>572</v>
      </c>
      <c r="K12" s="409"/>
      <c r="L12" s="533" t="str">
        <f aca="false">IF(L9="","",INDEX(DIFFERENTIATION_UNMERGE_SYSTEM,MATCH(L9,DIFFERENTIATION_ID_DIFF,0)))</f>
        <v/>
      </c>
      <c r="M12" s="533" t="str">
        <f aca="false">IF(M9="","",INDEX(DIFFERENTIATION_UNMERGE_SYSTEM,MATCH(M9,DIFFERENTIATION_ID_DIFF,0)))</f>
        <v>без дифференциации</v>
      </c>
      <c r="O12" s="97"/>
      <c r="AK12" s="31" t="n">
        <v>11</v>
      </c>
    </row>
    <row r="13" customFormat="false" ht="11.55" hidden="false" customHeight="true" outlineLevel="0" collapsed="false">
      <c r="E13" s="595" t="s">
        <v>630</v>
      </c>
      <c r="F13" s="595" t="s">
        <v>631</v>
      </c>
      <c r="I13" s="213" t="s">
        <v>307</v>
      </c>
      <c r="J13" s="213"/>
      <c r="K13" s="213"/>
      <c r="L13" s="597"/>
      <c r="M13" s="598"/>
      <c r="O13" s="97"/>
      <c r="AK13" s="31" t="n">
        <v>11</v>
      </c>
    </row>
    <row r="14" customFormat="false" ht="24" hidden="false" customHeight="true" outlineLevel="0" collapsed="false">
      <c r="I14" s="599" t="s">
        <v>87</v>
      </c>
      <c r="J14" s="599" t="s">
        <v>309</v>
      </c>
      <c r="K14" s="599" t="s">
        <v>573</v>
      </c>
      <c r="L14" s="213" t="s">
        <v>310</v>
      </c>
      <c r="M14" s="599" t="s">
        <v>310</v>
      </c>
      <c r="O14" s="97"/>
      <c r="AK14" s="31" t="n">
        <v>23</v>
      </c>
    </row>
    <row r="15" customFormat="false" ht="24" hidden="false" customHeight="true" outlineLevel="0" collapsed="false">
      <c r="A15" s="600"/>
      <c r="B15" s="590" t="s">
        <v>632</v>
      </c>
      <c r="C15" s="590" t="s">
        <v>633</v>
      </c>
      <c r="D15" s="591" t="s">
        <v>634</v>
      </c>
      <c r="E15" s="592" t="s">
        <v>635</v>
      </c>
      <c r="F15" s="592" t="s">
        <v>635</v>
      </c>
      <c r="G15" s="36" t="s">
        <v>595</v>
      </c>
      <c r="H15" s="38"/>
      <c r="I15" s="601" t="n">
        <v>1</v>
      </c>
      <c r="J15" s="599" t="s">
        <v>636</v>
      </c>
      <c r="K15" s="599" t="s">
        <v>313</v>
      </c>
      <c r="L15" s="602"/>
      <c r="M15" s="557"/>
      <c r="N15" s="523" t="s">
        <v>637</v>
      </c>
      <c r="O15" s="334" t="s">
        <v>638</v>
      </c>
      <c r="P15" s="523" t="s">
        <v>637</v>
      </c>
      <c r="AK15" s="31" t="n">
        <v>23</v>
      </c>
    </row>
    <row r="16" customFormat="false" ht="35.7" hidden="false" customHeight="true" outlineLevel="0" collapsed="false">
      <c r="A16" s="600"/>
      <c r="B16" s="590" t="s">
        <v>639</v>
      </c>
      <c r="C16" s="590" t="s">
        <v>640</v>
      </c>
      <c r="D16" s="591" t="s">
        <v>624</v>
      </c>
      <c r="E16" s="592" t="s">
        <v>635</v>
      </c>
      <c r="F16" s="592" t="s">
        <v>635</v>
      </c>
      <c r="H16" s="38"/>
      <c r="I16" s="603" t="n">
        <v>2</v>
      </c>
      <c r="J16" s="604" t="s">
        <v>641</v>
      </c>
      <c r="K16" s="604" t="s">
        <v>563</v>
      </c>
      <c r="L16" s="605"/>
      <c r="M16" s="606"/>
      <c r="N16" s="523" t="s">
        <v>637</v>
      </c>
      <c r="O16" s="334" t="s">
        <v>642</v>
      </c>
      <c r="P16" s="523" t="s">
        <v>637</v>
      </c>
      <c r="AK16" s="31" t="n">
        <v>34</v>
      </c>
    </row>
    <row r="17" s="36" customFormat="true" ht="17.25" hidden="true" customHeight="true" outlineLevel="0" collapsed="false">
      <c r="A17" s="407"/>
      <c r="B17" s="407"/>
      <c r="C17" s="407"/>
      <c r="D17" s="407"/>
      <c r="E17" s="407"/>
      <c r="H17" s="407"/>
      <c r="I17" s="607" t="s">
        <v>643</v>
      </c>
      <c r="J17" s="607"/>
      <c r="K17" s="607"/>
      <c r="L17" s="552"/>
      <c r="M17" s="552"/>
      <c r="O17" s="436"/>
      <c r="AK17" s="36" t="n">
        <v>1</v>
      </c>
    </row>
    <row r="18" s="34" customFormat="true" ht="24" hidden="false" customHeight="true" outlineLevel="0" collapsed="false">
      <c r="A18" s="517"/>
      <c r="B18" s="517"/>
      <c r="C18" s="517"/>
      <c r="D18" s="517"/>
      <c r="E18" s="517"/>
      <c r="G18" s="36"/>
      <c r="H18" s="84"/>
      <c r="I18" s="545"/>
      <c r="J18" s="172" t="s">
        <v>593</v>
      </c>
      <c r="K18" s="546"/>
      <c r="L18" s="608"/>
      <c r="M18" s="547"/>
      <c r="N18" s="523"/>
      <c r="O18" s="334" t="s">
        <v>594</v>
      </c>
      <c r="P18" s="523"/>
      <c r="Q18" s="36"/>
      <c r="R18" s="36"/>
      <c r="W18" s="36"/>
      <c r="Z18" s="518"/>
      <c r="AK18" s="34" t="n">
        <v>23</v>
      </c>
    </row>
    <row r="19" customFormat="false" ht="19.95" hidden="false" customHeight="true" outlineLevel="0" collapsed="false">
      <c r="A19" s="600"/>
      <c r="B19" s="590" t="s">
        <v>644</v>
      </c>
      <c r="C19" s="590" t="s">
        <v>645</v>
      </c>
      <c r="D19" s="591" t="s">
        <v>624</v>
      </c>
      <c r="E19" s="592" t="s">
        <v>635</v>
      </c>
      <c r="F19" s="592" t="s">
        <v>635</v>
      </c>
      <c r="H19" s="38"/>
      <c r="I19" s="609" t="n">
        <v>3</v>
      </c>
      <c r="J19" s="599" t="s">
        <v>645</v>
      </c>
      <c r="K19" s="597" t="s">
        <v>563</v>
      </c>
      <c r="L19" s="610"/>
      <c r="M19" s="535"/>
      <c r="N19" s="523"/>
      <c r="O19" s="334" t="s">
        <v>646</v>
      </c>
      <c r="P19" s="523"/>
      <c r="AK19" s="31" t="n">
        <v>19</v>
      </c>
    </row>
    <row r="20" customFormat="false" ht="77.7" hidden="false" customHeight="true" outlineLevel="0" collapsed="false">
      <c r="A20" s="600"/>
      <c r="B20" s="590" t="s">
        <v>647</v>
      </c>
      <c r="C20" s="590" t="s">
        <v>648</v>
      </c>
      <c r="D20" s="591" t="s">
        <v>624</v>
      </c>
      <c r="E20" s="592" t="s">
        <v>635</v>
      </c>
      <c r="F20" s="592" t="s">
        <v>635</v>
      </c>
      <c r="H20" s="38"/>
      <c r="I20" s="609" t="n">
        <v>4</v>
      </c>
      <c r="J20" s="599" t="s">
        <v>649</v>
      </c>
      <c r="K20" s="597" t="s">
        <v>590</v>
      </c>
      <c r="L20" s="610"/>
      <c r="M20" s="535"/>
      <c r="N20" s="523"/>
      <c r="O20" s="334"/>
      <c r="P20" s="523"/>
      <c r="AK20" s="31" t="n">
        <v>74</v>
      </c>
    </row>
    <row r="21" customFormat="false" ht="35.7" hidden="false" customHeight="true" outlineLevel="0" collapsed="false">
      <c r="A21" s="600"/>
      <c r="B21" s="590" t="s">
        <v>650</v>
      </c>
      <c r="C21" s="590" t="s">
        <v>651</v>
      </c>
      <c r="D21" s="591" t="s">
        <v>624</v>
      </c>
      <c r="E21" s="592" t="s">
        <v>635</v>
      </c>
      <c r="F21" s="592" t="s">
        <v>635</v>
      </c>
      <c r="H21" s="38"/>
      <c r="I21" s="609" t="n">
        <v>5</v>
      </c>
      <c r="J21" s="599" t="s">
        <v>652</v>
      </c>
      <c r="K21" s="597" t="s">
        <v>590</v>
      </c>
      <c r="L21" s="610"/>
      <c r="M21" s="535"/>
      <c r="N21" s="523"/>
      <c r="O21" s="334" t="s">
        <v>646</v>
      </c>
      <c r="P21" s="523"/>
      <c r="AK21" s="31" t="n">
        <v>34</v>
      </c>
    </row>
    <row r="22" customFormat="false" ht="48.3" hidden="false" customHeight="true" outlineLevel="0" collapsed="false">
      <c r="A22" s="600"/>
      <c r="B22" s="590" t="s">
        <v>653</v>
      </c>
      <c r="C22" s="590" t="s">
        <v>654</v>
      </c>
      <c r="D22" s="591" t="s">
        <v>624</v>
      </c>
      <c r="E22" s="592" t="s">
        <v>635</v>
      </c>
      <c r="F22" s="592" t="s">
        <v>635</v>
      </c>
      <c r="H22" s="38"/>
      <c r="I22" s="609" t="n">
        <v>6</v>
      </c>
      <c r="J22" s="599" t="s">
        <v>655</v>
      </c>
      <c r="K22" s="597" t="s">
        <v>590</v>
      </c>
      <c r="L22" s="610"/>
      <c r="M22" s="535"/>
      <c r="N22" s="523"/>
      <c r="O22" s="334" t="s">
        <v>656</v>
      </c>
      <c r="P22" s="523"/>
      <c r="AK22" s="31" t="n">
        <v>46</v>
      </c>
    </row>
    <row r="23" customFormat="false" ht="19.95" hidden="false" customHeight="true" outlineLevel="0" collapsed="false">
      <c r="A23" s="600"/>
      <c r="B23" s="590" t="s">
        <v>657</v>
      </c>
      <c r="C23" s="590" t="s">
        <v>658</v>
      </c>
      <c r="D23" s="591" t="s">
        <v>624</v>
      </c>
      <c r="E23" s="592" t="s">
        <v>635</v>
      </c>
      <c r="F23" s="592" t="s">
        <v>635</v>
      </c>
      <c r="H23" s="38"/>
      <c r="I23" s="609" t="s">
        <v>659</v>
      </c>
      <c r="J23" s="599" t="s">
        <v>660</v>
      </c>
      <c r="K23" s="597" t="s">
        <v>590</v>
      </c>
      <c r="L23" s="610"/>
      <c r="M23" s="535"/>
      <c r="N23" s="523"/>
      <c r="O23" s="334" t="s">
        <v>646</v>
      </c>
      <c r="P23" s="523"/>
      <c r="AK23" s="31" t="n">
        <v>19</v>
      </c>
    </row>
    <row r="24" customFormat="false" ht="19.95" hidden="false" customHeight="true" outlineLevel="0" collapsed="false">
      <c r="A24" s="600"/>
      <c r="B24" s="590" t="s">
        <v>661</v>
      </c>
      <c r="C24" s="590" t="s">
        <v>662</v>
      </c>
      <c r="D24" s="591" t="s">
        <v>624</v>
      </c>
      <c r="E24" s="592" t="s">
        <v>635</v>
      </c>
      <c r="F24" s="592" t="s">
        <v>635</v>
      </c>
      <c r="H24" s="38"/>
      <c r="I24" s="609" t="s">
        <v>663</v>
      </c>
      <c r="J24" s="599" t="s">
        <v>664</v>
      </c>
      <c r="K24" s="597" t="s">
        <v>590</v>
      </c>
      <c r="L24" s="610"/>
      <c r="M24" s="535"/>
      <c r="N24" s="523"/>
      <c r="O24" s="334"/>
      <c r="P24" s="523"/>
      <c r="AK24" s="31" t="n">
        <v>19</v>
      </c>
    </row>
    <row r="25" customFormat="false" ht="24" hidden="false" customHeight="true" outlineLevel="0" collapsed="false">
      <c r="A25" s="600"/>
      <c r="B25" s="590" t="s">
        <v>665</v>
      </c>
      <c r="C25" s="590" t="s">
        <v>666</v>
      </c>
      <c r="D25" s="591" t="s">
        <v>624</v>
      </c>
      <c r="E25" s="592" t="s">
        <v>635</v>
      </c>
      <c r="F25" s="592" t="s">
        <v>635</v>
      </c>
      <c r="H25" s="38"/>
      <c r="I25" s="609" t="s">
        <v>667</v>
      </c>
      <c r="J25" s="599" t="s">
        <v>668</v>
      </c>
      <c r="K25" s="597" t="s">
        <v>590</v>
      </c>
      <c r="L25" s="610"/>
      <c r="M25" s="535"/>
      <c r="N25" s="523"/>
      <c r="O25" s="334"/>
      <c r="P25" s="523"/>
      <c r="AK25" s="31" t="n">
        <v>23</v>
      </c>
    </row>
    <row r="26" customFormat="false" ht="24" hidden="false" customHeight="true" outlineLevel="0" collapsed="false">
      <c r="A26" s="600"/>
      <c r="B26" s="590" t="s">
        <v>669</v>
      </c>
      <c r="C26" s="590" t="s">
        <v>670</v>
      </c>
      <c r="D26" s="591" t="s">
        <v>624</v>
      </c>
      <c r="E26" s="592" t="s">
        <v>635</v>
      </c>
      <c r="F26" s="592" t="s">
        <v>635</v>
      </c>
      <c r="H26" s="38"/>
      <c r="I26" s="609" t="n">
        <v>7</v>
      </c>
      <c r="J26" s="599" t="s">
        <v>670</v>
      </c>
      <c r="K26" s="597" t="s">
        <v>671</v>
      </c>
      <c r="L26" s="610"/>
      <c r="M26" s="535"/>
      <c r="N26" s="523"/>
      <c r="O26" s="334"/>
      <c r="P26" s="523"/>
      <c r="AK26" s="31" t="n">
        <v>23</v>
      </c>
    </row>
    <row r="27" customFormat="false" ht="24" hidden="false" customHeight="true" outlineLevel="0" collapsed="false">
      <c r="A27" s="600"/>
      <c r="B27" s="590" t="s">
        <v>672</v>
      </c>
      <c r="C27" s="590" t="s">
        <v>673</v>
      </c>
      <c r="D27" s="591" t="s">
        <v>624</v>
      </c>
      <c r="E27" s="592" t="s">
        <v>635</v>
      </c>
      <c r="F27" s="592" t="s">
        <v>635</v>
      </c>
      <c r="H27" s="38"/>
      <c r="I27" s="609" t="n">
        <v>8</v>
      </c>
      <c r="J27" s="599" t="s">
        <v>673</v>
      </c>
      <c r="K27" s="597" t="s">
        <v>596</v>
      </c>
      <c r="L27" s="610"/>
      <c r="M27" s="535"/>
      <c r="N27" s="523"/>
      <c r="O27" s="334"/>
      <c r="P27" s="523"/>
      <c r="AK27" s="31" t="n">
        <v>23</v>
      </c>
    </row>
    <row r="28" customFormat="false" ht="35.7" hidden="false" customHeight="true" outlineLevel="0" collapsed="false">
      <c r="A28" s="600"/>
      <c r="B28" s="590" t="s">
        <v>674</v>
      </c>
      <c r="C28" s="590" t="s">
        <v>675</v>
      </c>
      <c r="D28" s="591" t="s">
        <v>624</v>
      </c>
      <c r="E28" s="592" t="s">
        <v>635</v>
      </c>
      <c r="F28" s="592" t="s">
        <v>635</v>
      </c>
      <c r="H28" s="38"/>
      <c r="I28" s="611" t="n">
        <v>9</v>
      </c>
      <c r="J28" s="599" t="s">
        <v>676</v>
      </c>
      <c r="K28" s="597" t="s">
        <v>567</v>
      </c>
      <c r="L28" s="610"/>
      <c r="M28" s="535"/>
      <c r="N28" s="523"/>
      <c r="O28" s="334"/>
      <c r="P28" s="523"/>
      <c r="AK28" s="31" t="n">
        <v>34</v>
      </c>
    </row>
    <row r="29" customFormat="false" ht="35.7" hidden="false" customHeight="true" outlineLevel="0" collapsed="false">
      <c r="A29" s="600"/>
      <c r="B29" s="590" t="s">
        <v>677</v>
      </c>
      <c r="C29" s="590" t="s">
        <v>678</v>
      </c>
      <c r="D29" s="591" t="s">
        <v>624</v>
      </c>
      <c r="E29" s="592" t="s">
        <v>635</v>
      </c>
      <c r="F29" s="592" t="s">
        <v>635</v>
      </c>
      <c r="H29" s="38"/>
      <c r="I29" s="611" t="n">
        <v>10</v>
      </c>
      <c r="J29" s="599" t="s">
        <v>679</v>
      </c>
      <c r="K29" s="597" t="s">
        <v>567</v>
      </c>
      <c r="L29" s="610"/>
      <c r="M29" s="535"/>
      <c r="N29" s="523"/>
      <c r="O29" s="334"/>
      <c r="P29" s="523"/>
      <c r="AK29" s="31" t="n">
        <v>34</v>
      </c>
    </row>
    <row r="30" customFormat="false" ht="24" hidden="false" customHeight="true" outlineLevel="0" collapsed="false">
      <c r="A30" s="600"/>
      <c r="B30" s="590" t="s">
        <v>680</v>
      </c>
      <c r="C30" s="590" t="s">
        <v>681</v>
      </c>
      <c r="D30" s="591" t="s">
        <v>624</v>
      </c>
      <c r="E30" s="592" t="s">
        <v>635</v>
      </c>
      <c r="F30" s="592" t="s">
        <v>635</v>
      </c>
      <c r="H30" s="38"/>
      <c r="I30" s="611" t="n">
        <v>11</v>
      </c>
      <c r="J30" s="599" t="s">
        <v>681</v>
      </c>
      <c r="K30" s="597" t="s">
        <v>597</v>
      </c>
      <c r="L30" s="612"/>
      <c r="M30" s="297"/>
      <c r="N30" s="523"/>
      <c r="O30" s="334"/>
      <c r="P30" s="523"/>
      <c r="AK30" s="31" t="n">
        <v>23</v>
      </c>
    </row>
    <row r="31" customFormat="false" ht="24" hidden="false" customHeight="true" outlineLevel="0" collapsed="false">
      <c r="A31" s="600"/>
      <c r="B31" s="590" t="s">
        <v>682</v>
      </c>
      <c r="C31" s="590" t="s">
        <v>683</v>
      </c>
      <c r="D31" s="591" t="s">
        <v>624</v>
      </c>
      <c r="E31" s="592" t="s">
        <v>635</v>
      </c>
      <c r="F31" s="592" t="s">
        <v>635</v>
      </c>
      <c r="H31" s="38"/>
      <c r="I31" s="611" t="n">
        <v>12</v>
      </c>
      <c r="J31" s="599" t="s">
        <v>683</v>
      </c>
      <c r="K31" s="597" t="s">
        <v>597</v>
      </c>
      <c r="L31" s="612"/>
      <c r="M31" s="297"/>
      <c r="N31" s="523"/>
      <c r="O31" s="334"/>
      <c r="P31" s="523"/>
      <c r="AK31" s="31" t="n">
        <v>23</v>
      </c>
    </row>
    <row r="32" customFormat="false" ht="48.3" hidden="false" customHeight="true" outlineLevel="0" collapsed="false">
      <c r="A32" s="600"/>
      <c r="B32" s="590" t="s">
        <v>684</v>
      </c>
      <c r="C32" s="590" t="s">
        <v>685</v>
      </c>
      <c r="D32" s="591" t="s">
        <v>624</v>
      </c>
      <c r="E32" s="592" t="s">
        <v>635</v>
      </c>
      <c r="F32" s="592" t="s">
        <v>635</v>
      </c>
      <c r="H32" s="38"/>
      <c r="I32" s="611" t="n">
        <v>13</v>
      </c>
      <c r="J32" s="599" t="s">
        <v>686</v>
      </c>
      <c r="K32" s="597" t="s">
        <v>607</v>
      </c>
      <c r="L32" s="610"/>
      <c r="M32" s="535"/>
      <c r="N32" s="523"/>
      <c r="O32" s="334" t="s">
        <v>646</v>
      </c>
      <c r="P32" s="523"/>
      <c r="AK32" s="31" t="n">
        <v>46</v>
      </c>
    </row>
    <row r="33" s="34" customFormat="true" ht="48.3" hidden="false" customHeight="true" outlineLevel="0" collapsed="false">
      <c r="A33" s="600"/>
      <c r="B33" s="590" t="s">
        <v>687</v>
      </c>
      <c r="C33" s="590" t="s">
        <v>688</v>
      </c>
      <c r="D33" s="591" t="s">
        <v>624</v>
      </c>
      <c r="E33" s="592" t="s">
        <v>635</v>
      </c>
      <c r="F33" s="592" t="s">
        <v>635</v>
      </c>
      <c r="G33" s="36"/>
      <c r="H33" s="38"/>
      <c r="I33" s="611" t="n">
        <v>14</v>
      </c>
      <c r="J33" s="604" t="s">
        <v>689</v>
      </c>
      <c r="K33" s="212" t="s">
        <v>690</v>
      </c>
      <c r="L33" s="610"/>
      <c r="M33" s="535"/>
      <c r="N33" s="523"/>
      <c r="O33" s="334" t="s">
        <v>646</v>
      </c>
      <c r="P33" s="523"/>
      <c r="Q33" s="36"/>
      <c r="R33" s="36"/>
      <c r="W33" s="36"/>
      <c r="Z33" s="518"/>
      <c r="AK33" s="34" t="n">
        <v>46</v>
      </c>
    </row>
    <row r="34" customFormat="false" ht="108" hidden="false" customHeight="true" outlineLevel="0" collapsed="false">
      <c r="A34" s="600"/>
      <c r="B34" s="590" t="s">
        <v>691</v>
      </c>
      <c r="C34" s="590" t="s">
        <v>692</v>
      </c>
      <c r="D34" s="591" t="s">
        <v>634</v>
      </c>
      <c r="E34" s="592" t="s">
        <v>635</v>
      </c>
      <c r="F34" s="592" t="s">
        <v>635</v>
      </c>
      <c r="G34" s="36" t="s">
        <v>595</v>
      </c>
      <c r="H34" s="38"/>
      <c r="I34" s="161" t="n">
        <v>15</v>
      </c>
      <c r="J34" s="599" t="s">
        <v>693</v>
      </c>
      <c r="K34" s="597" t="s">
        <v>313</v>
      </c>
      <c r="L34" s="613"/>
      <c r="M34" s="322"/>
      <c r="N34" s="523"/>
      <c r="O34" s="334" t="s">
        <v>638</v>
      </c>
      <c r="P34" s="523"/>
      <c r="AK34" s="31" t="n">
        <v>103</v>
      </c>
    </row>
    <row r="35" s="87" customFormat="true" ht="11.55" hidden="false" customHeight="true" outlineLevel="0" collapsed="false">
      <c r="A35" s="517"/>
      <c r="B35" s="517"/>
      <c r="C35" s="517"/>
      <c r="D35" s="517"/>
      <c r="E35" s="517"/>
      <c r="F35" s="36"/>
      <c r="G35" s="36"/>
      <c r="N35" s="34"/>
      <c r="P35" s="34"/>
      <c r="Q35" s="36"/>
      <c r="R35" s="36"/>
      <c r="S35" s="34"/>
      <c r="T35" s="34"/>
      <c r="U35" s="34"/>
      <c r="V35" s="34"/>
      <c r="W35" s="36"/>
      <c r="X35" s="34"/>
      <c r="Y35" s="34"/>
      <c r="Z35" s="518"/>
      <c r="AA35" s="34"/>
      <c r="AB35" s="34"/>
      <c r="AC35" s="34"/>
      <c r="AD35" s="34"/>
      <c r="AE35" s="34"/>
      <c r="AF35" s="34"/>
      <c r="AG35" s="36"/>
      <c r="AH35" s="36"/>
      <c r="AI35" s="36"/>
      <c r="AJ35" s="36"/>
      <c r="AK35" s="87" t="n">
        <v>11</v>
      </c>
    </row>
    <row r="36" s="87" customFormat="true" ht="11.55" hidden="false" customHeight="true" outlineLevel="0" collapsed="false">
      <c r="A36" s="517"/>
      <c r="B36" s="517"/>
      <c r="C36" s="517"/>
      <c r="D36" s="517"/>
      <c r="E36" s="517"/>
      <c r="F36" s="36"/>
      <c r="G36" s="36"/>
      <c r="N36" s="34"/>
      <c r="P36" s="34"/>
      <c r="Q36" s="36"/>
      <c r="R36" s="36"/>
      <c r="S36" s="34"/>
      <c r="T36" s="34"/>
      <c r="U36" s="34"/>
      <c r="V36" s="34"/>
      <c r="W36" s="36"/>
      <c r="X36" s="34"/>
      <c r="Y36" s="34"/>
      <c r="Z36" s="518"/>
      <c r="AA36" s="34"/>
      <c r="AB36" s="34"/>
      <c r="AC36" s="34"/>
      <c r="AD36" s="34"/>
      <c r="AE36" s="34"/>
      <c r="AF36" s="34"/>
      <c r="AG36" s="36"/>
      <c r="AH36" s="36"/>
      <c r="AI36" s="36"/>
      <c r="AJ36" s="36"/>
      <c r="AK36" s="87" t="n">
        <v>11</v>
      </c>
    </row>
    <row r="37" s="87" customFormat="true" ht="11.55" hidden="false" customHeight="true" outlineLevel="0" collapsed="false">
      <c r="A37" s="517"/>
      <c r="B37" s="517"/>
      <c r="C37" s="517"/>
      <c r="D37" s="517"/>
      <c r="E37" s="517"/>
      <c r="F37" s="36"/>
      <c r="G37" s="36"/>
      <c r="L37" s="36"/>
      <c r="M37" s="36"/>
      <c r="N37" s="34"/>
      <c r="P37" s="34"/>
      <c r="Q37" s="36"/>
      <c r="R37" s="36"/>
      <c r="S37" s="34"/>
      <c r="T37" s="34"/>
      <c r="U37" s="34"/>
      <c r="V37" s="34"/>
      <c r="W37" s="36"/>
      <c r="X37" s="34"/>
      <c r="Y37" s="34"/>
      <c r="Z37" s="518"/>
      <c r="AA37" s="34"/>
      <c r="AB37" s="34"/>
      <c r="AC37" s="34"/>
      <c r="AD37" s="34"/>
      <c r="AE37" s="34"/>
      <c r="AF37" s="34"/>
      <c r="AG37" s="36"/>
      <c r="AH37" s="36"/>
      <c r="AI37" s="36"/>
      <c r="AJ37" s="36"/>
      <c r="AK37" s="87" t="n">
        <v>11</v>
      </c>
    </row>
    <row r="38" s="87" customFormat="true" ht="11.55" hidden="false" customHeight="true" outlineLevel="0" collapsed="false">
      <c r="A38" s="517"/>
      <c r="B38" s="517"/>
      <c r="C38" s="517"/>
      <c r="D38" s="517"/>
      <c r="E38" s="517"/>
      <c r="F38" s="36"/>
      <c r="G38" s="36"/>
      <c r="N38" s="34"/>
      <c r="P38" s="34"/>
      <c r="Q38" s="36"/>
      <c r="R38" s="36"/>
      <c r="S38" s="34"/>
      <c r="T38" s="34"/>
      <c r="U38" s="34"/>
      <c r="V38" s="34"/>
      <c r="W38" s="36"/>
      <c r="X38" s="34"/>
      <c r="Y38" s="34"/>
      <c r="Z38" s="518"/>
      <c r="AA38" s="34"/>
      <c r="AB38" s="34"/>
      <c r="AC38" s="34"/>
      <c r="AD38" s="34"/>
      <c r="AE38" s="34"/>
      <c r="AF38" s="34"/>
      <c r="AG38" s="36"/>
      <c r="AH38" s="36"/>
      <c r="AI38" s="36"/>
      <c r="AJ38" s="36"/>
      <c r="AK38" s="87" t="n">
        <v>11</v>
      </c>
    </row>
    <row r="39" s="87" customFormat="true" ht="11.55" hidden="false" customHeight="true" outlineLevel="0" collapsed="false">
      <c r="A39" s="517"/>
      <c r="B39" s="517"/>
      <c r="C39" s="517"/>
      <c r="D39" s="517"/>
      <c r="E39" s="517"/>
      <c r="F39" s="36"/>
      <c r="G39" s="36"/>
      <c r="N39" s="34"/>
      <c r="P39" s="34"/>
      <c r="Q39" s="36"/>
      <c r="R39" s="36"/>
      <c r="S39" s="34"/>
      <c r="T39" s="34"/>
      <c r="U39" s="34"/>
      <c r="V39" s="34"/>
      <c r="W39" s="36"/>
      <c r="X39" s="34"/>
      <c r="Y39" s="34"/>
      <c r="Z39" s="518"/>
      <c r="AA39" s="34"/>
      <c r="AB39" s="34"/>
      <c r="AC39" s="34"/>
      <c r="AD39" s="34"/>
      <c r="AE39" s="34"/>
      <c r="AF39" s="34"/>
      <c r="AG39" s="36"/>
      <c r="AH39" s="36"/>
      <c r="AI39" s="36"/>
      <c r="AJ39" s="36"/>
      <c r="AK39" s="87" t="n">
        <v>11</v>
      </c>
    </row>
    <row r="40" s="87" customFormat="true" ht="11.55" hidden="false" customHeight="true" outlineLevel="0" collapsed="false">
      <c r="A40" s="517"/>
      <c r="B40" s="517"/>
      <c r="C40" s="517"/>
      <c r="D40" s="517"/>
      <c r="E40" s="517"/>
      <c r="F40" s="36"/>
      <c r="G40" s="36"/>
      <c r="N40" s="34"/>
      <c r="P40" s="34"/>
      <c r="Q40" s="36"/>
      <c r="R40" s="36"/>
      <c r="S40" s="34"/>
      <c r="T40" s="34"/>
      <c r="U40" s="34"/>
      <c r="V40" s="34"/>
      <c r="W40" s="36"/>
      <c r="X40" s="34"/>
      <c r="Y40" s="34"/>
      <c r="Z40" s="518"/>
      <c r="AA40" s="34"/>
      <c r="AB40" s="34"/>
      <c r="AC40" s="34"/>
      <c r="AD40" s="34"/>
      <c r="AE40" s="34"/>
      <c r="AF40" s="34"/>
      <c r="AG40" s="36"/>
      <c r="AH40" s="36"/>
      <c r="AI40" s="36"/>
      <c r="AJ40" s="36"/>
      <c r="AK40" s="87" t="n">
        <v>11</v>
      </c>
    </row>
    <row r="41" s="87" customFormat="true" ht="11.55" hidden="false" customHeight="true" outlineLevel="0" collapsed="false">
      <c r="A41" s="517"/>
      <c r="B41" s="517"/>
      <c r="C41" s="517"/>
      <c r="D41" s="517"/>
      <c r="E41" s="517"/>
      <c r="F41" s="36"/>
      <c r="G41" s="36"/>
      <c r="N41" s="34"/>
      <c r="P41" s="34"/>
      <c r="Q41" s="36"/>
      <c r="R41" s="36"/>
      <c r="S41" s="34"/>
      <c r="T41" s="34"/>
      <c r="U41" s="34"/>
      <c r="V41" s="34"/>
      <c r="W41" s="36"/>
      <c r="X41" s="34"/>
      <c r="Y41" s="34"/>
      <c r="Z41" s="518"/>
      <c r="AA41" s="34"/>
      <c r="AB41" s="34"/>
      <c r="AC41" s="34"/>
      <c r="AD41" s="34"/>
      <c r="AE41" s="34"/>
      <c r="AF41" s="34"/>
      <c r="AG41" s="36"/>
      <c r="AH41" s="36"/>
      <c r="AI41" s="36"/>
      <c r="AJ41" s="36"/>
      <c r="AK41" s="87" t="n">
        <v>11</v>
      </c>
    </row>
    <row r="42" s="87" customFormat="true" ht="11.55" hidden="false" customHeight="true" outlineLevel="0" collapsed="false">
      <c r="A42" s="517"/>
      <c r="B42" s="517"/>
      <c r="C42" s="517"/>
      <c r="D42" s="517"/>
      <c r="E42" s="517"/>
      <c r="F42" s="36"/>
      <c r="G42" s="36"/>
      <c r="N42" s="34"/>
      <c r="P42" s="34"/>
      <c r="Q42" s="36"/>
      <c r="R42" s="36"/>
      <c r="S42" s="34"/>
      <c r="T42" s="34"/>
      <c r="U42" s="34"/>
      <c r="V42" s="34"/>
      <c r="W42" s="36"/>
      <c r="X42" s="34"/>
      <c r="Y42" s="34"/>
      <c r="Z42" s="518"/>
      <c r="AA42" s="34"/>
      <c r="AB42" s="34"/>
      <c r="AC42" s="34"/>
      <c r="AD42" s="34"/>
      <c r="AE42" s="34"/>
      <c r="AF42" s="34"/>
      <c r="AG42" s="36"/>
      <c r="AH42" s="36"/>
      <c r="AI42" s="36"/>
      <c r="AJ42" s="36"/>
      <c r="AK42" s="87" t="n">
        <v>11</v>
      </c>
    </row>
    <row r="43" s="87" customFormat="true" ht="11.55" hidden="false" customHeight="true" outlineLevel="0" collapsed="false">
      <c r="A43" s="517"/>
      <c r="B43" s="517"/>
      <c r="C43" s="517"/>
      <c r="D43" s="517"/>
      <c r="E43" s="517"/>
      <c r="F43" s="36"/>
      <c r="G43" s="36"/>
      <c r="N43" s="34"/>
      <c r="P43" s="34"/>
      <c r="Q43" s="36"/>
      <c r="R43" s="36"/>
      <c r="S43" s="34"/>
      <c r="T43" s="34"/>
      <c r="U43" s="34"/>
      <c r="V43" s="34"/>
      <c r="W43" s="36"/>
      <c r="X43" s="34"/>
      <c r="Y43" s="34"/>
      <c r="Z43" s="518"/>
      <c r="AA43" s="34"/>
      <c r="AB43" s="34"/>
      <c r="AC43" s="34"/>
      <c r="AD43" s="34"/>
      <c r="AE43" s="34"/>
      <c r="AF43" s="34"/>
      <c r="AG43" s="36"/>
      <c r="AH43" s="36"/>
      <c r="AI43" s="36"/>
      <c r="AJ43" s="36"/>
      <c r="AK43" s="87" t="n">
        <v>11</v>
      </c>
    </row>
    <row r="44" s="87" customFormat="true" ht="11.55" hidden="false" customHeight="true" outlineLevel="0" collapsed="false">
      <c r="A44" s="517"/>
      <c r="B44" s="517"/>
      <c r="C44" s="517"/>
      <c r="D44" s="517"/>
      <c r="E44" s="517"/>
      <c r="F44" s="36"/>
      <c r="G44" s="36"/>
      <c r="N44" s="34"/>
      <c r="P44" s="34"/>
      <c r="Q44" s="36"/>
      <c r="R44" s="36"/>
      <c r="S44" s="34"/>
      <c r="T44" s="34"/>
      <c r="U44" s="34"/>
      <c r="V44" s="34"/>
      <c r="W44" s="36"/>
      <c r="X44" s="34"/>
      <c r="Y44" s="34"/>
      <c r="Z44" s="518"/>
      <c r="AA44" s="34"/>
      <c r="AB44" s="34"/>
      <c r="AC44" s="34"/>
      <c r="AD44" s="34"/>
      <c r="AE44" s="34"/>
      <c r="AF44" s="34"/>
      <c r="AG44" s="36"/>
      <c r="AH44" s="36"/>
      <c r="AI44" s="36"/>
      <c r="AJ44" s="36"/>
      <c r="AK44" s="87" t="n">
        <v>11</v>
      </c>
    </row>
    <row r="45" s="87" customFormat="true" ht="11.55" hidden="false" customHeight="true" outlineLevel="0" collapsed="false">
      <c r="A45" s="517"/>
      <c r="B45" s="517"/>
      <c r="C45" s="517"/>
      <c r="D45" s="517"/>
      <c r="E45" s="517"/>
      <c r="F45" s="36"/>
      <c r="G45" s="36"/>
      <c r="N45" s="34"/>
      <c r="P45" s="34"/>
      <c r="Q45" s="36"/>
      <c r="R45" s="36"/>
      <c r="S45" s="34"/>
      <c r="T45" s="34"/>
      <c r="U45" s="34"/>
      <c r="V45" s="34"/>
      <c r="W45" s="36"/>
      <c r="X45" s="34"/>
      <c r="Y45" s="34"/>
      <c r="Z45" s="518"/>
      <c r="AA45" s="34"/>
      <c r="AB45" s="34"/>
      <c r="AC45" s="34"/>
      <c r="AD45" s="34"/>
      <c r="AE45" s="34"/>
      <c r="AF45" s="34"/>
      <c r="AG45" s="36"/>
      <c r="AH45" s="36"/>
      <c r="AI45" s="36"/>
      <c r="AJ45" s="36"/>
      <c r="AK45" s="87" t="n">
        <v>11</v>
      </c>
    </row>
    <row r="46" s="87" customFormat="true" ht="11.55" hidden="false" customHeight="true" outlineLevel="0" collapsed="false">
      <c r="A46" s="517"/>
      <c r="B46" s="517"/>
      <c r="C46" s="517"/>
      <c r="D46" s="517"/>
      <c r="E46" s="517"/>
      <c r="F46" s="36"/>
      <c r="G46" s="36"/>
      <c r="N46" s="34"/>
      <c r="P46" s="34"/>
      <c r="Q46" s="36"/>
      <c r="R46" s="36"/>
      <c r="S46" s="34"/>
      <c r="T46" s="34"/>
      <c r="U46" s="34"/>
      <c r="V46" s="34"/>
      <c r="W46" s="36"/>
      <c r="X46" s="34"/>
      <c r="Y46" s="34"/>
      <c r="Z46" s="518"/>
      <c r="AA46" s="34"/>
      <c r="AB46" s="34"/>
      <c r="AC46" s="34"/>
      <c r="AD46" s="34"/>
      <c r="AE46" s="34"/>
      <c r="AF46" s="34"/>
      <c r="AG46" s="36"/>
      <c r="AH46" s="36"/>
      <c r="AI46" s="36"/>
      <c r="AJ46" s="36"/>
      <c r="AK46" s="87" t="n">
        <v>11</v>
      </c>
    </row>
    <row r="47" s="87" customFormat="true" ht="11.55" hidden="false" customHeight="true" outlineLevel="0" collapsed="false">
      <c r="A47" s="517"/>
      <c r="B47" s="517"/>
      <c r="C47" s="517"/>
      <c r="D47" s="517"/>
      <c r="E47" s="517"/>
      <c r="F47" s="36"/>
      <c r="G47" s="36"/>
      <c r="N47" s="34"/>
      <c r="P47" s="34"/>
      <c r="Q47" s="36"/>
      <c r="R47" s="36"/>
      <c r="S47" s="34"/>
      <c r="T47" s="34"/>
      <c r="U47" s="34"/>
      <c r="V47" s="34"/>
      <c r="W47" s="36"/>
      <c r="X47" s="34"/>
      <c r="Y47" s="34"/>
      <c r="Z47" s="518"/>
      <c r="AA47" s="34"/>
      <c r="AB47" s="34"/>
      <c r="AC47" s="34"/>
      <c r="AD47" s="34"/>
      <c r="AE47" s="34"/>
      <c r="AF47" s="34"/>
      <c r="AG47" s="36"/>
      <c r="AH47" s="36"/>
      <c r="AI47" s="36"/>
      <c r="AJ47" s="36"/>
      <c r="AK47" s="87" t="n">
        <v>11</v>
      </c>
    </row>
    <row r="48" s="87" customFormat="true" ht="11.55" hidden="false" customHeight="true" outlineLevel="0" collapsed="false">
      <c r="A48" s="517"/>
      <c r="B48" s="517"/>
      <c r="C48" s="517"/>
      <c r="D48" s="517"/>
      <c r="E48" s="517"/>
      <c r="F48" s="36"/>
      <c r="G48" s="36"/>
      <c r="N48" s="34"/>
      <c r="P48" s="34"/>
      <c r="Q48" s="36"/>
      <c r="R48" s="36"/>
      <c r="S48" s="34"/>
      <c r="T48" s="34"/>
      <c r="U48" s="34"/>
      <c r="V48" s="34"/>
      <c r="W48" s="36"/>
      <c r="X48" s="34"/>
      <c r="Y48" s="34"/>
      <c r="Z48" s="518"/>
      <c r="AA48" s="34"/>
      <c r="AB48" s="34"/>
      <c r="AC48" s="34"/>
      <c r="AD48" s="34"/>
      <c r="AE48" s="34"/>
      <c r="AF48" s="34"/>
      <c r="AG48" s="36"/>
      <c r="AH48" s="36"/>
      <c r="AI48" s="36"/>
      <c r="AJ48" s="36"/>
      <c r="AK48" s="87" t="n">
        <v>11</v>
      </c>
    </row>
    <row r="49" s="87" customFormat="true" ht="11.55" hidden="false" customHeight="true" outlineLevel="0" collapsed="false">
      <c r="A49" s="517"/>
      <c r="B49" s="517"/>
      <c r="C49" s="517"/>
      <c r="D49" s="517"/>
      <c r="E49" s="517"/>
      <c r="F49" s="36"/>
      <c r="G49" s="36"/>
      <c r="N49" s="34"/>
      <c r="P49" s="34"/>
      <c r="Q49" s="36"/>
      <c r="R49" s="36"/>
      <c r="S49" s="34"/>
      <c r="T49" s="34"/>
      <c r="U49" s="34"/>
      <c r="V49" s="34"/>
      <c r="W49" s="36"/>
      <c r="X49" s="34"/>
      <c r="Y49" s="34"/>
      <c r="Z49" s="518"/>
      <c r="AA49" s="34"/>
      <c r="AB49" s="34"/>
      <c r="AC49" s="34"/>
      <c r="AD49" s="34"/>
      <c r="AE49" s="34"/>
      <c r="AF49" s="34"/>
      <c r="AG49" s="36"/>
      <c r="AH49" s="36"/>
      <c r="AI49" s="36"/>
      <c r="AJ49" s="36"/>
      <c r="AK49" s="87" t="n">
        <v>11</v>
      </c>
    </row>
    <row r="50" s="87" customFormat="true" ht="11.55" hidden="false" customHeight="true" outlineLevel="0" collapsed="false">
      <c r="A50" s="517"/>
      <c r="B50" s="517"/>
      <c r="C50" s="517"/>
      <c r="D50" s="517"/>
      <c r="E50" s="517"/>
      <c r="F50" s="36"/>
      <c r="G50" s="36"/>
      <c r="N50" s="34"/>
      <c r="P50" s="34"/>
      <c r="Q50" s="36"/>
      <c r="R50" s="36"/>
      <c r="S50" s="34"/>
      <c r="T50" s="34"/>
      <c r="U50" s="34"/>
      <c r="V50" s="34"/>
      <c r="W50" s="36"/>
      <c r="X50" s="34"/>
      <c r="Y50" s="34"/>
      <c r="Z50" s="518"/>
      <c r="AA50" s="34"/>
      <c r="AB50" s="34"/>
      <c r="AC50" s="34"/>
      <c r="AD50" s="34"/>
      <c r="AE50" s="34"/>
      <c r="AF50" s="34"/>
      <c r="AG50" s="36"/>
      <c r="AH50" s="36"/>
      <c r="AI50" s="36"/>
      <c r="AJ50" s="36"/>
      <c r="AK50" s="87" t="n">
        <v>11</v>
      </c>
    </row>
    <row r="51" s="87" customFormat="true" ht="11.55" hidden="false" customHeight="true" outlineLevel="0" collapsed="false">
      <c r="A51" s="517"/>
      <c r="B51" s="517"/>
      <c r="C51" s="517"/>
      <c r="D51" s="517"/>
      <c r="E51" s="517"/>
      <c r="F51" s="36"/>
      <c r="G51" s="36"/>
      <c r="N51" s="34"/>
      <c r="P51" s="34"/>
      <c r="Q51" s="36"/>
      <c r="R51" s="36"/>
      <c r="S51" s="34"/>
      <c r="T51" s="34"/>
      <c r="U51" s="34"/>
      <c r="V51" s="34"/>
      <c r="W51" s="36"/>
      <c r="X51" s="34"/>
      <c r="Y51" s="34"/>
      <c r="Z51" s="518"/>
      <c r="AA51" s="34"/>
      <c r="AB51" s="34"/>
      <c r="AC51" s="34"/>
      <c r="AD51" s="34"/>
      <c r="AE51" s="34"/>
      <c r="AF51" s="34"/>
      <c r="AG51" s="36"/>
      <c r="AH51" s="36"/>
      <c r="AI51" s="36"/>
      <c r="AJ51" s="36"/>
      <c r="AK51" s="87" t="n">
        <v>11</v>
      </c>
    </row>
    <row r="52" s="87" customFormat="true" ht="11.55" hidden="false" customHeight="true" outlineLevel="0" collapsed="false">
      <c r="A52" s="517"/>
      <c r="B52" s="517"/>
      <c r="C52" s="517"/>
      <c r="D52" s="517"/>
      <c r="E52" s="517"/>
      <c r="F52" s="36"/>
      <c r="G52" s="36"/>
      <c r="N52" s="34"/>
      <c r="P52" s="34"/>
      <c r="Q52" s="36"/>
      <c r="R52" s="36"/>
      <c r="S52" s="34"/>
      <c r="T52" s="34"/>
      <c r="U52" s="34"/>
      <c r="V52" s="34"/>
      <c r="W52" s="36"/>
      <c r="X52" s="34"/>
      <c r="Y52" s="34"/>
      <c r="Z52" s="518"/>
      <c r="AA52" s="34"/>
      <c r="AB52" s="34"/>
      <c r="AC52" s="34"/>
      <c r="AD52" s="34"/>
      <c r="AE52" s="34"/>
      <c r="AF52" s="34"/>
      <c r="AG52" s="36"/>
      <c r="AH52" s="36"/>
      <c r="AI52" s="36"/>
      <c r="AJ52" s="36"/>
      <c r="AK52" s="87" t="n">
        <v>11</v>
      </c>
    </row>
    <row r="53" s="87" customFormat="true" ht="11.55" hidden="false" customHeight="true" outlineLevel="0" collapsed="false">
      <c r="A53" s="517"/>
      <c r="B53" s="517"/>
      <c r="C53" s="517"/>
      <c r="D53" s="517"/>
      <c r="E53" s="517"/>
      <c r="F53" s="36"/>
      <c r="G53" s="36"/>
      <c r="N53" s="34"/>
      <c r="P53" s="34"/>
      <c r="Q53" s="36"/>
      <c r="R53" s="36"/>
      <c r="S53" s="34"/>
      <c r="T53" s="34"/>
      <c r="U53" s="34"/>
      <c r="V53" s="34"/>
      <c r="W53" s="36"/>
      <c r="X53" s="34"/>
      <c r="Y53" s="34"/>
      <c r="Z53" s="518"/>
      <c r="AA53" s="34"/>
      <c r="AB53" s="34"/>
      <c r="AC53" s="34"/>
      <c r="AD53" s="34"/>
      <c r="AE53" s="34"/>
      <c r="AF53" s="34"/>
      <c r="AG53" s="36"/>
      <c r="AH53" s="36"/>
      <c r="AI53" s="36"/>
      <c r="AJ53" s="36"/>
      <c r="AK53" s="87" t="n">
        <v>11</v>
      </c>
    </row>
    <row r="54" s="87" customFormat="true" ht="11.55" hidden="false" customHeight="true" outlineLevel="0" collapsed="false">
      <c r="A54" s="517"/>
      <c r="B54" s="517"/>
      <c r="C54" s="517"/>
      <c r="D54" s="517"/>
      <c r="E54" s="517"/>
      <c r="F54" s="36"/>
      <c r="G54" s="36"/>
      <c r="N54" s="34"/>
      <c r="P54" s="34"/>
      <c r="Q54" s="36"/>
      <c r="R54" s="36"/>
      <c r="S54" s="34"/>
      <c r="T54" s="34"/>
      <c r="U54" s="34"/>
      <c r="V54" s="34"/>
      <c r="W54" s="36"/>
      <c r="X54" s="34"/>
      <c r="Y54" s="34"/>
      <c r="Z54" s="518"/>
      <c r="AA54" s="34"/>
      <c r="AB54" s="34"/>
      <c r="AC54" s="34"/>
      <c r="AD54" s="34"/>
      <c r="AE54" s="34"/>
      <c r="AF54" s="34"/>
      <c r="AG54" s="36"/>
      <c r="AH54" s="36"/>
      <c r="AI54" s="36"/>
      <c r="AJ54" s="36"/>
      <c r="AK54" s="87" t="n">
        <v>11</v>
      </c>
    </row>
    <row r="55" s="87" customFormat="true" ht="11.55" hidden="false" customHeight="true" outlineLevel="0" collapsed="false">
      <c r="A55" s="517"/>
      <c r="B55" s="517"/>
      <c r="C55" s="517"/>
      <c r="D55" s="517"/>
      <c r="E55" s="517"/>
      <c r="F55" s="36"/>
      <c r="G55" s="36"/>
      <c r="N55" s="34"/>
      <c r="P55" s="34"/>
      <c r="Q55" s="36"/>
      <c r="R55" s="36"/>
      <c r="S55" s="34"/>
      <c r="T55" s="34"/>
      <c r="U55" s="34"/>
      <c r="V55" s="34"/>
      <c r="W55" s="36"/>
      <c r="X55" s="34"/>
      <c r="Y55" s="34"/>
      <c r="Z55" s="518"/>
      <c r="AA55" s="34"/>
      <c r="AB55" s="34"/>
      <c r="AC55" s="34"/>
      <c r="AD55" s="34"/>
      <c r="AE55" s="34"/>
      <c r="AF55" s="34"/>
      <c r="AG55" s="36"/>
      <c r="AH55" s="36"/>
      <c r="AI55" s="36"/>
      <c r="AJ55" s="36"/>
      <c r="AK55" s="87" t="n">
        <v>11</v>
      </c>
    </row>
    <row r="56" s="87" customFormat="true" ht="11.55" hidden="false" customHeight="true" outlineLevel="0" collapsed="false">
      <c r="A56" s="517"/>
      <c r="B56" s="517"/>
      <c r="C56" s="517"/>
      <c r="D56" s="517"/>
      <c r="E56" s="517"/>
      <c r="F56" s="36"/>
      <c r="G56" s="36"/>
      <c r="N56" s="34"/>
      <c r="P56" s="34"/>
      <c r="Q56" s="36"/>
      <c r="R56" s="36"/>
      <c r="S56" s="34"/>
      <c r="T56" s="34"/>
      <c r="U56" s="34"/>
      <c r="V56" s="34"/>
      <c r="W56" s="36"/>
      <c r="X56" s="34"/>
      <c r="Y56" s="34"/>
      <c r="Z56" s="518"/>
      <c r="AA56" s="34"/>
      <c r="AB56" s="34"/>
      <c r="AC56" s="34"/>
      <c r="AD56" s="34"/>
      <c r="AE56" s="34"/>
      <c r="AF56" s="34"/>
      <c r="AG56" s="36"/>
      <c r="AH56" s="36"/>
      <c r="AI56" s="36"/>
      <c r="AJ56" s="36"/>
      <c r="AK56" s="87" t="n">
        <v>11</v>
      </c>
    </row>
    <row r="57" s="87" customFormat="true" ht="11.55" hidden="false" customHeight="true" outlineLevel="0" collapsed="false">
      <c r="A57" s="517"/>
      <c r="B57" s="517"/>
      <c r="C57" s="517"/>
      <c r="D57" s="517"/>
      <c r="E57" s="517"/>
      <c r="F57" s="36"/>
      <c r="G57" s="36"/>
      <c r="N57" s="34"/>
      <c r="P57" s="34"/>
      <c r="Q57" s="36"/>
      <c r="R57" s="36"/>
      <c r="S57" s="34"/>
      <c r="T57" s="34"/>
      <c r="U57" s="34"/>
      <c r="V57" s="34"/>
      <c r="W57" s="36"/>
      <c r="X57" s="34"/>
      <c r="Y57" s="34"/>
      <c r="Z57" s="518"/>
      <c r="AA57" s="34"/>
      <c r="AB57" s="34"/>
      <c r="AC57" s="34"/>
      <c r="AD57" s="34"/>
      <c r="AE57" s="34"/>
      <c r="AF57" s="34"/>
      <c r="AG57" s="36"/>
      <c r="AH57" s="36"/>
      <c r="AI57" s="36"/>
      <c r="AJ57" s="36"/>
      <c r="AK57" s="87" t="n">
        <v>11</v>
      </c>
    </row>
    <row r="58" s="87" customFormat="true" ht="11.55" hidden="false" customHeight="true" outlineLevel="0" collapsed="false">
      <c r="A58" s="517"/>
      <c r="B58" s="517"/>
      <c r="C58" s="517"/>
      <c r="D58" s="517"/>
      <c r="E58" s="517"/>
      <c r="F58" s="36"/>
      <c r="G58" s="36"/>
      <c r="N58" s="34"/>
      <c r="P58" s="34"/>
      <c r="Q58" s="36"/>
      <c r="R58" s="36"/>
      <c r="S58" s="34"/>
      <c r="T58" s="34"/>
      <c r="U58" s="34"/>
      <c r="V58" s="34"/>
      <c r="W58" s="36"/>
      <c r="X58" s="34"/>
      <c r="Y58" s="34"/>
      <c r="Z58" s="518"/>
      <c r="AA58" s="34"/>
      <c r="AB58" s="34"/>
      <c r="AC58" s="34"/>
      <c r="AD58" s="34"/>
      <c r="AE58" s="34"/>
      <c r="AF58" s="34"/>
      <c r="AG58" s="36"/>
      <c r="AH58" s="36"/>
      <c r="AI58" s="36"/>
      <c r="AJ58" s="36"/>
      <c r="AK58" s="87" t="n">
        <v>11</v>
      </c>
    </row>
    <row r="59" s="87" customFormat="true" ht="11.55" hidden="false" customHeight="true" outlineLevel="0" collapsed="false">
      <c r="A59" s="517"/>
      <c r="B59" s="517"/>
      <c r="C59" s="517"/>
      <c r="D59" s="517"/>
      <c r="E59" s="517"/>
      <c r="F59" s="36"/>
      <c r="G59" s="36"/>
      <c r="N59" s="34"/>
      <c r="P59" s="34"/>
      <c r="Q59" s="36"/>
      <c r="R59" s="36"/>
      <c r="S59" s="34"/>
      <c r="T59" s="34"/>
      <c r="U59" s="34"/>
      <c r="V59" s="34"/>
      <c r="W59" s="36"/>
      <c r="X59" s="34"/>
      <c r="Y59" s="34"/>
      <c r="Z59" s="518"/>
      <c r="AA59" s="34"/>
      <c r="AB59" s="34"/>
      <c r="AC59" s="34"/>
      <c r="AD59" s="34"/>
      <c r="AE59" s="34"/>
      <c r="AF59" s="34"/>
      <c r="AG59" s="36"/>
      <c r="AH59" s="36"/>
      <c r="AI59" s="36"/>
      <c r="AJ59" s="36"/>
      <c r="AK59" s="87" t="n">
        <v>11</v>
      </c>
    </row>
    <row r="60" s="87" customFormat="true" ht="11.55" hidden="false" customHeight="true" outlineLevel="0" collapsed="false">
      <c r="A60" s="517"/>
      <c r="B60" s="517"/>
      <c r="C60" s="517"/>
      <c r="D60" s="517"/>
      <c r="E60" s="517"/>
      <c r="F60" s="36"/>
      <c r="G60" s="36"/>
      <c r="N60" s="34"/>
      <c r="P60" s="34"/>
      <c r="Q60" s="36"/>
      <c r="R60" s="36"/>
      <c r="S60" s="34"/>
      <c r="T60" s="34"/>
      <c r="U60" s="34"/>
      <c r="V60" s="34"/>
      <c r="W60" s="36"/>
      <c r="X60" s="34"/>
      <c r="Y60" s="34"/>
      <c r="Z60" s="518"/>
      <c r="AA60" s="34"/>
      <c r="AB60" s="34"/>
      <c r="AC60" s="34"/>
      <c r="AD60" s="34"/>
      <c r="AE60" s="34"/>
      <c r="AF60" s="34"/>
      <c r="AG60" s="36"/>
      <c r="AH60" s="36"/>
      <c r="AI60" s="36"/>
      <c r="AJ60" s="36"/>
      <c r="AK60" s="87" t="n">
        <v>11</v>
      </c>
    </row>
    <row r="61" s="87" customFormat="true" ht="11.55" hidden="false" customHeight="true" outlineLevel="0" collapsed="false">
      <c r="A61" s="517"/>
      <c r="B61" s="517"/>
      <c r="C61" s="517"/>
      <c r="D61" s="517"/>
      <c r="E61" s="517"/>
      <c r="F61" s="36"/>
      <c r="G61" s="36"/>
      <c r="N61" s="34"/>
      <c r="P61" s="34"/>
      <c r="Q61" s="36"/>
      <c r="R61" s="36"/>
      <c r="S61" s="34"/>
      <c r="T61" s="34"/>
      <c r="U61" s="34"/>
      <c r="V61" s="34"/>
      <c r="W61" s="36"/>
      <c r="X61" s="34"/>
      <c r="Y61" s="34"/>
      <c r="Z61" s="518"/>
      <c r="AA61" s="34"/>
      <c r="AB61" s="34"/>
      <c r="AC61" s="34"/>
      <c r="AD61" s="34"/>
      <c r="AE61" s="34"/>
      <c r="AF61" s="34"/>
      <c r="AG61" s="36"/>
      <c r="AH61" s="36"/>
      <c r="AI61" s="36"/>
      <c r="AJ61" s="36"/>
      <c r="AK61" s="87" t="n">
        <v>11</v>
      </c>
    </row>
    <row r="62" s="87" customFormat="true" ht="11.55" hidden="false" customHeight="true" outlineLevel="0" collapsed="false">
      <c r="A62" s="517"/>
      <c r="B62" s="517"/>
      <c r="C62" s="517"/>
      <c r="D62" s="517"/>
      <c r="E62" s="517"/>
      <c r="F62" s="36"/>
      <c r="G62" s="36"/>
      <c r="N62" s="34"/>
      <c r="P62" s="34"/>
      <c r="Q62" s="36"/>
      <c r="R62" s="36"/>
      <c r="S62" s="34"/>
      <c r="T62" s="34"/>
      <c r="U62" s="34"/>
      <c r="V62" s="34"/>
      <c r="W62" s="36"/>
      <c r="X62" s="34"/>
      <c r="Y62" s="34"/>
      <c r="Z62" s="518"/>
      <c r="AA62" s="34"/>
      <c r="AB62" s="34"/>
      <c r="AC62" s="34"/>
      <c r="AD62" s="34"/>
      <c r="AE62" s="34"/>
      <c r="AF62" s="34"/>
      <c r="AG62" s="36"/>
      <c r="AH62" s="36"/>
      <c r="AI62" s="36"/>
      <c r="AJ62" s="36"/>
      <c r="AK62" s="87" t="n">
        <v>11</v>
      </c>
    </row>
    <row r="63" s="87" customFormat="true" ht="11.55" hidden="false" customHeight="true" outlineLevel="0" collapsed="false">
      <c r="A63" s="517"/>
      <c r="B63" s="517"/>
      <c r="C63" s="517"/>
      <c r="D63" s="517"/>
      <c r="E63" s="517"/>
      <c r="F63" s="36"/>
      <c r="G63" s="36"/>
      <c r="N63" s="34"/>
      <c r="P63" s="34"/>
      <c r="Q63" s="36"/>
      <c r="R63" s="36"/>
      <c r="S63" s="34"/>
      <c r="T63" s="34"/>
      <c r="U63" s="34"/>
      <c r="V63" s="34"/>
      <c r="W63" s="36"/>
      <c r="X63" s="34"/>
      <c r="Y63" s="34"/>
      <c r="Z63" s="518"/>
      <c r="AA63" s="34"/>
      <c r="AB63" s="34"/>
      <c r="AC63" s="34"/>
      <c r="AD63" s="34"/>
      <c r="AE63" s="34"/>
      <c r="AF63" s="34"/>
      <c r="AG63" s="36"/>
      <c r="AH63" s="36"/>
      <c r="AI63" s="36"/>
      <c r="AJ63" s="36"/>
      <c r="AK63" s="87" t="n">
        <v>11</v>
      </c>
    </row>
    <row r="64" s="87" customFormat="true" ht="11.55" hidden="false" customHeight="true" outlineLevel="0" collapsed="false">
      <c r="A64" s="517"/>
      <c r="B64" s="517"/>
      <c r="C64" s="517"/>
      <c r="D64" s="517"/>
      <c r="E64" s="517"/>
      <c r="F64" s="36"/>
      <c r="G64" s="36"/>
      <c r="N64" s="34"/>
      <c r="P64" s="34"/>
      <c r="Q64" s="36"/>
      <c r="R64" s="36"/>
      <c r="S64" s="34"/>
      <c r="T64" s="34"/>
      <c r="U64" s="34"/>
      <c r="V64" s="34"/>
      <c r="W64" s="36"/>
      <c r="X64" s="34"/>
      <c r="Y64" s="34"/>
      <c r="Z64" s="518"/>
      <c r="AA64" s="34"/>
      <c r="AB64" s="34"/>
      <c r="AC64" s="34"/>
      <c r="AD64" s="34"/>
      <c r="AE64" s="34"/>
      <c r="AF64" s="34"/>
      <c r="AG64" s="36"/>
      <c r="AH64" s="36"/>
      <c r="AI64" s="36"/>
      <c r="AJ64" s="36"/>
      <c r="AK64" s="87" t="n">
        <v>11</v>
      </c>
    </row>
    <row r="65" s="87" customFormat="true" ht="11.55" hidden="false" customHeight="true" outlineLevel="0" collapsed="false">
      <c r="A65" s="517"/>
      <c r="B65" s="517"/>
      <c r="C65" s="517"/>
      <c r="D65" s="517"/>
      <c r="E65" s="517"/>
      <c r="F65" s="36"/>
      <c r="G65" s="36"/>
      <c r="N65" s="34"/>
      <c r="P65" s="34"/>
      <c r="Q65" s="36"/>
      <c r="R65" s="36"/>
      <c r="S65" s="34"/>
      <c r="T65" s="34"/>
      <c r="U65" s="34"/>
      <c r="V65" s="34"/>
      <c r="W65" s="36"/>
      <c r="X65" s="34"/>
      <c r="Y65" s="34"/>
      <c r="Z65" s="518"/>
      <c r="AA65" s="34"/>
      <c r="AB65" s="34"/>
      <c r="AC65" s="34"/>
      <c r="AD65" s="34"/>
      <c r="AE65" s="34"/>
      <c r="AF65" s="34"/>
      <c r="AG65" s="36"/>
      <c r="AH65" s="36"/>
      <c r="AI65" s="36"/>
      <c r="AJ65" s="36"/>
      <c r="AK65" s="87" t="n">
        <v>11</v>
      </c>
    </row>
    <row r="66" s="87" customFormat="true" ht="11.55" hidden="false" customHeight="true" outlineLevel="0" collapsed="false">
      <c r="A66" s="517"/>
      <c r="B66" s="517"/>
      <c r="C66" s="517"/>
      <c r="D66" s="517"/>
      <c r="E66" s="517"/>
      <c r="F66" s="36"/>
      <c r="G66" s="36"/>
      <c r="N66" s="34"/>
      <c r="P66" s="34"/>
      <c r="Q66" s="36"/>
      <c r="R66" s="36"/>
      <c r="S66" s="34"/>
      <c r="T66" s="34"/>
      <c r="U66" s="34"/>
      <c r="V66" s="34"/>
      <c r="W66" s="36"/>
      <c r="X66" s="34"/>
      <c r="Y66" s="34"/>
      <c r="Z66" s="518"/>
      <c r="AA66" s="34"/>
      <c r="AB66" s="34"/>
      <c r="AC66" s="34"/>
      <c r="AD66" s="34"/>
      <c r="AE66" s="34"/>
      <c r="AF66" s="34"/>
      <c r="AG66" s="36"/>
      <c r="AH66" s="36"/>
      <c r="AI66" s="36"/>
      <c r="AJ66" s="36"/>
      <c r="AK66" s="87" t="n">
        <v>11</v>
      </c>
    </row>
    <row r="67" s="87" customFormat="true" ht="11.55" hidden="false" customHeight="true" outlineLevel="0" collapsed="false">
      <c r="A67" s="517"/>
      <c r="B67" s="517"/>
      <c r="C67" s="517"/>
      <c r="D67" s="517"/>
      <c r="E67" s="517"/>
      <c r="F67" s="36"/>
      <c r="G67" s="36"/>
      <c r="N67" s="34"/>
      <c r="P67" s="34"/>
      <c r="Q67" s="36"/>
      <c r="R67" s="36"/>
      <c r="S67" s="34"/>
      <c r="T67" s="34"/>
      <c r="U67" s="34"/>
      <c r="V67" s="34"/>
      <c r="W67" s="36"/>
      <c r="X67" s="34"/>
      <c r="Y67" s="34"/>
      <c r="Z67" s="518"/>
      <c r="AA67" s="34"/>
      <c r="AB67" s="34"/>
      <c r="AC67" s="34"/>
      <c r="AD67" s="34"/>
      <c r="AE67" s="34"/>
      <c r="AF67" s="34"/>
      <c r="AG67" s="36"/>
      <c r="AH67" s="36"/>
      <c r="AI67" s="36"/>
      <c r="AJ67" s="36"/>
      <c r="AK67" s="87" t="n">
        <v>11</v>
      </c>
    </row>
    <row r="68" s="87" customFormat="true" ht="11.55" hidden="false" customHeight="true" outlineLevel="0" collapsed="false">
      <c r="A68" s="517"/>
      <c r="B68" s="517"/>
      <c r="C68" s="517"/>
      <c r="D68" s="517"/>
      <c r="E68" s="517"/>
      <c r="F68" s="36"/>
      <c r="G68" s="36"/>
      <c r="N68" s="34"/>
      <c r="P68" s="34"/>
      <c r="Q68" s="36"/>
      <c r="R68" s="36"/>
      <c r="S68" s="34"/>
      <c r="T68" s="34"/>
      <c r="U68" s="34"/>
      <c r="V68" s="34"/>
      <c r="W68" s="36"/>
      <c r="X68" s="34"/>
      <c r="Y68" s="34"/>
      <c r="Z68" s="518"/>
      <c r="AA68" s="34"/>
      <c r="AB68" s="34"/>
      <c r="AC68" s="34"/>
      <c r="AD68" s="34"/>
      <c r="AE68" s="34"/>
      <c r="AF68" s="34"/>
      <c r="AG68" s="36"/>
      <c r="AH68" s="36"/>
      <c r="AI68" s="36"/>
      <c r="AJ68" s="36"/>
      <c r="AK68" s="87" t="n">
        <v>11</v>
      </c>
    </row>
    <row r="69" s="87" customFormat="true" ht="11.55" hidden="false" customHeight="true" outlineLevel="0" collapsed="false">
      <c r="A69" s="517"/>
      <c r="B69" s="517"/>
      <c r="C69" s="517"/>
      <c r="D69" s="517"/>
      <c r="E69" s="517"/>
      <c r="F69" s="36"/>
      <c r="G69" s="36"/>
      <c r="N69" s="34"/>
      <c r="P69" s="34"/>
      <c r="Q69" s="36"/>
      <c r="R69" s="36"/>
      <c r="S69" s="34"/>
      <c r="T69" s="34"/>
      <c r="U69" s="34"/>
      <c r="V69" s="34"/>
      <c r="W69" s="36"/>
      <c r="X69" s="34"/>
      <c r="Y69" s="34"/>
      <c r="Z69" s="518"/>
      <c r="AA69" s="34"/>
      <c r="AB69" s="34"/>
      <c r="AC69" s="34"/>
      <c r="AD69" s="34"/>
      <c r="AE69" s="34"/>
      <c r="AF69" s="34"/>
      <c r="AG69" s="36"/>
      <c r="AH69" s="36"/>
      <c r="AI69" s="36"/>
      <c r="AJ69" s="36"/>
      <c r="AK69" s="87" t="n">
        <v>11</v>
      </c>
    </row>
    <row r="70" s="87" customFormat="true" ht="11.55" hidden="false" customHeight="true" outlineLevel="0" collapsed="false">
      <c r="A70" s="517"/>
      <c r="B70" s="517"/>
      <c r="C70" s="517"/>
      <c r="D70" s="517"/>
      <c r="E70" s="517"/>
      <c r="F70" s="36"/>
      <c r="G70" s="36"/>
      <c r="N70" s="34"/>
      <c r="P70" s="34"/>
      <c r="Q70" s="36"/>
      <c r="R70" s="36"/>
      <c r="S70" s="34"/>
      <c r="T70" s="34"/>
      <c r="U70" s="34"/>
      <c r="V70" s="34"/>
      <c r="W70" s="36"/>
      <c r="X70" s="34"/>
      <c r="Y70" s="34"/>
      <c r="Z70" s="518"/>
      <c r="AA70" s="34"/>
      <c r="AB70" s="34"/>
      <c r="AC70" s="34"/>
      <c r="AD70" s="34"/>
      <c r="AE70" s="34"/>
      <c r="AF70" s="34"/>
      <c r="AG70" s="36"/>
      <c r="AH70" s="36"/>
      <c r="AI70" s="36"/>
      <c r="AJ70" s="36"/>
      <c r="AK70" s="87" t="n">
        <v>11</v>
      </c>
    </row>
    <row r="71" s="87" customFormat="true" ht="11.55" hidden="false" customHeight="true" outlineLevel="0" collapsed="false">
      <c r="A71" s="517"/>
      <c r="B71" s="517"/>
      <c r="C71" s="517"/>
      <c r="D71" s="517"/>
      <c r="E71" s="517"/>
      <c r="F71" s="36"/>
      <c r="G71" s="36"/>
      <c r="N71" s="34"/>
      <c r="P71" s="34"/>
      <c r="Q71" s="36"/>
      <c r="R71" s="36"/>
      <c r="S71" s="34"/>
      <c r="T71" s="34"/>
      <c r="U71" s="34"/>
      <c r="V71" s="34"/>
      <c r="W71" s="36"/>
      <c r="X71" s="34"/>
      <c r="Y71" s="34"/>
      <c r="Z71" s="518"/>
      <c r="AA71" s="34"/>
      <c r="AB71" s="34"/>
      <c r="AC71" s="34"/>
      <c r="AD71" s="34"/>
      <c r="AE71" s="34"/>
      <c r="AF71" s="34"/>
      <c r="AG71" s="36"/>
      <c r="AH71" s="36"/>
      <c r="AI71" s="36"/>
      <c r="AJ71" s="36"/>
      <c r="AK71" s="87" t="n">
        <v>11</v>
      </c>
    </row>
    <row r="72" s="87" customFormat="true" ht="11.55" hidden="false" customHeight="true" outlineLevel="0" collapsed="false">
      <c r="A72" s="517"/>
      <c r="B72" s="517"/>
      <c r="C72" s="517"/>
      <c r="D72" s="517"/>
      <c r="E72" s="517"/>
      <c r="F72" s="36"/>
      <c r="G72" s="36"/>
      <c r="N72" s="34"/>
      <c r="P72" s="34"/>
      <c r="Q72" s="36"/>
      <c r="R72" s="36"/>
      <c r="S72" s="34"/>
      <c r="T72" s="34"/>
      <c r="U72" s="34"/>
      <c r="V72" s="34"/>
      <c r="W72" s="36"/>
      <c r="X72" s="34"/>
      <c r="Y72" s="34"/>
      <c r="Z72" s="518"/>
      <c r="AA72" s="34"/>
      <c r="AB72" s="34"/>
      <c r="AC72" s="34"/>
      <c r="AD72" s="34"/>
      <c r="AE72" s="34"/>
      <c r="AF72" s="34"/>
      <c r="AG72" s="36"/>
      <c r="AH72" s="36"/>
      <c r="AI72" s="36"/>
      <c r="AJ72" s="36"/>
      <c r="AK72" s="87" t="n">
        <v>11</v>
      </c>
    </row>
    <row r="73" s="87" customFormat="true" ht="11.55" hidden="false" customHeight="true" outlineLevel="0" collapsed="false">
      <c r="A73" s="517"/>
      <c r="B73" s="517"/>
      <c r="C73" s="517"/>
      <c r="D73" s="517"/>
      <c r="E73" s="517"/>
      <c r="F73" s="36"/>
      <c r="G73" s="36"/>
      <c r="N73" s="34"/>
      <c r="P73" s="34"/>
      <c r="Q73" s="36"/>
      <c r="R73" s="36"/>
      <c r="S73" s="34"/>
      <c r="T73" s="34"/>
      <c r="U73" s="34"/>
      <c r="V73" s="34"/>
      <c r="W73" s="36"/>
      <c r="X73" s="34"/>
      <c r="Y73" s="34"/>
      <c r="Z73" s="518"/>
      <c r="AA73" s="34"/>
      <c r="AB73" s="34"/>
      <c r="AC73" s="34"/>
      <c r="AD73" s="34"/>
      <c r="AE73" s="34"/>
      <c r="AF73" s="34"/>
      <c r="AG73" s="36"/>
      <c r="AH73" s="36"/>
      <c r="AI73" s="36"/>
      <c r="AJ73" s="36"/>
      <c r="AK73" s="87" t="n">
        <v>11</v>
      </c>
    </row>
    <row r="74" s="87" customFormat="true" ht="11.55" hidden="false" customHeight="true" outlineLevel="0" collapsed="false">
      <c r="A74" s="517"/>
      <c r="B74" s="517"/>
      <c r="C74" s="517"/>
      <c r="D74" s="517"/>
      <c r="E74" s="517"/>
      <c r="F74" s="36"/>
      <c r="G74" s="36"/>
      <c r="N74" s="34"/>
      <c r="P74" s="34"/>
      <c r="Q74" s="36"/>
      <c r="R74" s="36"/>
      <c r="S74" s="34"/>
      <c r="T74" s="34"/>
      <c r="U74" s="34"/>
      <c r="V74" s="34"/>
      <c r="W74" s="36"/>
      <c r="X74" s="34"/>
      <c r="Y74" s="34"/>
      <c r="Z74" s="518"/>
      <c r="AA74" s="34"/>
      <c r="AB74" s="34"/>
      <c r="AC74" s="34"/>
      <c r="AD74" s="34"/>
      <c r="AE74" s="34"/>
      <c r="AF74" s="34"/>
      <c r="AG74" s="36"/>
      <c r="AH74" s="36"/>
      <c r="AI74" s="36"/>
      <c r="AJ74" s="36"/>
      <c r="AK74" s="87" t="n">
        <v>11</v>
      </c>
    </row>
    <row r="75" s="87" customFormat="true" ht="11.55" hidden="false" customHeight="true" outlineLevel="0" collapsed="false">
      <c r="A75" s="517"/>
      <c r="B75" s="517"/>
      <c r="C75" s="517"/>
      <c r="D75" s="517"/>
      <c r="E75" s="517"/>
      <c r="F75" s="36"/>
      <c r="G75" s="36"/>
      <c r="N75" s="34"/>
      <c r="P75" s="34"/>
      <c r="Q75" s="36"/>
      <c r="R75" s="36"/>
      <c r="S75" s="34"/>
      <c r="T75" s="34"/>
      <c r="U75" s="34"/>
      <c r="V75" s="34"/>
      <c r="W75" s="36"/>
      <c r="X75" s="34"/>
      <c r="Y75" s="34"/>
      <c r="Z75" s="518"/>
      <c r="AA75" s="34"/>
      <c r="AB75" s="34"/>
      <c r="AC75" s="34"/>
      <c r="AD75" s="34"/>
      <c r="AE75" s="34"/>
      <c r="AF75" s="34"/>
      <c r="AG75" s="36"/>
      <c r="AH75" s="36"/>
      <c r="AI75" s="36"/>
      <c r="AJ75" s="36"/>
      <c r="AK75" s="87" t="n">
        <v>11</v>
      </c>
    </row>
    <row r="76" s="87" customFormat="true" ht="11.55" hidden="false" customHeight="true" outlineLevel="0" collapsed="false">
      <c r="A76" s="517"/>
      <c r="B76" s="517"/>
      <c r="C76" s="517"/>
      <c r="D76" s="517"/>
      <c r="E76" s="517"/>
      <c r="F76" s="36"/>
      <c r="G76" s="36"/>
      <c r="N76" s="34"/>
      <c r="P76" s="34"/>
      <c r="Q76" s="36"/>
      <c r="R76" s="36"/>
      <c r="S76" s="34"/>
      <c r="T76" s="34"/>
      <c r="U76" s="34"/>
      <c r="V76" s="34"/>
      <c r="W76" s="36"/>
      <c r="X76" s="34"/>
      <c r="Y76" s="34"/>
      <c r="Z76" s="518"/>
      <c r="AA76" s="34"/>
      <c r="AB76" s="34"/>
      <c r="AC76" s="34"/>
      <c r="AD76" s="34"/>
      <c r="AE76" s="34"/>
      <c r="AF76" s="34"/>
      <c r="AG76" s="36"/>
      <c r="AH76" s="36"/>
      <c r="AI76" s="36"/>
      <c r="AJ76" s="36"/>
      <c r="AK76" s="87" t="n">
        <v>11</v>
      </c>
    </row>
    <row r="77" s="87" customFormat="true" ht="11.55" hidden="false" customHeight="true" outlineLevel="0" collapsed="false">
      <c r="A77" s="517"/>
      <c r="B77" s="517"/>
      <c r="C77" s="517"/>
      <c r="D77" s="517"/>
      <c r="E77" s="517"/>
      <c r="F77" s="36"/>
      <c r="G77" s="36"/>
      <c r="N77" s="34"/>
      <c r="P77" s="34"/>
      <c r="Q77" s="36"/>
      <c r="R77" s="36"/>
      <c r="S77" s="34"/>
      <c r="T77" s="34"/>
      <c r="U77" s="34"/>
      <c r="V77" s="34"/>
      <c r="W77" s="36"/>
      <c r="X77" s="34"/>
      <c r="Y77" s="34"/>
      <c r="Z77" s="518"/>
      <c r="AA77" s="34"/>
      <c r="AB77" s="34"/>
      <c r="AC77" s="34"/>
      <c r="AD77" s="34"/>
      <c r="AE77" s="34"/>
      <c r="AF77" s="34"/>
      <c r="AG77" s="36"/>
      <c r="AH77" s="36"/>
      <c r="AI77" s="36"/>
      <c r="AJ77" s="36"/>
      <c r="AK77" s="87" t="n">
        <v>11</v>
      </c>
    </row>
    <row r="78" s="87" customFormat="true" ht="11.55" hidden="false" customHeight="true" outlineLevel="0" collapsed="false">
      <c r="A78" s="517"/>
      <c r="B78" s="517"/>
      <c r="C78" s="517"/>
      <c r="D78" s="517"/>
      <c r="E78" s="517"/>
      <c r="F78" s="36"/>
      <c r="G78" s="36"/>
      <c r="N78" s="34"/>
      <c r="P78" s="34"/>
      <c r="Q78" s="36"/>
      <c r="R78" s="36"/>
      <c r="S78" s="34"/>
      <c r="T78" s="34"/>
      <c r="U78" s="34"/>
      <c r="V78" s="34"/>
      <c r="W78" s="36"/>
      <c r="X78" s="34"/>
      <c r="Y78" s="34"/>
      <c r="Z78" s="518"/>
      <c r="AA78" s="34"/>
      <c r="AB78" s="34"/>
      <c r="AC78" s="34"/>
      <c r="AD78" s="34"/>
      <c r="AE78" s="34"/>
      <c r="AF78" s="34"/>
      <c r="AG78" s="36"/>
      <c r="AH78" s="36"/>
      <c r="AI78" s="36"/>
      <c r="AJ78" s="36"/>
      <c r="AK78" s="87" t="n">
        <v>11</v>
      </c>
    </row>
    <row r="79" s="87" customFormat="true" ht="11.55" hidden="false" customHeight="true" outlineLevel="0" collapsed="false">
      <c r="A79" s="517"/>
      <c r="B79" s="517"/>
      <c r="C79" s="517"/>
      <c r="D79" s="517"/>
      <c r="E79" s="517"/>
      <c r="F79" s="36"/>
      <c r="G79" s="36"/>
      <c r="N79" s="34"/>
      <c r="P79" s="34"/>
      <c r="Q79" s="36"/>
      <c r="R79" s="36"/>
      <c r="S79" s="34"/>
      <c r="T79" s="34"/>
      <c r="U79" s="34"/>
      <c r="V79" s="34"/>
      <c r="W79" s="36"/>
      <c r="X79" s="34"/>
      <c r="Y79" s="34"/>
      <c r="Z79" s="518"/>
      <c r="AA79" s="34"/>
      <c r="AB79" s="34"/>
      <c r="AC79" s="34"/>
      <c r="AD79" s="34"/>
      <c r="AE79" s="34"/>
      <c r="AF79" s="34"/>
      <c r="AG79" s="36"/>
      <c r="AH79" s="36"/>
      <c r="AI79" s="36"/>
      <c r="AJ79" s="36"/>
      <c r="AK79" s="87" t="n">
        <v>11</v>
      </c>
    </row>
    <row r="80" s="87" customFormat="true" ht="11.55" hidden="false" customHeight="true" outlineLevel="0" collapsed="false">
      <c r="A80" s="517"/>
      <c r="B80" s="517"/>
      <c r="C80" s="517"/>
      <c r="D80" s="517"/>
      <c r="E80" s="517"/>
      <c r="F80" s="36"/>
      <c r="G80" s="36"/>
      <c r="N80" s="34"/>
      <c r="P80" s="34"/>
      <c r="Q80" s="36"/>
      <c r="R80" s="36"/>
      <c r="S80" s="34"/>
      <c r="T80" s="34"/>
      <c r="U80" s="34"/>
      <c r="V80" s="34"/>
      <c r="W80" s="36"/>
      <c r="X80" s="34"/>
      <c r="Y80" s="34"/>
      <c r="Z80" s="518"/>
      <c r="AA80" s="34"/>
      <c r="AB80" s="34"/>
      <c r="AC80" s="34"/>
      <c r="AD80" s="34"/>
      <c r="AE80" s="34"/>
      <c r="AF80" s="34"/>
      <c r="AG80" s="36"/>
      <c r="AH80" s="36"/>
      <c r="AI80" s="36"/>
      <c r="AJ80" s="36"/>
      <c r="AK80" s="87" t="n">
        <v>11</v>
      </c>
    </row>
    <row r="81" s="87" customFormat="true" ht="11.55" hidden="false" customHeight="true" outlineLevel="0" collapsed="false">
      <c r="A81" s="517"/>
      <c r="B81" s="517"/>
      <c r="C81" s="517"/>
      <c r="D81" s="517"/>
      <c r="E81" s="517"/>
      <c r="F81" s="36"/>
      <c r="G81" s="36"/>
      <c r="N81" s="34"/>
      <c r="P81" s="34"/>
      <c r="Q81" s="36"/>
      <c r="R81" s="36"/>
      <c r="S81" s="34"/>
      <c r="T81" s="34"/>
      <c r="U81" s="34"/>
      <c r="V81" s="34"/>
      <c r="W81" s="36"/>
      <c r="X81" s="34"/>
      <c r="Y81" s="34"/>
      <c r="Z81" s="518"/>
      <c r="AA81" s="34"/>
      <c r="AB81" s="34"/>
      <c r="AC81" s="34"/>
      <c r="AD81" s="34"/>
      <c r="AE81" s="34"/>
      <c r="AF81" s="34"/>
      <c r="AG81" s="36"/>
      <c r="AH81" s="36"/>
      <c r="AI81" s="36"/>
      <c r="AJ81" s="36"/>
      <c r="AK81" s="87" t="n">
        <v>11</v>
      </c>
    </row>
    <row r="82" s="87" customFormat="true" ht="11.55" hidden="false" customHeight="true" outlineLevel="0" collapsed="false">
      <c r="A82" s="517"/>
      <c r="B82" s="517"/>
      <c r="C82" s="517"/>
      <c r="D82" s="517"/>
      <c r="E82" s="517"/>
      <c r="F82" s="36"/>
      <c r="G82" s="36"/>
      <c r="N82" s="34"/>
      <c r="P82" s="34"/>
      <c r="Q82" s="36"/>
      <c r="R82" s="36"/>
      <c r="S82" s="34"/>
      <c r="T82" s="34"/>
      <c r="U82" s="34"/>
      <c r="V82" s="34"/>
      <c r="W82" s="36"/>
      <c r="X82" s="34"/>
      <c r="Y82" s="34"/>
      <c r="Z82" s="518"/>
      <c r="AA82" s="34"/>
      <c r="AB82" s="34"/>
      <c r="AC82" s="34"/>
      <c r="AD82" s="34"/>
      <c r="AE82" s="34"/>
      <c r="AF82" s="34"/>
      <c r="AG82" s="36"/>
      <c r="AH82" s="36"/>
      <c r="AI82" s="36"/>
      <c r="AJ82" s="36"/>
      <c r="AK82" s="87" t="n">
        <v>11</v>
      </c>
    </row>
    <row r="83" s="87" customFormat="true" ht="11.55" hidden="false" customHeight="true" outlineLevel="0" collapsed="false">
      <c r="A83" s="517"/>
      <c r="B83" s="517"/>
      <c r="C83" s="517"/>
      <c r="D83" s="517"/>
      <c r="E83" s="517"/>
      <c r="F83" s="36"/>
      <c r="G83" s="36"/>
      <c r="N83" s="34"/>
      <c r="P83" s="34"/>
      <c r="Q83" s="36"/>
      <c r="R83" s="36"/>
      <c r="S83" s="34"/>
      <c r="T83" s="34"/>
      <c r="U83" s="34"/>
      <c r="V83" s="34"/>
      <c r="W83" s="36"/>
      <c r="X83" s="34"/>
      <c r="Y83" s="34"/>
      <c r="Z83" s="518"/>
      <c r="AA83" s="34"/>
      <c r="AB83" s="34"/>
      <c r="AC83" s="34"/>
      <c r="AD83" s="34"/>
      <c r="AE83" s="34"/>
      <c r="AF83" s="34"/>
      <c r="AG83" s="36"/>
      <c r="AH83" s="36"/>
      <c r="AI83" s="36"/>
      <c r="AJ83" s="36"/>
      <c r="AK83" s="87" t="n">
        <v>11</v>
      </c>
    </row>
    <row r="84" s="87" customFormat="true" ht="11.55" hidden="false" customHeight="true" outlineLevel="0" collapsed="false">
      <c r="A84" s="517"/>
      <c r="B84" s="517"/>
      <c r="C84" s="517"/>
      <c r="D84" s="517"/>
      <c r="E84" s="517"/>
      <c r="F84" s="36"/>
      <c r="G84" s="36"/>
      <c r="N84" s="34"/>
      <c r="P84" s="34"/>
      <c r="Q84" s="36"/>
      <c r="R84" s="36"/>
      <c r="S84" s="34"/>
      <c r="T84" s="34"/>
      <c r="U84" s="34"/>
      <c r="V84" s="34"/>
      <c r="W84" s="36"/>
      <c r="X84" s="34"/>
      <c r="Y84" s="34"/>
      <c r="Z84" s="518"/>
      <c r="AA84" s="34"/>
      <c r="AB84" s="34"/>
      <c r="AC84" s="34"/>
      <c r="AD84" s="34"/>
      <c r="AE84" s="34"/>
      <c r="AF84" s="34"/>
      <c r="AG84" s="36"/>
      <c r="AH84" s="36"/>
      <c r="AI84" s="36"/>
      <c r="AJ84" s="36"/>
      <c r="AK84" s="87" t="n">
        <v>11</v>
      </c>
    </row>
    <row r="85" s="87" customFormat="true" ht="11.55" hidden="false" customHeight="true" outlineLevel="0" collapsed="false">
      <c r="A85" s="517"/>
      <c r="B85" s="517"/>
      <c r="C85" s="517"/>
      <c r="D85" s="517"/>
      <c r="E85" s="517"/>
      <c r="F85" s="36"/>
      <c r="G85" s="36"/>
      <c r="N85" s="34"/>
      <c r="P85" s="34"/>
      <c r="Q85" s="36"/>
      <c r="R85" s="36"/>
      <c r="S85" s="34"/>
      <c r="T85" s="34"/>
      <c r="U85" s="34"/>
      <c r="V85" s="34"/>
      <c r="W85" s="36"/>
      <c r="X85" s="34"/>
      <c r="Y85" s="34"/>
      <c r="Z85" s="518"/>
      <c r="AA85" s="34"/>
      <c r="AB85" s="34"/>
      <c r="AC85" s="34"/>
      <c r="AD85" s="34"/>
      <c r="AE85" s="34"/>
      <c r="AF85" s="34"/>
      <c r="AG85" s="36"/>
      <c r="AH85" s="36"/>
      <c r="AI85" s="36"/>
      <c r="AJ85" s="36"/>
      <c r="AK85" s="87" t="n">
        <v>11</v>
      </c>
    </row>
    <row r="86" s="87" customFormat="true" ht="11.55" hidden="false" customHeight="true" outlineLevel="0" collapsed="false">
      <c r="A86" s="517"/>
      <c r="B86" s="517"/>
      <c r="C86" s="517"/>
      <c r="D86" s="517"/>
      <c r="E86" s="517"/>
      <c r="F86" s="36"/>
      <c r="G86" s="36"/>
      <c r="N86" s="34"/>
      <c r="P86" s="34"/>
      <c r="Q86" s="36"/>
      <c r="R86" s="36"/>
      <c r="S86" s="34"/>
      <c r="T86" s="34"/>
      <c r="U86" s="34"/>
      <c r="V86" s="34"/>
      <c r="W86" s="36"/>
      <c r="X86" s="34"/>
      <c r="Y86" s="34"/>
      <c r="Z86" s="518"/>
      <c r="AA86" s="34"/>
      <c r="AB86" s="34"/>
      <c r="AC86" s="34"/>
      <c r="AD86" s="34"/>
      <c r="AE86" s="34"/>
      <c r="AF86" s="34"/>
      <c r="AG86" s="36"/>
      <c r="AH86" s="36"/>
      <c r="AI86" s="36"/>
      <c r="AJ86" s="36"/>
      <c r="AK86" s="87" t="n">
        <v>11</v>
      </c>
    </row>
    <row r="87" s="87" customFormat="true" ht="11.55" hidden="false" customHeight="true" outlineLevel="0" collapsed="false">
      <c r="A87" s="517"/>
      <c r="B87" s="517"/>
      <c r="C87" s="517"/>
      <c r="D87" s="517"/>
      <c r="E87" s="517"/>
      <c r="F87" s="36"/>
      <c r="G87" s="36"/>
      <c r="N87" s="34"/>
      <c r="P87" s="34"/>
      <c r="Q87" s="36"/>
      <c r="R87" s="36"/>
      <c r="S87" s="34"/>
      <c r="T87" s="34"/>
      <c r="U87" s="34"/>
      <c r="V87" s="34"/>
      <c r="W87" s="36"/>
      <c r="X87" s="34"/>
      <c r="Y87" s="34"/>
      <c r="Z87" s="518"/>
      <c r="AA87" s="34"/>
      <c r="AB87" s="34"/>
      <c r="AC87" s="34"/>
      <c r="AD87" s="34"/>
      <c r="AE87" s="34"/>
      <c r="AF87" s="34"/>
      <c r="AG87" s="36"/>
      <c r="AH87" s="36"/>
      <c r="AI87" s="36"/>
      <c r="AJ87" s="36"/>
      <c r="AK87" s="87" t="n">
        <v>11</v>
      </c>
    </row>
    <row r="88" s="87" customFormat="true" ht="11.55" hidden="false" customHeight="true" outlineLevel="0" collapsed="false">
      <c r="A88" s="517"/>
      <c r="B88" s="517"/>
      <c r="C88" s="517"/>
      <c r="D88" s="517"/>
      <c r="E88" s="517"/>
      <c r="F88" s="36"/>
      <c r="G88" s="36"/>
      <c r="N88" s="34"/>
      <c r="P88" s="34"/>
      <c r="Q88" s="36"/>
      <c r="R88" s="36"/>
      <c r="S88" s="34"/>
      <c r="T88" s="34"/>
      <c r="U88" s="34"/>
      <c r="V88" s="34"/>
      <c r="W88" s="36"/>
      <c r="X88" s="34"/>
      <c r="Y88" s="34"/>
      <c r="Z88" s="518"/>
      <c r="AA88" s="34"/>
      <c r="AB88" s="34"/>
      <c r="AC88" s="34"/>
      <c r="AD88" s="34"/>
      <c r="AE88" s="34"/>
      <c r="AF88" s="34"/>
      <c r="AG88" s="36"/>
      <c r="AH88" s="36"/>
      <c r="AI88" s="36"/>
      <c r="AJ88" s="36"/>
      <c r="AK88" s="87" t="n">
        <v>11</v>
      </c>
    </row>
    <row r="89" s="87" customFormat="true" ht="11.55" hidden="false" customHeight="true" outlineLevel="0" collapsed="false">
      <c r="A89" s="517"/>
      <c r="B89" s="517"/>
      <c r="C89" s="517"/>
      <c r="D89" s="517"/>
      <c r="E89" s="517"/>
      <c r="F89" s="36"/>
      <c r="G89" s="36"/>
      <c r="N89" s="34"/>
      <c r="P89" s="34"/>
      <c r="Q89" s="36"/>
      <c r="R89" s="36"/>
      <c r="S89" s="34"/>
      <c r="T89" s="34"/>
      <c r="U89" s="34"/>
      <c r="V89" s="34"/>
      <c r="W89" s="36"/>
      <c r="X89" s="34"/>
      <c r="Y89" s="34"/>
      <c r="Z89" s="518"/>
      <c r="AA89" s="34"/>
      <c r="AB89" s="34"/>
      <c r="AC89" s="34"/>
      <c r="AD89" s="34"/>
      <c r="AE89" s="34"/>
      <c r="AF89" s="34"/>
      <c r="AG89" s="36"/>
      <c r="AH89" s="36"/>
      <c r="AI89" s="36"/>
      <c r="AJ89" s="36"/>
      <c r="AK89" s="87" t="n">
        <v>11</v>
      </c>
    </row>
    <row r="90" s="87" customFormat="true" ht="11.55" hidden="false" customHeight="true" outlineLevel="0" collapsed="false">
      <c r="A90" s="517"/>
      <c r="B90" s="517"/>
      <c r="C90" s="517"/>
      <c r="D90" s="517"/>
      <c r="E90" s="517"/>
      <c r="F90" s="36"/>
      <c r="G90" s="36"/>
      <c r="N90" s="34"/>
      <c r="P90" s="34"/>
      <c r="Q90" s="36"/>
      <c r="R90" s="36"/>
      <c r="S90" s="34"/>
      <c r="T90" s="34"/>
      <c r="U90" s="34"/>
      <c r="V90" s="34"/>
      <c r="W90" s="36"/>
      <c r="X90" s="34"/>
      <c r="Y90" s="34"/>
      <c r="Z90" s="518"/>
      <c r="AA90" s="34"/>
      <c r="AB90" s="34"/>
      <c r="AC90" s="34"/>
      <c r="AD90" s="34"/>
      <c r="AE90" s="34"/>
      <c r="AF90" s="34"/>
      <c r="AG90" s="36"/>
      <c r="AH90" s="36"/>
      <c r="AI90" s="36"/>
      <c r="AJ90" s="36"/>
      <c r="AK90" s="87" t="n">
        <v>11</v>
      </c>
    </row>
    <row r="91" s="87" customFormat="true" ht="11.55" hidden="false" customHeight="true" outlineLevel="0" collapsed="false">
      <c r="A91" s="517"/>
      <c r="B91" s="517"/>
      <c r="C91" s="517"/>
      <c r="D91" s="517"/>
      <c r="E91" s="517"/>
      <c r="F91" s="36"/>
      <c r="G91" s="36"/>
      <c r="N91" s="34"/>
      <c r="P91" s="34"/>
      <c r="Q91" s="36"/>
      <c r="R91" s="36"/>
      <c r="S91" s="34"/>
      <c r="T91" s="34"/>
      <c r="U91" s="34"/>
      <c r="V91" s="34"/>
      <c r="W91" s="36"/>
      <c r="X91" s="34"/>
      <c r="Y91" s="34"/>
      <c r="Z91" s="518"/>
      <c r="AA91" s="34"/>
      <c r="AB91" s="34"/>
      <c r="AC91" s="34"/>
      <c r="AD91" s="34"/>
      <c r="AE91" s="34"/>
      <c r="AF91" s="34"/>
      <c r="AG91" s="36"/>
      <c r="AH91" s="36"/>
      <c r="AI91" s="36"/>
      <c r="AJ91" s="36"/>
      <c r="AK91" s="87" t="n">
        <v>11</v>
      </c>
    </row>
    <row r="92" s="87" customFormat="true" ht="11.55" hidden="false" customHeight="true" outlineLevel="0" collapsed="false">
      <c r="A92" s="517"/>
      <c r="B92" s="517"/>
      <c r="C92" s="517"/>
      <c r="D92" s="517"/>
      <c r="E92" s="517"/>
      <c r="F92" s="36"/>
      <c r="G92" s="36"/>
      <c r="N92" s="34"/>
      <c r="P92" s="34"/>
      <c r="Q92" s="36"/>
      <c r="R92" s="36"/>
      <c r="S92" s="34"/>
      <c r="T92" s="34"/>
      <c r="U92" s="34"/>
      <c r="V92" s="34"/>
      <c r="W92" s="36"/>
      <c r="X92" s="34"/>
      <c r="Y92" s="34"/>
      <c r="Z92" s="518"/>
      <c r="AA92" s="34"/>
      <c r="AB92" s="34"/>
      <c r="AC92" s="34"/>
      <c r="AD92" s="34"/>
      <c r="AE92" s="34"/>
      <c r="AF92" s="34"/>
      <c r="AG92" s="36"/>
      <c r="AH92" s="36"/>
      <c r="AI92" s="36"/>
      <c r="AJ92" s="36"/>
      <c r="AK92" s="87" t="n">
        <v>11</v>
      </c>
    </row>
    <row r="93" s="87" customFormat="true" ht="11.55" hidden="false" customHeight="true" outlineLevel="0" collapsed="false">
      <c r="A93" s="517"/>
      <c r="B93" s="517"/>
      <c r="C93" s="517"/>
      <c r="D93" s="517"/>
      <c r="E93" s="517"/>
      <c r="F93" s="36"/>
      <c r="G93" s="36"/>
      <c r="N93" s="34"/>
      <c r="P93" s="34"/>
      <c r="Q93" s="36"/>
      <c r="R93" s="36"/>
      <c r="S93" s="34"/>
      <c r="T93" s="34"/>
      <c r="U93" s="34"/>
      <c r="V93" s="34"/>
      <c r="W93" s="36"/>
      <c r="X93" s="34"/>
      <c r="Y93" s="34"/>
      <c r="Z93" s="518"/>
      <c r="AA93" s="34"/>
      <c r="AB93" s="34"/>
      <c r="AC93" s="34"/>
      <c r="AD93" s="34"/>
      <c r="AE93" s="34"/>
      <c r="AF93" s="34"/>
      <c r="AG93" s="36"/>
      <c r="AH93" s="36"/>
      <c r="AI93" s="36"/>
      <c r="AJ93" s="36"/>
      <c r="AK93" s="87" t="n">
        <v>11</v>
      </c>
    </row>
    <row r="94" s="87" customFormat="true" ht="11.55" hidden="false" customHeight="true" outlineLevel="0" collapsed="false">
      <c r="A94" s="517"/>
      <c r="B94" s="517"/>
      <c r="C94" s="517"/>
      <c r="D94" s="517"/>
      <c r="E94" s="517"/>
      <c r="F94" s="36"/>
      <c r="G94" s="36"/>
      <c r="N94" s="34"/>
      <c r="P94" s="34"/>
      <c r="Q94" s="36"/>
      <c r="R94" s="36"/>
      <c r="S94" s="34"/>
      <c r="T94" s="34"/>
      <c r="U94" s="34"/>
      <c r="V94" s="34"/>
      <c r="W94" s="36"/>
      <c r="X94" s="34"/>
      <c r="Y94" s="34"/>
      <c r="Z94" s="518"/>
      <c r="AA94" s="34"/>
      <c r="AB94" s="34"/>
      <c r="AC94" s="34"/>
      <c r="AD94" s="34"/>
      <c r="AE94" s="34"/>
      <c r="AF94" s="34"/>
      <c r="AG94" s="36"/>
      <c r="AH94" s="36"/>
      <c r="AI94" s="36"/>
      <c r="AJ94" s="36"/>
      <c r="AK94" s="87" t="n">
        <v>11</v>
      </c>
    </row>
    <row r="95" s="87" customFormat="true" ht="11.55" hidden="false" customHeight="true" outlineLevel="0" collapsed="false">
      <c r="A95" s="517"/>
      <c r="B95" s="517"/>
      <c r="C95" s="517"/>
      <c r="D95" s="517"/>
      <c r="E95" s="517"/>
      <c r="F95" s="36"/>
      <c r="G95" s="36"/>
      <c r="N95" s="34"/>
      <c r="P95" s="34"/>
      <c r="Q95" s="36"/>
      <c r="R95" s="36"/>
      <c r="S95" s="34"/>
      <c r="T95" s="34"/>
      <c r="U95" s="34"/>
      <c r="V95" s="34"/>
      <c r="W95" s="36"/>
      <c r="X95" s="34"/>
      <c r="Y95" s="34"/>
      <c r="Z95" s="518"/>
      <c r="AA95" s="34"/>
      <c r="AB95" s="34"/>
      <c r="AC95" s="34"/>
      <c r="AD95" s="34"/>
      <c r="AE95" s="34"/>
      <c r="AF95" s="34"/>
      <c r="AG95" s="36"/>
      <c r="AH95" s="36"/>
      <c r="AI95" s="36"/>
      <c r="AJ95" s="36"/>
      <c r="AK95" s="87" t="n">
        <v>11</v>
      </c>
    </row>
    <row r="96" s="87" customFormat="true" ht="11.55" hidden="false" customHeight="true" outlineLevel="0" collapsed="false">
      <c r="A96" s="517"/>
      <c r="B96" s="517"/>
      <c r="C96" s="517"/>
      <c r="D96" s="517"/>
      <c r="E96" s="517"/>
      <c r="F96" s="36"/>
      <c r="G96" s="36"/>
      <c r="N96" s="34"/>
      <c r="P96" s="34"/>
      <c r="Q96" s="36"/>
      <c r="R96" s="36"/>
      <c r="S96" s="34"/>
      <c r="T96" s="34"/>
      <c r="U96" s="34"/>
      <c r="V96" s="34"/>
      <c r="W96" s="36"/>
      <c r="X96" s="34"/>
      <c r="Y96" s="34"/>
      <c r="Z96" s="518"/>
      <c r="AA96" s="34"/>
      <c r="AB96" s="34"/>
      <c r="AC96" s="34"/>
      <c r="AD96" s="34"/>
      <c r="AE96" s="34"/>
      <c r="AF96" s="34"/>
      <c r="AG96" s="36"/>
      <c r="AH96" s="36"/>
      <c r="AI96" s="36"/>
      <c r="AJ96" s="36"/>
      <c r="AK96" s="87" t="n">
        <v>11</v>
      </c>
    </row>
    <row r="97" s="87" customFormat="true" ht="11.55" hidden="false" customHeight="true" outlineLevel="0" collapsed="false">
      <c r="A97" s="517"/>
      <c r="B97" s="517"/>
      <c r="C97" s="517"/>
      <c r="D97" s="517"/>
      <c r="E97" s="517"/>
      <c r="F97" s="36"/>
      <c r="G97" s="36"/>
      <c r="N97" s="34"/>
      <c r="P97" s="34"/>
      <c r="Q97" s="36"/>
      <c r="R97" s="36"/>
      <c r="S97" s="34"/>
      <c r="T97" s="34"/>
      <c r="U97" s="34"/>
      <c r="V97" s="34"/>
      <c r="W97" s="36"/>
      <c r="X97" s="34"/>
      <c r="Y97" s="34"/>
      <c r="Z97" s="518"/>
      <c r="AA97" s="34"/>
      <c r="AB97" s="34"/>
      <c r="AC97" s="34"/>
      <c r="AD97" s="34"/>
      <c r="AE97" s="34"/>
      <c r="AF97" s="34"/>
      <c r="AG97" s="36"/>
      <c r="AH97" s="36"/>
      <c r="AI97" s="36"/>
      <c r="AJ97" s="36"/>
      <c r="AK97" s="87" t="n">
        <v>11</v>
      </c>
    </row>
    <row r="98" s="87" customFormat="true" ht="11.55" hidden="false" customHeight="true" outlineLevel="0" collapsed="false">
      <c r="A98" s="517"/>
      <c r="B98" s="517"/>
      <c r="C98" s="517"/>
      <c r="D98" s="517"/>
      <c r="E98" s="517"/>
      <c r="F98" s="36"/>
      <c r="G98" s="36"/>
      <c r="N98" s="34"/>
      <c r="P98" s="34"/>
      <c r="Q98" s="36"/>
      <c r="R98" s="36"/>
      <c r="S98" s="34"/>
      <c r="T98" s="34"/>
      <c r="U98" s="34"/>
      <c r="V98" s="34"/>
      <c r="W98" s="36"/>
      <c r="X98" s="34"/>
      <c r="Y98" s="34"/>
      <c r="Z98" s="518"/>
      <c r="AA98" s="34"/>
      <c r="AB98" s="34"/>
      <c r="AC98" s="34"/>
      <c r="AD98" s="34"/>
      <c r="AE98" s="34"/>
      <c r="AF98" s="34"/>
      <c r="AG98" s="36"/>
      <c r="AH98" s="36"/>
      <c r="AI98" s="36"/>
      <c r="AJ98" s="36"/>
      <c r="AK98" s="87" t="n">
        <v>11</v>
      </c>
    </row>
    <row r="99" s="87" customFormat="true" ht="11.55" hidden="false" customHeight="true" outlineLevel="0" collapsed="false">
      <c r="A99" s="517"/>
      <c r="B99" s="517"/>
      <c r="C99" s="517"/>
      <c r="D99" s="517"/>
      <c r="E99" s="517"/>
      <c r="F99" s="36"/>
      <c r="G99" s="36"/>
      <c r="N99" s="34"/>
      <c r="P99" s="34"/>
      <c r="Q99" s="36"/>
      <c r="R99" s="36"/>
      <c r="S99" s="34"/>
      <c r="T99" s="34"/>
      <c r="U99" s="34"/>
      <c r="V99" s="34"/>
      <c r="W99" s="36"/>
      <c r="X99" s="34"/>
      <c r="Y99" s="34"/>
      <c r="Z99" s="518"/>
      <c r="AA99" s="34"/>
      <c r="AB99" s="34"/>
      <c r="AC99" s="34"/>
      <c r="AD99" s="34"/>
      <c r="AE99" s="34"/>
      <c r="AF99" s="34"/>
      <c r="AG99" s="36"/>
      <c r="AH99" s="36"/>
      <c r="AI99" s="36"/>
      <c r="AJ99" s="36"/>
      <c r="AK99" s="87" t="n">
        <v>11</v>
      </c>
    </row>
    <row r="100" s="87" customFormat="true" ht="11.55" hidden="false" customHeight="true" outlineLevel="0" collapsed="false">
      <c r="A100" s="517"/>
      <c r="B100" s="517"/>
      <c r="C100" s="517"/>
      <c r="D100" s="517"/>
      <c r="E100" s="517"/>
      <c r="F100" s="36"/>
      <c r="G100" s="36"/>
      <c r="N100" s="34"/>
      <c r="P100" s="34"/>
      <c r="Q100" s="36"/>
      <c r="R100" s="36"/>
      <c r="S100" s="34"/>
      <c r="T100" s="34"/>
      <c r="U100" s="34"/>
      <c r="V100" s="34"/>
      <c r="W100" s="36"/>
      <c r="X100" s="34"/>
      <c r="Y100" s="34"/>
      <c r="Z100" s="518"/>
      <c r="AA100" s="34"/>
      <c r="AB100" s="34"/>
      <c r="AC100" s="34"/>
      <c r="AD100" s="34"/>
      <c r="AE100" s="34"/>
      <c r="AF100" s="34"/>
      <c r="AG100" s="36"/>
      <c r="AH100" s="36"/>
      <c r="AI100" s="36"/>
      <c r="AJ100" s="36"/>
      <c r="AK100" s="87" t="n">
        <v>11</v>
      </c>
    </row>
    <row r="101" s="87" customFormat="true" ht="11.55" hidden="false" customHeight="true" outlineLevel="0" collapsed="false">
      <c r="A101" s="517"/>
      <c r="B101" s="517"/>
      <c r="C101" s="517"/>
      <c r="D101" s="517"/>
      <c r="E101" s="517"/>
      <c r="F101" s="36"/>
      <c r="G101" s="36"/>
      <c r="N101" s="34"/>
      <c r="P101" s="34"/>
      <c r="Q101" s="36"/>
      <c r="R101" s="36"/>
      <c r="S101" s="34"/>
      <c r="T101" s="34"/>
      <c r="U101" s="34"/>
      <c r="V101" s="34"/>
      <c r="W101" s="36"/>
      <c r="X101" s="34"/>
      <c r="Y101" s="34"/>
      <c r="Z101" s="518"/>
      <c r="AA101" s="34"/>
      <c r="AB101" s="34"/>
      <c r="AC101" s="34"/>
      <c r="AD101" s="34"/>
      <c r="AE101" s="34"/>
      <c r="AF101" s="34"/>
      <c r="AG101" s="36"/>
      <c r="AH101" s="36"/>
      <c r="AI101" s="36"/>
      <c r="AJ101" s="36"/>
      <c r="AK101" s="87" t="n">
        <v>11</v>
      </c>
    </row>
    <row r="102" s="87" customFormat="true" ht="11.55" hidden="false" customHeight="true" outlineLevel="0" collapsed="false">
      <c r="A102" s="517"/>
      <c r="B102" s="517"/>
      <c r="C102" s="517"/>
      <c r="D102" s="517"/>
      <c r="E102" s="517"/>
      <c r="F102" s="36"/>
      <c r="G102" s="36"/>
      <c r="N102" s="34"/>
      <c r="P102" s="34"/>
      <c r="Q102" s="36"/>
      <c r="R102" s="36"/>
      <c r="S102" s="34"/>
      <c r="T102" s="34"/>
      <c r="U102" s="34"/>
      <c r="V102" s="34"/>
      <c r="W102" s="36"/>
      <c r="X102" s="34"/>
      <c r="Y102" s="34"/>
      <c r="Z102" s="518"/>
      <c r="AA102" s="34"/>
      <c r="AB102" s="34"/>
      <c r="AC102" s="34"/>
      <c r="AD102" s="34"/>
      <c r="AE102" s="34"/>
      <c r="AF102" s="34"/>
      <c r="AG102" s="36"/>
      <c r="AH102" s="36"/>
      <c r="AI102" s="36"/>
      <c r="AJ102" s="36"/>
      <c r="AK102" s="87" t="n">
        <v>11</v>
      </c>
    </row>
    <row r="103" s="87" customFormat="true" ht="11.55" hidden="false" customHeight="true" outlineLevel="0" collapsed="false">
      <c r="A103" s="517"/>
      <c r="B103" s="517"/>
      <c r="C103" s="517"/>
      <c r="D103" s="517"/>
      <c r="E103" s="517"/>
      <c r="F103" s="36"/>
      <c r="G103" s="36"/>
      <c r="N103" s="34"/>
      <c r="P103" s="34"/>
      <c r="Q103" s="36"/>
      <c r="R103" s="36"/>
      <c r="S103" s="34"/>
      <c r="T103" s="34"/>
      <c r="U103" s="34"/>
      <c r="V103" s="34"/>
      <c r="W103" s="36"/>
      <c r="X103" s="34"/>
      <c r="Y103" s="34"/>
      <c r="Z103" s="518"/>
      <c r="AA103" s="34"/>
      <c r="AB103" s="34"/>
      <c r="AC103" s="34"/>
      <c r="AD103" s="34"/>
      <c r="AE103" s="34"/>
      <c r="AF103" s="34"/>
      <c r="AG103" s="36"/>
      <c r="AH103" s="36"/>
      <c r="AI103" s="36"/>
      <c r="AJ103" s="36"/>
      <c r="AK103" s="87" t="n">
        <v>11</v>
      </c>
    </row>
    <row r="104" s="87" customFormat="true" ht="11.55" hidden="false" customHeight="true" outlineLevel="0" collapsed="false">
      <c r="A104" s="517"/>
      <c r="B104" s="517"/>
      <c r="C104" s="517"/>
      <c r="D104" s="517"/>
      <c r="E104" s="517"/>
      <c r="F104" s="36"/>
      <c r="G104" s="36"/>
      <c r="N104" s="34"/>
      <c r="P104" s="34"/>
      <c r="Q104" s="36"/>
      <c r="R104" s="36"/>
      <c r="S104" s="34"/>
      <c r="T104" s="34"/>
      <c r="U104" s="34"/>
      <c r="V104" s="34"/>
      <c r="W104" s="36"/>
      <c r="X104" s="34"/>
      <c r="Y104" s="34"/>
      <c r="Z104" s="518"/>
      <c r="AA104" s="34"/>
      <c r="AB104" s="34"/>
      <c r="AC104" s="34"/>
      <c r="AD104" s="34"/>
      <c r="AE104" s="34"/>
      <c r="AF104" s="34"/>
      <c r="AG104" s="36"/>
      <c r="AH104" s="36"/>
      <c r="AI104" s="36"/>
      <c r="AJ104" s="36"/>
      <c r="AK104" s="87" t="n">
        <v>11</v>
      </c>
    </row>
    <row r="105" s="87" customFormat="true" ht="11.55" hidden="false" customHeight="true" outlineLevel="0" collapsed="false">
      <c r="A105" s="517"/>
      <c r="B105" s="517"/>
      <c r="C105" s="517"/>
      <c r="D105" s="517"/>
      <c r="E105" s="517"/>
      <c r="F105" s="36"/>
      <c r="G105" s="36"/>
      <c r="N105" s="34"/>
      <c r="P105" s="34"/>
      <c r="Q105" s="36"/>
      <c r="R105" s="36"/>
      <c r="S105" s="34"/>
      <c r="T105" s="34"/>
      <c r="U105" s="34"/>
      <c r="V105" s="34"/>
      <c r="W105" s="36"/>
      <c r="X105" s="34"/>
      <c r="Y105" s="34"/>
      <c r="Z105" s="518"/>
      <c r="AA105" s="34"/>
      <c r="AB105" s="34"/>
      <c r="AC105" s="34"/>
      <c r="AD105" s="34"/>
      <c r="AE105" s="34"/>
      <c r="AF105" s="34"/>
      <c r="AG105" s="36"/>
      <c r="AH105" s="36"/>
      <c r="AI105" s="36"/>
      <c r="AJ105" s="36"/>
      <c r="AK105" s="87" t="n">
        <v>11</v>
      </c>
    </row>
    <row r="106" s="87" customFormat="true" ht="11.55" hidden="false" customHeight="true" outlineLevel="0" collapsed="false">
      <c r="A106" s="517"/>
      <c r="B106" s="517"/>
      <c r="C106" s="517"/>
      <c r="D106" s="517"/>
      <c r="E106" s="517"/>
      <c r="F106" s="36"/>
      <c r="G106" s="36"/>
      <c r="N106" s="34"/>
      <c r="P106" s="34"/>
      <c r="Q106" s="36"/>
      <c r="R106" s="36"/>
      <c r="S106" s="34"/>
      <c r="T106" s="34"/>
      <c r="U106" s="34"/>
      <c r="V106" s="34"/>
      <c r="W106" s="36"/>
      <c r="X106" s="34"/>
      <c r="Y106" s="34"/>
      <c r="Z106" s="518"/>
      <c r="AA106" s="34"/>
      <c r="AB106" s="34"/>
      <c r="AC106" s="34"/>
      <c r="AD106" s="34"/>
      <c r="AE106" s="34"/>
      <c r="AF106" s="34"/>
      <c r="AG106" s="36"/>
      <c r="AH106" s="36"/>
      <c r="AI106" s="36"/>
      <c r="AJ106" s="36"/>
      <c r="AK106" s="87" t="n">
        <v>11</v>
      </c>
    </row>
    <row r="107" s="87" customFormat="true" ht="11.55" hidden="false" customHeight="true" outlineLevel="0" collapsed="false">
      <c r="A107" s="517"/>
      <c r="B107" s="517"/>
      <c r="C107" s="517"/>
      <c r="D107" s="517"/>
      <c r="E107" s="517"/>
      <c r="F107" s="36"/>
      <c r="G107" s="36"/>
      <c r="N107" s="34"/>
      <c r="P107" s="34"/>
      <c r="Q107" s="36"/>
      <c r="R107" s="36"/>
      <c r="S107" s="34"/>
      <c r="T107" s="34"/>
      <c r="U107" s="34"/>
      <c r="V107" s="34"/>
      <c r="W107" s="36"/>
      <c r="X107" s="34"/>
      <c r="Y107" s="34"/>
      <c r="Z107" s="518"/>
      <c r="AA107" s="34"/>
      <c r="AB107" s="34"/>
      <c r="AC107" s="34"/>
      <c r="AD107" s="34"/>
      <c r="AE107" s="34"/>
      <c r="AF107" s="34"/>
      <c r="AG107" s="36"/>
      <c r="AH107" s="36"/>
      <c r="AI107" s="36"/>
      <c r="AJ107" s="36"/>
      <c r="AK107" s="87" t="n">
        <v>11</v>
      </c>
    </row>
    <row r="108" s="87" customFormat="true" ht="11.55" hidden="false" customHeight="true" outlineLevel="0" collapsed="false">
      <c r="A108" s="517"/>
      <c r="B108" s="517"/>
      <c r="C108" s="517"/>
      <c r="D108" s="517"/>
      <c r="E108" s="517"/>
      <c r="F108" s="36"/>
      <c r="G108" s="36"/>
      <c r="N108" s="34"/>
      <c r="P108" s="34"/>
      <c r="Q108" s="36"/>
      <c r="R108" s="36"/>
      <c r="S108" s="34"/>
      <c r="T108" s="34"/>
      <c r="U108" s="34"/>
      <c r="V108" s="34"/>
      <c r="W108" s="36"/>
      <c r="X108" s="34"/>
      <c r="Y108" s="34"/>
      <c r="Z108" s="518"/>
      <c r="AA108" s="34"/>
      <c r="AB108" s="34"/>
      <c r="AC108" s="34"/>
      <c r="AD108" s="34"/>
      <c r="AE108" s="34"/>
      <c r="AF108" s="34"/>
      <c r="AG108" s="36"/>
      <c r="AH108" s="36"/>
      <c r="AI108" s="36"/>
      <c r="AJ108" s="36"/>
      <c r="AK108" s="87" t="n">
        <v>11</v>
      </c>
    </row>
    <row r="109" s="87" customFormat="true" ht="11.55" hidden="false" customHeight="true" outlineLevel="0" collapsed="false">
      <c r="A109" s="517"/>
      <c r="B109" s="517"/>
      <c r="C109" s="517"/>
      <c r="D109" s="517"/>
      <c r="E109" s="517"/>
      <c r="F109" s="36"/>
      <c r="G109" s="36"/>
      <c r="N109" s="34"/>
      <c r="P109" s="34"/>
      <c r="Q109" s="36"/>
      <c r="R109" s="36"/>
      <c r="S109" s="34"/>
      <c r="T109" s="34"/>
      <c r="U109" s="34"/>
      <c r="V109" s="34"/>
      <c r="W109" s="36"/>
      <c r="X109" s="34"/>
      <c r="Y109" s="34"/>
      <c r="Z109" s="518"/>
      <c r="AA109" s="34"/>
      <c r="AB109" s="34"/>
      <c r="AC109" s="34"/>
      <c r="AD109" s="34"/>
      <c r="AE109" s="34"/>
      <c r="AF109" s="34"/>
      <c r="AG109" s="36"/>
      <c r="AH109" s="36"/>
      <c r="AI109" s="36"/>
      <c r="AJ109" s="36"/>
      <c r="AK109" s="87" t="n">
        <v>11</v>
      </c>
    </row>
    <row r="110" s="87" customFormat="true" ht="11.55" hidden="false" customHeight="true" outlineLevel="0" collapsed="false">
      <c r="A110" s="517"/>
      <c r="B110" s="517"/>
      <c r="C110" s="517"/>
      <c r="D110" s="517"/>
      <c r="E110" s="517"/>
      <c r="F110" s="36"/>
      <c r="G110" s="36"/>
      <c r="N110" s="34"/>
      <c r="P110" s="34"/>
      <c r="Q110" s="36"/>
      <c r="R110" s="36"/>
      <c r="S110" s="34"/>
      <c r="T110" s="34"/>
      <c r="U110" s="34"/>
      <c r="V110" s="34"/>
      <c r="W110" s="36"/>
      <c r="X110" s="34"/>
      <c r="Y110" s="34"/>
      <c r="Z110" s="518"/>
      <c r="AA110" s="34"/>
      <c r="AB110" s="34"/>
      <c r="AC110" s="34"/>
      <c r="AD110" s="34"/>
      <c r="AE110" s="34"/>
      <c r="AF110" s="34"/>
      <c r="AG110" s="36"/>
      <c r="AH110" s="36"/>
      <c r="AI110" s="36"/>
      <c r="AJ110" s="36"/>
      <c r="AK110" s="87" t="n">
        <v>11</v>
      </c>
    </row>
    <row r="111" s="87" customFormat="true" ht="11.55" hidden="false" customHeight="true" outlineLevel="0" collapsed="false">
      <c r="A111" s="517"/>
      <c r="B111" s="517"/>
      <c r="C111" s="517"/>
      <c r="D111" s="517"/>
      <c r="E111" s="517"/>
      <c r="F111" s="36"/>
      <c r="G111" s="36"/>
      <c r="N111" s="34"/>
      <c r="P111" s="34"/>
      <c r="Q111" s="36"/>
      <c r="R111" s="36"/>
      <c r="S111" s="34"/>
      <c r="T111" s="34"/>
      <c r="U111" s="34"/>
      <c r="V111" s="34"/>
      <c r="W111" s="36"/>
      <c r="X111" s="34"/>
      <c r="Y111" s="34"/>
      <c r="Z111" s="518"/>
      <c r="AA111" s="34"/>
      <c r="AB111" s="34"/>
      <c r="AC111" s="34"/>
      <c r="AD111" s="34"/>
      <c r="AE111" s="34"/>
      <c r="AF111" s="34"/>
      <c r="AG111" s="36"/>
      <c r="AH111" s="36"/>
      <c r="AI111" s="36"/>
      <c r="AJ111" s="36"/>
      <c r="AK111" s="87" t="n">
        <v>11</v>
      </c>
    </row>
    <row r="112" s="87" customFormat="true" ht="11.55" hidden="false" customHeight="true" outlineLevel="0" collapsed="false">
      <c r="A112" s="517"/>
      <c r="B112" s="517"/>
      <c r="C112" s="517"/>
      <c r="D112" s="517"/>
      <c r="E112" s="517"/>
      <c r="F112" s="36"/>
      <c r="G112" s="36"/>
      <c r="N112" s="34"/>
      <c r="P112" s="34"/>
      <c r="Q112" s="36"/>
      <c r="R112" s="36"/>
      <c r="S112" s="34"/>
      <c r="T112" s="34"/>
      <c r="U112" s="34"/>
      <c r="V112" s="34"/>
      <c r="W112" s="36"/>
      <c r="X112" s="34"/>
      <c r="Y112" s="34"/>
      <c r="Z112" s="518"/>
      <c r="AA112" s="34"/>
      <c r="AB112" s="34"/>
      <c r="AC112" s="34"/>
      <c r="AD112" s="34"/>
      <c r="AE112" s="34"/>
      <c r="AF112" s="34"/>
      <c r="AG112" s="36"/>
      <c r="AH112" s="36"/>
      <c r="AI112" s="36"/>
      <c r="AJ112" s="36"/>
      <c r="AK112" s="87" t="n">
        <v>11</v>
      </c>
    </row>
    <row r="113" s="87" customFormat="true" ht="11.55" hidden="false" customHeight="true" outlineLevel="0" collapsed="false">
      <c r="A113" s="517"/>
      <c r="B113" s="517"/>
      <c r="C113" s="517"/>
      <c r="D113" s="517"/>
      <c r="E113" s="517"/>
      <c r="F113" s="36"/>
      <c r="G113" s="36"/>
      <c r="N113" s="34"/>
      <c r="P113" s="34"/>
      <c r="Q113" s="36"/>
      <c r="R113" s="36"/>
      <c r="S113" s="34"/>
      <c r="T113" s="34"/>
      <c r="U113" s="34"/>
      <c r="V113" s="34"/>
      <c r="W113" s="36"/>
      <c r="X113" s="34"/>
      <c r="Y113" s="34"/>
      <c r="Z113" s="518"/>
      <c r="AA113" s="34"/>
      <c r="AB113" s="34"/>
      <c r="AC113" s="34"/>
      <c r="AD113" s="34"/>
      <c r="AE113" s="34"/>
      <c r="AF113" s="34"/>
      <c r="AG113" s="36"/>
      <c r="AH113" s="36"/>
      <c r="AI113" s="36"/>
      <c r="AJ113" s="36"/>
      <c r="AK113" s="87" t="n">
        <v>11</v>
      </c>
    </row>
    <row r="114" s="87" customFormat="true" ht="11.55" hidden="false" customHeight="true" outlineLevel="0" collapsed="false">
      <c r="A114" s="517"/>
      <c r="B114" s="517"/>
      <c r="C114" s="517"/>
      <c r="D114" s="517"/>
      <c r="E114" s="517"/>
      <c r="F114" s="36"/>
      <c r="G114" s="36"/>
      <c r="N114" s="34"/>
      <c r="P114" s="34"/>
      <c r="Q114" s="36"/>
      <c r="R114" s="36"/>
      <c r="S114" s="34"/>
      <c r="T114" s="34"/>
      <c r="U114" s="34"/>
      <c r="V114" s="34"/>
      <c r="W114" s="36"/>
      <c r="X114" s="34"/>
      <c r="Y114" s="34"/>
      <c r="Z114" s="518"/>
      <c r="AA114" s="34"/>
      <c r="AB114" s="34"/>
      <c r="AC114" s="34"/>
      <c r="AD114" s="34"/>
      <c r="AE114" s="34"/>
      <c r="AF114" s="34"/>
      <c r="AG114" s="36"/>
      <c r="AH114" s="36"/>
      <c r="AI114" s="36"/>
      <c r="AJ114" s="36"/>
      <c r="AK114" s="87" t="n">
        <v>11</v>
      </c>
    </row>
    <row r="115" s="87" customFormat="true" ht="11.55" hidden="false" customHeight="true" outlineLevel="0" collapsed="false">
      <c r="A115" s="517"/>
      <c r="B115" s="517"/>
      <c r="C115" s="517"/>
      <c r="D115" s="517"/>
      <c r="E115" s="517"/>
      <c r="F115" s="36"/>
      <c r="G115" s="36"/>
      <c r="N115" s="34"/>
      <c r="P115" s="34"/>
      <c r="Q115" s="36"/>
      <c r="R115" s="36"/>
      <c r="S115" s="34"/>
      <c r="T115" s="34"/>
      <c r="U115" s="34"/>
      <c r="V115" s="34"/>
      <c r="W115" s="36"/>
      <c r="X115" s="34"/>
      <c r="Y115" s="34"/>
      <c r="Z115" s="518"/>
      <c r="AA115" s="34"/>
      <c r="AB115" s="34"/>
      <c r="AC115" s="34"/>
      <c r="AD115" s="34"/>
      <c r="AE115" s="34"/>
      <c r="AF115" s="34"/>
      <c r="AG115" s="36"/>
      <c r="AH115" s="36"/>
      <c r="AI115" s="36"/>
      <c r="AJ115" s="36"/>
      <c r="AK115" s="87" t="n">
        <v>11</v>
      </c>
    </row>
    <row r="116" s="87" customFormat="true" ht="11.55" hidden="false" customHeight="true" outlineLevel="0" collapsed="false">
      <c r="A116" s="517"/>
      <c r="B116" s="517"/>
      <c r="C116" s="517"/>
      <c r="D116" s="517"/>
      <c r="E116" s="517"/>
      <c r="F116" s="36"/>
      <c r="G116" s="36"/>
      <c r="N116" s="34"/>
      <c r="P116" s="34"/>
      <c r="Q116" s="36"/>
      <c r="R116" s="36"/>
      <c r="S116" s="34"/>
      <c r="T116" s="34"/>
      <c r="U116" s="34"/>
      <c r="V116" s="34"/>
      <c r="W116" s="36"/>
      <c r="X116" s="34"/>
      <c r="Y116" s="34"/>
      <c r="Z116" s="518"/>
      <c r="AA116" s="34"/>
      <c r="AB116" s="34"/>
      <c r="AC116" s="34"/>
      <c r="AD116" s="34"/>
      <c r="AE116" s="34"/>
      <c r="AF116" s="34"/>
      <c r="AG116" s="36"/>
      <c r="AH116" s="36"/>
      <c r="AI116" s="36"/>
      <c r="AJ116" s="36"/>
      <c r="AK116" s="87" t="n">
        <v>11</v>
      </c>
    </row>
    <row r="117" s="87" customFormat="true" ht="11.55" hidden="false" customHeight="true" outlineLevel="0" collapsed="false">
      <c r="A117" s="517"/>
      <c r="B117" s="517"/>
      <c r="C117" s="517"/>
      <c r="D117" s="517"/>
      <c r="E117" s="517"/>
      <c r="F117" s="36"/>
      <c r="G117" s="36"/>
      <c r="N117" s="34"/>
      <c r="P117" s="34"/>
      <c r="Q117" s="36"/>
      <c r="R117" s="36"/>
      <c r="S117" s="34"/>
      <c r="T117" s="34"/>
      <c r="U117" s="34"/>
      <c r="V117" s="34"/>
      <c r="W117" s="36"/>
      <c r="X117" s="34"/>
      <c r="Y117" s="34"/>
      <c r="Z117" s="518"/>
      <c r="AA117" s="34"/>
      <c r="AB117" s="34"/>
      <c r="AC117" s="34"/>
      <c r="AD117" s="34"/>
      <c r="AE117" s="34"/>
      <c r="AF117" s="34"/>
      <c r="AG117" s="36"/>
      <c r="AH117" s="36"/>
      <c r="AI117" s="36"/>
      <c r="AJ117" s="36"/>
      <c r="AK117" s="87" t="n">
        <v>11</v>
      </c>
    </row>
    <row r="118" s="87" customFormat="true" ht="11.55" hidden="false" customHeight="true" outlineLevel="0" collapsed="false">
      <c r="A118" s="517"/>
      <c r="B118" s="517"/>
      <c r="C118" s="517"/>
      <c r="D118" s="517"/>
      <c r="E118" s="517"/>
      <c r="F118" s="36"/>
      <c r="G118" s="36"/>
      <c r="N118" s="34"/>
      <c r="P118" s="34"/>
      <c r="Q118" s="36"/>
      <c r="R118" s="36"/>
      <c r="S118" s="34"/>
      <c r="T118" s="34"/>
      <c r="U118" s="34"/>
      <c r="V118" s="34"/>
      <c r="W118" s="36"/>
      <c r="X118" s="34"/>
      <c r="Y118" s="34"/>
      <c r="Z118" s="518"/>
      <c r="AA118" s="34"/>
      <c r="AB118" s="34"/>
      <c r="AC118" s="34"/>
      <c r="AD118" s="34"/>
      <c r="AE118" s="34"/>
      <c r="AF118" s="34"/>
      <c r="AG118" s="36"/>
      <c r="AH118" s="36"/>
      <c r="AI118" s="36"/>
      <c r="AJ118" s="36"/>
      <c r="AK118" s="87" t="n">
        <v>11</v>
      </c>
    </row>
    <row r="119" s="87" customFormat="true" ht="11.55" hidden="false" customHeight="true" outlineLevel="0" collapsed="false">
      <c r="A119" s="517"/>
      <c r="B119" s="517"/>
      <c r="C119" s="517"/>
      <c r="D119" s="517"/>
      <c r="E119" s="517"/>
      <c r="F119" s="36"/>
      <c r="G119" s="36"/>
      <c r="N119" s="34"/>
      <c r="P119" s="34"/>
      <c r="Q119" s="36"/>
      <c r="R119" s="36"/>
      <c r="S119" s="34"/>
      <c r="T119" s="34"/>
      <c r="U119" s="34"/>
      <c r="V119" s="34"/>
      <c r="W119" s="36"/>
      <c r="X119" s="34"/>
      <c r="Y119" s="34"/>
      <c r="Z119" s="518"/>
      <c r="AA119" s="34"/>
      <c r="AB119" s="34"/>
      <c r="AC119" s="34"/>
      <c r="AD119" s="34"/>
      <c r="AE119" s="34"/>
      <c r="AF119" s="34"/>
      <c r="AG119" s="36"/>
      <c r="AH119" s="36"/>
      <c r="AI119" s="36"/>
      <c r="AJ119" s="36"/>
      <c r="AK119" s="87" t="n">
        <v>11</v>
      </c>
    </row>
    <row r="120" s="87" customFormat="true" ht="11.55" hidden="false" customHeight="true" outlineLevel="0" collapsed="false">
      <c r="A120" s="517"/>
      <c r="B120" s="517"/>
      <c r="C120" s="517"/>
      <c r="D120" s="517"/>
      <c r="E120" s="517"/>
      <c r="F120" s="36"/>
      <c r="G120" s="36"/>
      <c r="N120" s="34"/>
      <c r="P120" s="34"/>
      <c r="Q120" s="36"/>
      <c r="R120" s="36"/>
      <c r="S120" s="34"/>
      <c r="T120" s="34"/>
      <c r="U120" s="34"/>
      <c r="V120" s="34"/>
      <c r="W120" s="36"/>
      <c r="X120" s="34"/>
      <c r="Y120" s="34"/>
      <c r="Z120" s="518"/>
      <c r="AA120" s="34"/>
      <c r="AB120" s="34"/>
      <c r="AC120" s="34"/>
      <c r="AD120" s="34"/>
      <c r="AE120" s="34"/>
      <c r="AF120" s="34"/>
      <c r="AG120" s="36"/>
      <c r="AH120" s="36"/>
      <c r="AI120" s="36"/>
      <c r="AJ120" s="36"/>
      <c r="AK120" s="87" t="n">
        <v>11</v>
      </c>
    </row>
    <row r="121" s="87" customFormat="true" ht="11.55" hidden="false" customHeight="true" outlineLevel="0" collapsed="false">
      <c r="A121" s="517"/>
      <c r="B121" s="517"/>
      <c r="C121" s="517"/>
      <c r="D121" s="517"/>
      <c r="E121" s="517"/>
      <c r="F121" s="36"/>
      <c r="G121" s="36"/>
      <c r="N121" s="34"/>
      <c r="P121" s="34"/>
      <c r="Q121" s="36"/>
      <c r="R121" s="36"/>
      <c r="S121" s="34"/>
      <c r="T121" s="34"/>
      <c r="U121" s="34"/>
      <c r="V121" s="34"/>
      <c r="W121" s="36"/>
      <c r="X121" s="34"/>
      <c r="Y121" s="34"/>
      <c r="Z121" s="518"/>
      <c r="AA121" s="34"/>
      <c r="AB121" s="34"/>
      <c r="AC121" s="34"/>
      <c r="AD121" s="34"/>
      <c r="AE121" s="34"/>
      <c r="AF121" s="34"/>
      <c r="AG121" s="36"/>
      <c r="AH121" s="36"/>
      <c r="AI121" s="36"/>
      <c r="AJ121" s="36"/>
      <c r="AK121" s="87" t="n">
        <v>11</v>
      </c>
    </row>
    <row r="122" s="87" customFormat="true" ht="11.55" hidden="false" customHeight="true" outlineLevel="0" collapsed="false">
      <c r="A122" s="517"/>
      <c r="B122" s="517"/>
      <c r="C122" s="517"/>
      <c r="D122" s="517"/>
      <c r="E122" s="517"/>
      <c r="F122" s="36"/>
      <c r="G122" s="36"/>
      <c r="N122" s="34"/>
      <c r="P122" s="34"/>
      <c r="Q122" s="36"/>
      <c r="R122" s="36"/>
      <c r="S122" s="34"/>
      <c r="T122" s="34"/>
      <c r="U122" s="34"/>
      <c r="V122" s="34"/>
      <c r="W122" s="36"/>
      <c r="X122" s="34"/>
      <c r="Y122" s="34"/>
      <c r="Z122" s="518"/>
      <c r="AA122" s="34"/>
      <c r="AB122" s="34"/>
      <c r="AC122" s="34"/>
      <c r="AD122" s="34"/>
      <c r="AE122" s="34"/>
      <c r="AF122" s="34"/>
      <c r="AG122" s="36"/>
      <c r="AH122" s="36"/>
      <c r="AI122" s="36"/>
      <c r="AJ122" s="36"/>
      <c r="AK122" s="87" t="n">
        <v>11</v>
      </c>
    </row>
    <row r="123" s="87" customFormat="true" ht="11.55" hidden="false" customHeight="true" outlineLevel="0" collapsed="false">
      <c r="A123" s="517"/>
      <c r="B123" s="517"/>
      <c r="C123" s="517"/>
      <c r="D123" s="517"/>
      <c r="E123" s="517"/>
      <c r="F123" s="36"/>
      <c r="G123" s="36"/>
      <c r="N123" s="34"/>
      <c r="P123" s="34"/>
      <c r="Q123" s="36"/>
      <c r="R123" s="36"/>
      <c r="S123" s="34"/>
      <c r="T123" s="34"/>
      <c r="U123" s="34"/>
      <c r="V123" s="34"/>
      <c r="W123" s="36"/>
      <c r="X123" s="34"/>
      <c r="Y123" s="34"/>
      <c r="Z123" s="518"/>
      <c r="AA123" s="34"/>
      <c r="AB123" s="34"/>
      <c r="AC123" s="34"/>
      <c r="AD123" s="34"/>
      <c r="AE123" s="34"/>
      <c r="AF123" s="34"/>
      <c r="AG123" s="36"/>
      <c r="AH123" s="36"/>
      <c r="AI123" s="36"/>
      <c r="AJ123" s="36"/>
      <c r="AK123" s="87" t="n">
        <v>11</v>
      </c>
    </row>
    <row r="124" s="87" customFormat="true" ht="11.55" hidden="false" customHeight="true" outlineLevel="0" collapsed="false">
      <c r="A124" s="517"/>
      <c r="B124" s="517"/>
      <c r="C124" s="517"/>
      <c r="D124" s="517"/>
      <c r="E124" s="517"/>
      <c r="F124" s="36"/>
      <c r="G124" s="36"/>
      <c r="N124" s="34"/>
      <c r="P124" s="34"/>
      <c r="Q124" s="36"/>
      <c r="R124" s="36"/>
      <c r="S124" s="34"/>
      <c r="T124" s="34"/>
      <c r="U124" s="34"/>
      <c r="V124" s="34"/>
      <c r="W124" s="36"/>
      <c r="X124" s="34"/>
      <c r="Y124" s="34"/>
      <c r="Z124" s="518"/>
      <c r="AA124" s="34"/>
      <c r="AB124" s="34"/>
      <c r="AC124" s="34"/>
      <c r="AD124" s="34"/>
      <c r="AE124" s="34"/>
      <c r="AF124" s="34"/>
      <c r="AG124" s="36"/>
      <c r="AH124" s="36"/>
      <c r="AI124" s="36"/>
      <c r="AJ124" s="36"/>
      <c r="AK124" s="87" t="n">
        <v>11</v>
      </c>
    </row>
    <row r="125" s="87" customFormat="true" ht="11.55" hidden="false" customHeight="true" outlineLevel="0" collapsed="false">
      <c r="A125" s="517"/>
      <c r="B125" s="517"/>
      <c r="C125" s="517"/>
      <c r="D125" s="517"/>
      <c r="E125" s="517"/>
      <c r="F125" s="36"/>
      <c r="G125" s="36"/>
      <c r="N125" s="34"/>
      <c r="P125" s="34"/>
      <c r="Q125" s="36"/>
      <c r="R125" s="36"/>
      <c r="S125" s="34"/>
      <c r="T125" s="34"/>
      <c r="U125" s="34"/>
      <c r="V125" s="34"/>
      <c r="W125" s="36"/>
      <c r="X125" s="34"/>
      <c r="Y125" s="34"/>
      <c r="Z125" s="518"/>
      <c r="AA125" s="34"/>
      <c r="AB125" s="34"/>
      <c r="AC125" s="34"/>
      <c r="AD125" s="34"/>
      <c r="AE125" s="34"/>
      <c r="AF125" s="34"/>
      <c r="AG125" s="36"/>
      <c r="AH125" s="36"/>
      <c r="AI125" s="36"/>
      <c r="AJ125" s="36"/>
      <c r="AK125" s="87" t="n">
        <v>11</v>
      </c>
    </row>
    <row r="126" s="87" customFormat="true" ht="11.55" hidden="false" customHeight="true" outlineLevel="0" collapsed="false">
      <c r="A126" s="517"/>
      <c r="B126" s="517"/>
      <c r="C126" s="517"/>
      <c r="D126" s="517"/>
      <c r="E126" s="517"/>
      <c r="F126" s="36"/>
      <c r="G126" s="36"/>
      <c r="N126" s="34"/>
      <c r="P126" s="34"/>
      <c r="Q126" s="36"/>
      <c r="R126" s="36"/>
      <c r="S126" s="34"/>
      <c r="T126" s="34"/>
      <c r="U126" s="34"/>
      <c r="V126" s="34"/>
      <c r="W126" s="36"/>
      <c r="X126" s="34"/>
      <c r="Y126" s="34"/>
      <c r="Z126" s="518"/>
      <c r="AA126" s="34"/>
      <c r="AB126" s="34"/>
      <c r="AC126" s="34"/>
      <c r="AD126" s="34"/>
      <c r="AE126" s="34"/>
      <c r="AF126" s="34"/>
      <c r="AG126" s="36"/>
      <c r="AH126" s="36"/>
      <c r="AI126" s="36"/>
      <c r="AJ126" s="36"/>
      <c r="AK126" s="87" t="n">
        <v>11</v>
      </c>
    </row>
    <row r="127" s="87" customFormat="true" ht="11.55" hidden="false" customHeight="true" outlineLevel="0" collapsed="false">
      <c r="A127" s="517"/>
      <c r="B127" s="517"/>
      <c r="C127" s="517"/>
      <c r="D127" s="517"/>
      <c r="E127" s="517"/>
      <c r="F127" s="36"/>
      <c r="G127" s="36"/>
      <c r="N127" s="34"/>
      <c r="P127" s="34"/>
      <c r="Q127" s="36"/>
      <c r="R127" s="36"/>
      <c r="S127" s="34"/>
      <c r="T127" s="34"/>
      <c r="U127" s="34"/>
      <c r="V127" s="34"/>
      <c r="W127" s="36"/>
      <c r="X127" s="34"/>
      <c r="Y127" s="34"/>
      <c r="Z127" s="518"/>
      <c r="AA127" s="34"/>
      <c r="AB127" s="34"/>
      <c r="AC127" s="34"/>
      <c r="AD127" s="34"/>
      <c r="AE127" s="34"/>
      <c r="AF127" s="34"/>
      <c r="AG127" s="36"/>
      <c r="AH127" s="36"/>
      <c r="AI127" s="36"/>
      <c r="AJ127" s="36"/>
      <c r="AK127" s="87" t="n">
        <v>11</v>
      </c>
    </row>
    <row r="128" s="87" customFormat="true" ht="11.55" hidden="false" customHeight="true" outlineLevel="0" collapsed="false">
      <c r="A128" s="517"/>
      <c r="B128" s="517"/>
      <c r="C128" s="517"/>
      <c r="D128" s="517"/>
      <c r="E128" s="517"/>
      <c r="F128" s="36"/>
      <c r="G128" s="36"/>
      <c r="N128" s="34"/>
      <c r="P128" s="34"/>
      <c r="Q128" s="36"/>
      <c r="R128" s="36"/>
      <c r="S128" s="34"/>
      <c r="T128" s="34"/>
      <c r="U128" s="34"/>
      <c r="V128" s="34"/>
      <c r="W128" s="36"/>
      <c r="X128" s="34"/>
      <c r="Y128" s="34"/>
      <c r="Z128" s="518"/>
      <c r="AA128" s="34"/>
      <c r="AB128" s="34"/>
      <c r="AC128" s="34"/>
      <c r="AD128" s="34"/>
      <c r="AE128" s="34"/>
      <c r="AF128" s="34"/>
      <c r="AG128" s="36"/>
      <c r="AH128" s="36"/>
      <c r="AI128" s="36"/>
      <c r="AJ128" s="36"/>
      <c r="AK128" s="87" t="n">
        <v>11</v>
      </c>
    </row>
    <row r="129" s="87" customFormat="true" ht="11.55" hidden="false" customHeight="true" outlineLevel="0" collapsed="false">
      <c r="A129" s="517"/>
      <c r="B129" s="517"/>
      <c r="C129" s="517"/>
      <c r="D129" s="517"/>
      <c r="E129" s="517"/>
      <c r="F129" s="36"/>
      <c r="G129" s="36"/>
      <c r="N129" s="34"/>
      <c r="P129" s="34"/>
      <c r="Q129" s="36"/>
      <c r="R129" s="36"/>
      <c r="S129" s="34"/>
      <c r="T129" s="34"/>
      <c r="U129" s="34"/>
      <c r="V129" s="34"/>
      <c r="W129" s="36"/>
      <c r="X129" s="34"/>
      <c r="Y129" s="34"/>
      <c r="Z129" s="518"/>
      <c r="AA129" s="34"/>
      <c r="AB129" s="34"/>
      <c r="AC129" s="34"/>
      <c r="AD129" s="34"/>
      <c r="AE129" s="34"/>
      <c r="AF129" s="34"/>
      <c r="AG129" s="36"/>
      <c r="AH129" s="36"/>
      <c r="AI129" s="36"/>
      <c r="AJ129" s="36"/>
      <c r="AK129" s="87" t="n">
        <v>11</v>
      </c>
    </row>
    <row r="130" s="87" customFormat="true" ht="11.55" hidden="false" customHeight="true" outlineLevel="0" collapsed="false">
      <c r="A130" s="517"/>
      <c r="B130" s="517"/>
      <c r="C130" s="517"/>
      <c r="D130" s="517"/>
      <c r="E130" s="517"/>
      <c r="F130" s="36"/>
      <c r="G130" s="36"/>
      <c r="N130" s="34"/>
      <c r="P130" s="34"/>
      <c r="Q130" s="36"/>
      <c r="R130" s="36"/>
      <c r="S130" s="34"/>
      <c r="T130" s="34"/>
      <c r="U130" s="34"/>
      <c r="V130" s="34"/>
      <c r="W130" s="36"/>
      <c r="X130" s="34"/>
      <c r="Y130" s="34"/>
      <c r="Z130" s="518"/>
      <c r="AA130" s="34"/>
      <c r="AB130" s="34"/>
      <c r="AC130" s="34"/>
      <c r="AD130" s="34"/>
      <c r="AE130" s="34"/>
      <c r="AF130" s="34"/>
      <c r="AG130" s="36"/>
      <c r="AH130" s="36"/>
      <c r="AI130" s="36"/>
      <c r="AJ130" s="36"/>
      <c r="AK130" s="87" t="n">
        <v>11</v>
      </c>
    </row>
    <row r="131" s="87" customFormat="true" ht="11.55" hidden="false" customHeight="true" outlineLevel="0" collapsed="false">
      <c r="A131" s="517"/>
      <c r="B131" s="517"/>
      <c r="C131" s="517"/>
      <c r="D131" s="517"/>
      <c r="E131" s="517"/>
      <c r="F131" s="36"/>
      <c r="G131" s="36"/>
      <c r="N131" s="34"/>
      <c r="P131" s="34"/>
      <c r="Q131" s="36"/>
      <c r="R131" s="36"/>
      <c r="S131" s="34"/>
      <c r="T131" s="34"/>
      <c r="U131" s="34"/>
      <c r="V131" s="34"/>
      <c r="W131" s="36"/>
      <c r="X131" s="34"/>
      <c r="Y131" s="34"/>
      <c r="Z131" s="518"/>
      <c r="AA131" s="34"/>
      <c r="AB131" s="34"/>
      <c r="AC131" s="34"/>
      <c r="AD131" s="34"/>
      <c r="AE131" s="34"/>
      <c r="AF131" s="34"/>
      <c r="AG131" s="36"/>
      <c r="AH131" s="36"/>
      <c r="AI131" s="36"/>
      <c r="AJ131" s="36"/>
      <c r="AK131" s="87" t="n">
        <v>11</v>
      </c>
    </row>
    <row r="132" s="87" customFormat="true" ht="11.55" hidden="false" customHeight="true" outlineLevel="0" collapsed="false">
      <c r="A132" s="517"/>
      <c r="B132" s="517"/>
      <c r="C132" s="517"/>
      <c r="D132" s="517"/>
      <c r="E132" s="517"/>
      <c r="F132" s="36"/>
      <c r="G132" s="36"/>
      <c r="N132" s="34"/>
      <c r="P132" s="34"/>
      <c r="Q132" s="36"/>
      <c r="R132" s="36"/>
      <c r="S132" s="34"/>
      <c r="T132" s="34"/>
      <c r="U132" s="34"/>
      <c r="V132" s="34"/>
      <c r="W132" s="36"/>
      <c r="X132" s="34"/>
      <c r="Y132" s="34"/>
      <c r="Z132" s="518"/>
      <c r="AA132" s="34"/>
      <c r="AB132" s="34"/>
      <c r="AC132" s="34"/>
      <c r="AD132" s="34"/>
      <c r="AE132" s="34"/>
      <c r="AF132" s="34"/>
      <c r="AG132" s="36"/>
      <c r="AH132" s="36"/>
      <c r="AI132" s="36"/>
      <c r="AJ132" s="36"/>
      <c r="AK132" s="87" t="n">
        <v>11</v>
      </c>
    </row>
    <row r="133" s="87" customFormat="true" ht="11.55" hidden="false" customHeight="true" outlineLevel="0" collapsed="false">
      <c r="A133" s="517"/>
      <c r="B133" s="517"/>
      <c r="C133" s="517"/>
      <c r="D133" s="517"/>
      <c r="E133" s="517"/>
      <c r="F133" s="36"/>
      <c r="G133" s="36"/>
      <c r="N133" s="34"/>
      <c r="P133" s="34"/>
      <c r="Q133" s="36"/>
      <c r="R133" s="36"/>
      <c r="S133" s="34"/>
      <c r="T133" s="34"/>
      <c r="U133" s="34"/>
      <c r="V133" s="34"/>
      <c r="W133" s="36"/>
      <c r="X133" s="34"/>
      <c r="Y133" s="34"/>
      <c r="Z133" s="518"/>
      <c r="AA133" s="34"/>
      <c r="AB133" s="34"/>
      <c r="AC133" s="34"/>
      <c r="AD133" s="34"/>
      <c r="AE133" s="34"/>
      <c r="AF133" s="34"/>
      <c r="AG133" s="36"/>
      <c r="AH133" s="36"/>
      <c r="AI133" s="36"/>
      <c r="AJ133" s="36"/>
      <c r="AK133" s="87" t="n">
        <v>11</v>
      </c>
    </row>
    <row r="134" s="87" customFormat="true" ht="11.55" hidden="false" customHeight="true" outlineLevel="0" collapsed="false">
      <c r="A134" s="517"/>
      <c r="B134" s="517"/>
      <c r="C134" s="517"/>
      <c r="D134" s="517"/>
      <c r="E134" s="517"/>
      <c r="F134" s="36"/>
      <c r="G134" s="36"/>
      <c r="N134" s="34"/>
      <c r="P134" s="34"/>
      <c r="Q134" s="36"/>
      <c r="R134" s="36"/>
      <c r="S134" s="34"/>
      <c r="T134" s="34"/>
      <c r="U134" s="34"/>
      <c r="V134" s="34"/>
      <c r="W134" s="36"/>
      <c r="X134" s="34"/>
      <c r="Y134" s="34"/>
      <c r="Z134" s="518"/>
      <c r="AA134" s="34"/>
      <c r="AB134" s="34"/>
      <c r="AC134" s="34"/>
      <c r="AD134" s="34"/>
      <c r="AE134" s="34"/>
      <c r="AF134" s="34"/>
      <c r="AG134" s="36"/>
      <c r="AH134" s="36"/>
      <c r="AI134" s="36"/>
      <c r="AJ134" s="36"/>
      <c r="AK134" s="87" t="n">
        <v>11</v>
      </c>
    </row>
    <row r="135" s="87" customFormat="true" ht="11.55" hidden="false" customHeight="true" outlineLevel="0" collapsed="false">
      <c r="A135" s="517"/>
      <c r="B135" s="517"/>
      <c r="C135" s="517"/>
      <c r="D135" s="517"/>
      <c r="E135" s="517"/>
      <c r="F135" s="36"/>
      <c r="G135" s="36"/>
      <c r="N135" s="34"/>
      <c r="P135" s="34"/>
      <c r="Q135" s="36"/>
      <c r="R135" s="36"/>
      <c r="S135" s="34"/>
      <c r="T135" s="34"/>
      <c r="U135" s="34"/>
      <c r="V135" s="34"/>
      <c r="W135" s="36"/>
      <c r="X135" s="34"/>
      <c r="Y135" s="34"/>
      <c r="Z135" s="518"/>
      <c r="AA135" s="34"/>
      <c r="AB135" s="34"/>
      <c r="AC135" s="34"/>
      <c r="AD135" s="34"/>
      <c r="AE135" s="34"/>
      <c r="AF135" s="34"/>
      <c r="AG135" s="36"/>
      <c r="AH135" s="36"/>
      <c r="AI135" s="36"/>
      <c r="AJ135" s="36"/>
      <c r="AK135" s="87" t="n">
        <v>11</v>
      </c>
    </row>
    <row r="136" s="87" customFormat="true" ht="11.55" hidden="false" customHeight="true" outlineLevel="0" collapsed="false">
      <c r="A136" s="517"/>
      <c r="B136" s="517"/>
      <c r="C136" s="517"/>
      <c r="D136" s="517"/>
      <c r="E136" s="517"/>
      <c r="F136" s="36"/>
      <c r="G136" s="36"/>
      <c r="N136" s="34"/>
      <c r="P136" s="34"/>
      <c r="Q136" s="36"/>
      <c r="R136" s="36"/>
      <c r="S136" s="34"/>
      <c r="T136" s="34"/>
      <c r="U136" s="34"/>
      <c r="V136" s="34"/>
      <c r="W136" s="36"/>
      <c r="X136" s="34"/>
      <c r="Y136" s="34"/>
      <c r="Z136" s="518"/>
      <c r="AA136" s="34"/>
      <c r="AB136" s="34"/>
      <c r="AC136" s="34"/>
      <c r="AD136" s="34"/>
      <c r="AE136" s="34"/>
      <c r="AF136" s="34"/>
      <c r="AG136" s="36"/>
      <c r="AH136" s="36"/>
      <c r="AI136" s="36"/>
      <c r="AJ136" s="36"/>
      <c r="AK136" s="87" t="n">
        <v>11</v>
      </c>
    </row>
    <row r="137" s="87" customFormat="true" ht="11.55" hidden="false" customHeight="true" outlineLevel="0" collapsed="false">
      <c r="A137" s="517"/>
      <c r="B137" s="517"/>
      <c r="C137" s="517"/>
      <c r="D137" s="517"/>
      <c r="E137" s="517"/>
      <c r="F137" s="36"/>
      <c r="G137" s="36"/>
      <c r="N137" s="34"/>
      <c r="P137" s="34"/>
      <c r="Q137" s="36"/>
      <c r="R137" s="36"/>
      <c r="S137" s="34"/>
      <c r="T137" s="34"/>
      <c r="U137" s="34"/>
      <c r="V137" s="34"/>
      <c r="W137" s="36"/>
      <c r="X137" s="34"/>
      <c r="Y137" s="34"/>
      <c r="Z137" s="518"/>
      <c r="AA137" s="34"/>
      <c r="AB137" s="34"/>
      <c r="AC137" s="34"/>
      <c r="AD137" s="34"/>
      <c r="AE137" s="34"/>
      <c r="AF137" s="34"/>
      <c r="AG137" s="36"/>
      <c r="AH137" s="36"/>
      <c r="AI137" s="36"/>
      <c r="AJ137" s="36"/>
      <c r="AK137" s="87" t="n">
        <v>11</v>
      </c>
    </row>
    <row r="138" s="87" customFormat="true" ht="11.55" hidden="false" customHeight="true" outlineLevel="0" collapsed="false">
      <c r="A138" s="517"/>
      <c r="B138" s="517"/>
      <c r="C138" s="517"/>
      <c r="D138" s="517"/>
      <c r="E138" s="517"/>
      <c r="F138" s="36"/>
      <c r="G138" s="36"/>
      <c r="N138" s="34"/>
      <c r="P138" s="34"/>
      <c r="Q138" s="36"/>
      <c r="R138" s="36"/>
      <c r="S138" s="34"/>
      <c r="T138" s="34"/>
      <c r="U138" s="34"/>
      <c r="V138" s="34"/>
      <c r="W138" s="36"/>
      <c r="X138" s="34"/>
      <c r="Y138" s="34"/>
      <c r="Z138" s="518"/>
      <c r="AA138" s="34"/>
      <c r="AB138" s="34"/>
      <c r="AC138" s="34"/>
      <c r="AD138" s="34"/>
      <c r="AE138" s="34"/>
      <c r="AF138" s="34"/>
      <c r="AG138" s="36"/>
      <c r="AH138" s="36"/>
      <c r="AI138" s="36"/>
      <c r="AJ138" s="36"/>
      <c r="AK138" s="87" t="n">
        <v>11</v>
      </c>
    </row>
    <row r="139" s="87" customFormat="true" ht="11.55" hidden="false" customHeight="true" outlineLevel="0" collapsed="false">
      <c r="A139" s="517"/>
      <c r="B139" s="517"/>
      <c r="C139" s="517"/>
      <c r="D139" s="517"/>
      <c r="E139" s="517"/>
      <c r="F139" s="36"/>
      <c r="G139" s="36"/>
      <c r="N139" s="34"/>
      <c r="P139" s="34"/>
      <c r="Q139" s="36"/>
      <c r="R139" s="36"/>
      <c r="S139" s="34"/>
      <c r="T139" s="34"/>
      <c r="U139" s="34"/>
      <c r="V139" s="34"/>
      <c r="W139" s="36"/>
      <c r="X139" s="34"/>
      <c r="Y139" s="34"/>
      <c r="Z139" s="518"/>
      <c r="AA139" s="34"/>
      <c r="AB139" s="34"/>
      <c r="AC139" s="34"/>
      <c r="AD139" s="34"/>
      <c r="AE139" s="34"/>
      <c r="AF139" s="34"/>
      <c r="AG139" s="36"/>
      <c r="AH139" s="36"/>
      <c r="AI139" s="36"/>
      <c r="AJ139" s="36"/>
      <c r="AK139" s="87" t="n">
        <v>11</v>
      </c>
    </row>
    <row r="140" s="87" customFormat="true" ht="11.55" hidden="false" customHeight="true" outlineLevel="0" collapsed="false">
      <c r="A140" s="517"/>
      <c r="B140" s="517"/>
      <c r="C140" s="517"/>
      <c r="D140" s="517"/>
      <c r="E140" s="517"/>
      <c r="F140" s="36"/>
      <c r="G140" s="36"/>
      <c r="N140" s="34"/>
      <c r="P140" s="34"/>
      <c r="Q140" s="36"/>
      <c r="R140" s="36"/>
      <c r="S140" s="34"/>
      <c r="T140" s="34"/>
      <c r="U140" s="34"/>
      <c r="V140" s="34"/>
      <c r="W140" s="36"/>
      <c r="X140" s="34"/>
      <c r="Y140" s="34"/>
      <c r="Z140" s="518"/>
      <c r="AA140" s="34"/>
      <c r="AB140" s="34"/>
      <c r="AC140" s="34"/>
      <c r="AD140" s="34"/>
      <c r="AE140" s="34"/>
      <c r="AF140" s="34"/>
      <c r="AG140" s="36"/>
      <c r="AH140" s="36"/>
      <c r="AI140" s="36"/>
      <c r="AJ140" s="36"/>
      <c r="AK140" s="87" t="n">
        <v>11</v>
      </c>
    </row>
    <row r="141" s="87" customFormat="true" ht="11.55" hidden="false" customHeight="true" outlineLevel="0" collapsed="false">
      <c r="A141" s="517"/>
      <c r="B141" s="517"/>
      <c r="C141" s="517"/>
      <c r="D141" s="517"/>
      <c r="E141" s="517"/>
      <c r="F141" s="36"/>
      <c r="G141" s="36"/>
      <c r="N141" s="34"/>
      <c r="P141" s="34"/>
      <c r="Q141" s="36"/>
      <c r="R141" s="36"/>
      <c r="S141" s="34"/>
      <c r="T141" s="34"/>
      <c r="U141" s="34"/>
      <c r="V141" s="34"/>
      <c r="W141" s="36"/>
      <c r="X141" s="34"/>
      <c r="Y141" s="34"/>
      <c r="Z141" s="518"/>
      <c r="AA141" s="34"/>
      <c r="AB141" s="34"/>
      <c r="AC141" s="34"/>
      <c r="AD141" s="34"/>
      <c r="AE141" s="34"/>
      <c r="AF141" s="34"/>
      <c r="AG141" s="36"/>
      <c r="AH141" s="36"/>
      <c r="AI141" s="36"/>
      <c r="AJ141" s="36"/>
      <c r="AK141" s="87" t="n">
        <v>11</v>
      </c>
    </row>
    <row r="142" s="87" customFormat="true" ht="11.55" hidden="false" customHeight="true" outlineLevel="0" collapsed="false">
      <c r="A142" s="517"/>
      <c r="B142" s="517"/>
      <c r="C142" s="517"/>
      <c r="D142" s="517"/>
      <c r="E142" s="517"/>
      <c r="F142" s="36"/>
      <c r="G142" s="36"/>
      <c r="N142" s="34"/>
      <c r="P142" s="34"/>
      <c r="Q142" s="36"/>
      <c r="R142" s="36"/>
      <c r="S142" s="34"/>
      <c r="T142" s="34"/>
      <c r="U142" s="34"/>
      <c r="V142" s="34"/>
      <c r="W142" s="36"/>
      <c r="X142" s="34"/>
      <c r="Y142" s="34"/>
      <c r="Z142" s="518"/>
      <c r="AA142" s="34"/>
      <c r="AB142" s="34"/>
      <c r="AC142" s="34"/>
      <c r="AD142" s="34"/>
      <c r="AE142" s="34"/>
      <c r="AF142" s="34"/>
      <c r="AG142" s="36"/>
      <c r="AH142" s="36"/>
      <c r="AI142" s="36"/>
      <c r="AJ142" s="36"/>
      <c r="AK142" s="87" t="n">
        <v>11</v>
      </c>
    </row>
    <row r="143" s="87" customFormat="true" ht="11.55" hidden="false" customHeight="true" outlineLevel="0" collapsed="false">
      <c r="A143" s="517"/>
      <c r="B143" s="517"/>
      <c r="C143" s="517"/>
      <c r="D143" s="517"/>
      <c r="E143" s="517"/>
      <c r="F143" s="36"/>
      <c r="G143" s="36"/>
      <c r="N143" s="34"/>
      <c r="P143" s="34"/>
      <c r="Q143" s="36"/>
      <c r="R143" s="36"/>
      <c r="S143" s="34"/>
      <c r="T143" s="34"/>
      <c r="U143" s="34"/>
      <c r="V143" s="34"/>
      <c r="W143" s="36"/>
      <c r="X143" s="34"/>
      <c r="Y143" s="34"/>
      <c r="Z143" s="518"/>
      <c r="AA143" s="34"/>
      <c r="AB143" s="34"/>
      <c r="AC143" s="34"/>
      <c r="AD143" s="34"/>
      <c r="AE143" s="34"/>
      <c r="AF143" s="34"/>
      <c r="AG143" s="36"/>
      <c r="AH143" s="36"/>
      <c r="AI143" s="36"/>
      <c r="AJ143" s="36"/>
      <c r="AK143" s="87" t="n">
        <v>11</v>
      </c>
    </row>
    <row r="144" s="87" customFormat="true" ht="11.55" hidden="false" customHeight="true" outlineLevel="0" collapsed="false">
      <c r="A144" s="517"/>
      <c r="B144" s="517"/>
      <c r="C144" s="517"/>
      <c r="D144" s="517"/>
      <c r="E144" s="517"/>
      <c r="F144" s="36"/>
      <c r="G144" s="36"/>
      <c r="N144" s="34"/>
      <c r="P144" s="34"/>
      <c r="Q144" s="36"/>
      <c r="R144" s="36"/>
      <c r="S144" s="34"/>
      <c r="T144" s="34"/>
      <c r="U144" s="34"/>
      <c r="V144" s="34"/>
      <c r="W144" s="36"/>
      <c r="X144" s="34"/>
      <c r="Y144" s="34"/>
      <c r="Z144" s="518"/>
      <c r="AA144" s="34"/>
      <c r="AB144" s="34"/>
      <c r="AC144" s="34"/>
      <c r="AD144" s="34"/>
      <c r="AE144" s="34"/>
      <c r="AF144" s="34"/>
      <c r="AG144" s="36"/>
      <c r="AH144" s="36"/>
      <c r="AI144" s="36"/>
      <c r="AJ144" s="36"/>
      <c r="AK144" s="87" t="n">
        <v>11</v>
      </c>
    </row>
    <row r="145" s="87" customFormat="true" ht="11.55" hidden="false" customHeight="true" outlineLevel="0" collapsed="false">
      <c r="A145" s="517"/>
      <c r="B145" s="517"/>
      <c r="C145" s="517"/>
      <c r="D145" s="517"/>
      <c r="E145" s="517"/>
      <c r="F145" s="36"/>
      <c r="G145" s="36"/>
      <c r="N145" s="34"/>
      <c r="P145" s="34"/>
      <c r="Q145" s="36"/>
      <c r="R145" s="36"/>
      <c r="S145" s="34"/>
      <c r="T145" s="34"/>
      <c r="U145" s="34"/>
      <c r="V145" s="34"/>
      <c r="W145" s="36"/>
      <c r="X145" s="34"/>
      <c r="Y145" s="34"/>
      <c r="Z145" s="518"/>
      <c r="AA145" s="34"/>
      <c r="AB145" s="34"/>
      <c r="AC145" s="34"/>
      <c r="AD145" s="34"/>
      <c r="AE145" s="34"/>
      <c r="AF145" s="34"/>
      <c r="AG145" s="36"/>
      <c r="AH145" s="36"/>
      <c r="AI145" s="36"/>
      <c r="AJ145" s="36"/>
      <c r="AK145" s="87" t="n">
        <v>11</v>
      </c>
    </row>
    <row r="146" s="87" customFormat="true" ht="11.55" hidden="false" customHeight="true" outlineLevel="0" collapsed="false">
      <c r="A146" s="517"/>
      <c r="B146" s="517"/>
      <c r="C146" s="517"/>
      <c r="D146" s="517"/>
      <c r="E146" s="517"/>
      <c r="F146" s="36"/>
      <c r="G146" s="36"/>
      <c r="N146" s="34"/>
      <c r="P146" s="34"/>
      <c r="Q146" s="36"/>
      <c r="R146" s="36"/>
      <c r="S146" s="34"/>
      <c r="T146" s="34"/>
      <c r="U146" s="34"/>
      <c r="V146" s="34"/>
      <c r="W146" s="36"/>
      <c r="X146" s="34"/>
      <c r="Y146" s="34"/>
      <c r="Z146" s="518"/>
      <c r="AA146" s="34"/>
      <c r="AB146" s="34"/>
      <c r="AC146" s="34"/>
      <c r="AD146" s="34"/>
      <c r="AE146" s="34"/>
      <c r="AF146" s="34"/>
      <c r="AG146" s="36"/>
      <c r="AH146" s="36"/>
      <c r="AI146" s="36"/>
      <c r="AJ146" s="36"/>
      <c r="AK146" s="87" t="n">
        <v>11</v>
      </c>
    </row>
    <row r="147" s="87" customFormat="true" ht="11.55" hidden="false" customHeight="true" outlineLevel="0" collapsed="false">
      <c r="A147" s="517"/>
      <c r="B147" s="517"/>
      <c r="C147" s="517"/>
      <c r="D147" s="517"/>
      <c r="E147" s="517"/>
      <c r="F147" s="36"/>
      <c r="G147" s="36"/>
      <c r="N147" s="34"/>
      <c r="P147" s="34"/>
      <c r="Q147" s="36"/>
      <c r="R147" s="36"/>
      <c r="S147" s="34"/>
      <c r="T147" s="34"/>
      <c r="U147" s="34"/>
      <c r="V147" s="34"/>
      <c r="W147" s="36"/>
      <c r="X147" s="34"/>
      <c r="Y147" s="34"/>
      <c r="Z147" s="518"/>
      <c r="AA147" s="34"/>
      <c r="AB147" s="34"/>
      <c r="AC147" s="34"/>
      <c r="AD147" s="34"/>
      <c r="AE147" s="34"/>
      <c r="AF147" s="34"/>
      <c r="AG147" s="36"/>
      <c r="AH147" s="36"/>
      <c r="AI147" s="36"/>
      <c r="AJ147" s="36"/>
      <c r="AK147" s="87" t="n">
        <v>11</v>
      </c>
    </row>
    <row r="148" s="87" customFormat="true" ht="11.55" hidden="false" customHeight="true" outlineLevel="0" collapsed="false">
      <c r="A148" s="517"/>
      <c r="B148" s="517"/>
      <c r="C148" s="517"/>
      <c r="D148" s="517"/>
      <c r="E148" s="517"/>
      <c r="F148" s="36"/>
      <c r="G148" s="36"/>
      <c r="N148" s="34"/>
      <c r="P148" s="34"/>
      <c r="Q148" s="36"/>
      <c r="R148" s="36"/>
      <c r="S148" s="34"/>
      <c r="T148" s="34"/>
      <c r="U148" s="34"/>
      <c r="V148" s="34"/>
      <c r="W148" s="36"/>
      <c r="X148" s="34"/>
      <c r="Y148" s="34"/>
      <c r="Z148" s="518"/>
      <c r="AA148" s="34"/>
      <c r="AB148" s="34"/>
      <c r="AC148" s="34"/>
      <c r="AD148" s="34"/>
      <c r="AE148" s="34"/>
      <c r="AF148" s="34"/>
      <c r="AG148" s="36"/>
      <c r="AH148" s="36"/>
      <c r="AI148" s="36"/>
      <c r="AJ148" s="36"/>
      <c r="AK148" s="87" t="n">
        <v>11</v>
      </c>
    </row>
    <row r="149" s="87" customFormat="true" ht="11.55" hidden="false" customHeight="true" outlineLevel="0" collapsed="false">
      <c r="A149" s="517"/>
      <c r="B149" s="517"/>
      <c r="C149" s="517"/>
      <c r="D149" s="517"/>
      <c r="E149" s="517"/>
      <c r="F149" s="36"/>
      <c r="G149" s="36"/>
      <c r="N149" s="34"/>
      <c r="P149" s="34"/>
      <c r="Q149" s="36"/>
      <c r="R149" s="36"/>
      <c r="S149" s="34"/>
      <c r="T149" s="34"/>
      <c r="U149" s="34"/>
      <c r="V149" s="34"/>
      <c r="W149" s="36"/>
      <c r="X149" s="34"/>
      <c r="Y149" s="34"/>
      <c r="Z149" s="518"/>
      <c r="AA149" s="34"/>
      <c r="AB149" s="34"/>
      <c r="AC149" s="34"/>
      <c r="AD149" s="34"/>
      <c r="AE149" s="34"/>
      <c r="AF149" s="34"/>
      <c r="AG149" s="36"/>
      <c r="AH149" s="36"/>
      <c r="AI149" s="36"/>
      <c r="AJ149" s="36"/>
      <c r="AK149" s="87" t="n">
        <v>11</v>
      </c>
    </row>
    <row r="150" s="87" customFormat="true" ht="11.55" hidden="false" customHeight="true" outlineLevel="0" collapsed="false">
      <c r="A150" s="517"/>
      <c r="B150" s="517"/>
      <c r="C150" s="517"/>
      <c r="D150" s="517"/>
      <c r="E150" s="517"/>
      <c r="F150" s="36"/>
      <c r="G150" s="36"/>
      <c r="N150" s="34"/>
      <c r="P150" s="34"/>
      <c r="Q150" s="36"/>
      <c r="R150" s="36"/>
      <c r="S150" s="34"/>
      <c r="T150" s="34"/>
      <c r="U150" s="34"/>
      <c r="V150" s="34"/>
      <c r="W150" s="36"/>
      <c r="X150" s="34"/>
      <c r="Y150" s="34"/>
      <c r="Z150" s="518"/>
      <c r="AA150" s="34"/>
      <c r="AB150" s="34"/>
      <c r="AC150" s="34"/>
      <c r="AD150" s="34"/>
      <c r="AE150" s="34"/>
      <c r="AF150" s="34"/>
      <c r="AG150" s="36"/>
      <c r="AH150" s="36"/>
      <c r="AI150" s="36"/>
      <c r="AJ150" s="36"/>
      <c r="AK150" s="87" t="n">
        <v>11</v>
      </c>
    </row>
    <row r="151" s="87" customFormat="true" ht="11.55" hidden="false" customHeight="true" outlineLevel="0" collapsed="false">
      <c r="A151" s="517"/>
      <c r="B151" s="517"/>
      <c r="C151" s="517"/>
      <c r="D151" s="517"/>
      <c r="E151" s="517"/>
      <c r="F151" s="36"/>
      <c r="G151" s="36"/>
      <c r="N151" s="34"/>
      <c r="P151" s="34"/>
      <c r="Q151" s="36"/>
      <c r="R151" s="36"/>
      <c r="S151" s="34"/>
      <c r="T151" s="34"/>
      <c r="U151" s="34"/>
      <c r="V151" s="34"/>
      <c r="W151" s="36"/>
      <c r="X151" s="34"/>
      <c r="Y151" s="34"/>
      <c r="Z151" s="518"/>
      <c r="AA151" s="34"/>
      <c r="AB151" s="34"/>
      <c r="AC151" s="34"/>
      <c r="AD151" s="34"/>
      <c r="AE151" s="34"/>
      <c r="AF151" s="34"/>
      <c r="AG151" s="36"/>
      <c r="AH151" s="36"/>
      <c r="AI151" s="36"/>
      <c r="AJ151" s="36"/>
      <c r="AK151" s="87" t="n">
        <v>11</v>
      </c>
    </row>
    <row r="152" s="87" customFormat="true" ht="11.55" hidden="false" customHeight="true" outlineLevel="0" collapsed="false">
      <c r="A152" s="517"/>
      <c r="B152" s="517"/>
      <c r="C152" s="517"/>
      <c r="D152" s="517"/>
      <c r="E152" s="517"/>
      <c r="F152" s="36"/>
      <c r="G152" s="36"/>
      <c r="N152" s="34"/>
      <c r="P152" s="34"/>
      <c r="Q152" s="36"/>
      <c r="R152" s="36"/>
      <c r="S152" s="34"/>
      <c r="T152" s="34"/>
      <c r="U152" s="34"/>
      <c r="V152" s="34"/>
      <c r="W152" s="36"/>
      <c r="X152" s="34"/>
      <c r="Y152" s="34"/>
      <c r="Z152" s="518"/>
      <c r="AA152" s="34"/>
      <c r="AB152" s="34"/>
      <c r="AC152" s="34"/>
      <c r="AD152" s="34"/>
      <c r="AE152" s="34"/>
      <c r="AF152" s="34"/>
      <c r="AG152" s="36"/>
      <c r="AH152" s="36"/>
      <c r="AI152" s="36"/>
      <c r="AJ152" s="36"/>
      <c r="AK152" s="87" t="n">
        <v>11</v>
      </c>
    </row>
    <row r="153" s="87" customFormat="true" ht="11.55" hidden="false" customHeight="true" outlineLevel="0" collapsed="false">
      <c r="A153" s="517"/>
      <c r="B153" s="517"/>
      <c r="C153" s="517"/>
      <c r="D153" s="517"/>
      <c r="E153" s="517"/>
      <c r="F153" s="36"/>
      <c r="G153" s="36"/>
      <c r="N153" s="34"/>
      <c r="P153" s="34"/>
      <c r="Q153" s="36"/>
      <c r="R153" s="36"/>
      <c r="S153" s="34"/>
      <c r="T153" s="34"/>
      <c r="U153" s="34"/>
      <c r="V153" s="34"/>
      <c r="W153" s="36"/>
      <c r="X153" s="34"/>
      <c r="Y153" s="34"/>
      <c r="Z153" s="518"/>
      <c r="AA153" s="34"/>
      <c r="AB153" s="34"/>
      <c r="AC153" s="34"/>
      <c r="AD153" s="34"/>
      <c r="AE153" s="34"/>
      <c r="AF153" s="34"/>
      <c r="AG153" s="36"/>
      <c r="AH153" s="36"/>
      <c r="AI153" s="36"/>
      <c r="AJ153" s="36"/>
      <c r="AK153" s="87" t="n">
        <v>11</v>
      </c>
    </row>
    <row r="154" s="87" customFormat="true" ht="11.55" hidden="false" customHeight="true" outlineLevel="0" collapsed="false">
      <c r="A154" s="517"/>
      <c r="B154" s="517"/>
      <c r="C154" s="517"/>
      <c r="D154" s="517"/>
      <c r="E154" s="517"/>
      <c r="F154" s="36"/>
      <c r="G154" s="36"/>
      <c r="N154" s="34"/>
      <c r="P154" s="34"/>
      <c r="Q154" s="36"/>
      <c r="R154" s="36"/>
      <c r="S154" s="34"/>
      <c r="T154" s="34"/>
      <c r="U154" s="34"/>
      <c r="V154" s="34"/>
      <c r="W154" s="36"/>
      <c r="X154" s="34"/>
      <c r="Y154" s="34"/>
      <c r="Z154" s="518"/>
      <c r="AA154" s="34"/>
      <c r="AB154" s="34"/>
      <c r="AC154" s="34"/>
      <c r="AD154" s="34"/>
      <c r="AE154" s="34"/>
      <c r="AF154" s="34"/>
      <c r="AG154" s="36"/>
      <c r="AH154" s="36"/>
      <c r="AI154" s="36"/>
      <c r="AJ154" s="36"/>
      <c r="AK154" s="87" t="n">
        <v>11</v>
      </c>
    </row>
    <row r="155" s="87" customFormat="true" ht="11.55" hidden="false" customHeight="true" outlineLevel="0" collapsed="false">
      <c r="A155" s="517"/>
      <c r="B155" s="517"/>
      <c r="C155" s="517"/>
      <c r="D155" s="517"/>
      <c r="E155" s="517"/>
      <c r="F155" s="36"/>
      <c r="G155" s="36"/>
      <c r="N155" s="34"/>
      <c r="P155" s="34"/>
      <c r="Q155" s="36"/>
      <c r="R155" s="36"/>
      <c r="S155" s="34"/>
      <c r="T155" s="34"/>
      <c r="U155" s="34"/>
      <c r="V155" s="34"/>
      <c r="W155" s="36"/>
      <c r="X155" s="34"/>
      <c r="Y155" s="34"/>
      <c r="Z155" s="518"/>
      <c r="AA155" s="34"/>
      <c r="AB155" s="34"/>
      <c r="AC155" s="34"/>
      <c r="AD155" s="34"/>
      <c r="AE155" s="34"/>
      <c r="AF155" s="34"/>
      <c r="AG155" s="36"/>
      <c r="AH155" s="36"/>
      <c r="AI155" s="36"/>
      <c r="AJ155" s="36"/>
      <c r="AK155" s="87" t="n">
        <v>11</v>
      </c>
    </row>
    <row r="156" s="87" customFormat="true" ht="11.55" hidden="false" customHeight="true" outlineLevel="0" collapsed="false">
      <c r="A156" s="517"/>
      <c r="B156" s="517"/>
      <c r="C156" s="517"/>
      <c r="D156" s="517"/>
      <c r="E156" s="517"/>
      <c r="F156" s="36"/>
      <c r="G156" s="36"/>
      <c r="N156" s="34"/>
      <c r="P156" s="34"/>
      <c r="Q156" s="36"/>
      <c r="R156" s="36"/>
      <c r="S156" s="34"/>
      <c r="T156" s="34"/>
      <c r="U156" s="34"/>
      <c r="V156" s="34"/>
      <c r="W156" s="36"/>
      <c r="X156" s="34"/>
      <c r="Y156" s="34"/>
      <c r="Z156" s="518"/>
      <c r="AA156" s="34"/>
      <c r="AB156" s="34"/>
      <c r="AC156" s="34"/>
      <c r="AD156" s="34"/>
      <c r="AE156" s="34"/>
      <c r="AF156" s="34"/>
      <c r="AG156" s="36"/>
      <c r="AH156" s="36"/>
      <c r="AI156" s="36"/>
      <c r="AJ156" s="36"/>
      <c r="AK156" s="87" t="n">
        <v>11</v>
      </c>
    </row>
    <row r="157" s="87" customFormat="true" ht="11.55" hidden="false" customHeight="true" outlineLevel="0" collapsed="false">
      <c r="A157" s="517"/>
      <c r="B157" s="517"/>
      <c r="C157" s="517"/>
      <c r="D157" s="517"/>
      <c r="E157" s="517"/>
      <c r="F157" s="36"/>
      <c r="G157" s="36"/>
      <c r="N157" s="34"/>
      <c r="P157" s="34"/>
      <c r="Q157" s="36"/>
      <c r="R157" s="36"/>
      <c r="S157" s="34"/>
      <c r="T157" s="34"/>
      <c r="U157" s="34"/>
      <c r="V157" s="34"/>
      <c r="W157" s="36"/>
      <c r="X157" s="34"/>
      <c r="Y157" s="34"/>
      <c r="Z157" s="518"/>
      <c r="AA157" s="34"/>
      <c r="AB157" s="34"/>
      <c r="AC157" s="34"/>
      <c r="AD157" s="34"/>
      <c r="AE157" s="34"/>
      <c r="AF157" s="34"/>
      <c r="AG157" s="36"/>
      <c r="AH157" s="36"/>
      <c r="AI157" s="36"/>
      <c r="AJ157" s="36"/>
      <c r="AK157" s="87" t="n">
        <v>11</v>
      </c>
    </row>
    <row r="158" s="87" customFormat="true" ht="11.55" hidden="false" customHeight="true" outlineLevel="0" collapsed="false">
      <c r="A158" s="517"/>
      <c r="B158" s="517"/>
      <c r="C158" s="517"/>
      <c r="D158" s="517"/>
      <c r="E158" s="517"/>
      <c r="F158" s="36"/>
      <c r="G158" s="36"/>
      <c r="N158" s="34"/>
      <c r="P158" s="34"/>
      <c r="Q158" s="36"/>
      <c r="R158" s="36"/>
      <c r="S158" s="34"/>
      <c r="T158" s="34"/>
      <c r="U158" s="34"/>
      <c r="V158" s="34"/>
      <c r="W158" s="36"/>
      <c r="X158" s="34"/>
      <c r="Y158" s="34"/>
      <c r="Z158" s="518"/>
      <c r="AA158" s="34"/>
      <c r="AB158" s="34"/>
      <c r="AC158" s="34"/>
      <c r="AD158" s="34"/>
      <c r="AE158" s="34"/>
      <c r="AF158" s="34"/>
      <c r="AG158" s="36"/>
      <c r="AH158" s="36"/>
      <c r="AI158" s="36"/>
      <c r="AJ158" s="36"/>
      <c r="AK158" s="87" t="n">
        <v>11</v>
      </c>
    </row>
    <row r="159" s="87" customFormat="true" ht="11.55" hidden="false" customHeight="true" outlineLevel="0" collapsed="false">
      <c r="A159" s="517"/>
      <c r="B159" s="517"/>
      <c r="C159" s="517"/>
      <c r="D159" s="517"/>
      <c r="E159" s="517"/>
      <c r="F159" s="36"/>
      <c r="G159" s="36"/>
      <c r="N159" s="34"/>
      <c r="P159" s="34"/>
      <c r="Q159" s="36"/>
      <c r="R159" s="36"/>
      <c r="S159" s="34"/>
      <c r="T159" s="34"/>
      <c r="U159" s="34"/>
      <c r="V159" s="34"/>
      <c r="W159" s="36"/>
      <c r="X159" s="34"/>
      <c r="Y159" s="34"/>
      <c r="Z159" s="518"/>
      <c r="AA159" s="34"/>
      <c r="AB159" s="34"/>
      <c r="AC159" s="34"/>
      <c r="AD159" s="34"/>
      <c r="AE159" s="34"/>
      <c r="AF159" s="34"/>
      <c r="AG159" s="36"/>
      <c r="AH159" s="36"/>
      <c r="AI159" s="36"/>
      <c r="AJ159" s="36"/>
      <c r="AK159" s="87" t="n">
        <v>11</v>
      </c>
    </row>
    <row r="160" s="87" customFormat="true" ht="11.55" hidden="false" customHeight="true" outlineLevel="0" collapsed="false">
      <c r="A160" s="517"/>
      <c r="B160" s="517"/>
      <c r="C160" s="517"/>
      <c r="D160" s="517"/>
      <c r="E160" s="517"/>
      <c r="F160" s="36"/>
      <c r="G160" s="36"/>
      <c r="N160" s="34"/>
      <c r="P160" s="34"/>
      <c r="Q160" s="36"/>
      <c r="R160" s="36"/>
      <c r="S160" s="34"/>
      <c r="T160" s="34"/>
      <c r="U160" s="34"/>
      <c r="V160" s="34"/>
      <c r="W160" s="36"/>
      <c r="X160" s="34"/>
      <c r="Y160" s="34"/>
      <c r="Z160" s="518"/>
      <c r="AA160" s="34"/>
      <c r="AB160" s="34"/>
      <c r="AC160" s="34"/>
      <c r="AD160" s="34"/>
      <c r="AE160" s="34"/>
      <c r="AF160" s="34"/>
      <c r="AG160" s="36"/>
      <c r="AH160" s="36"/>
      <c r="AI160" s="36"/>
      <c r="AJ160" s="36"/>
      <c r="AK160" s="87" t="n">
        <v>11</v>
      </c>
    </row>
    <row r="161" s="87" customFormat="true" ht="11.55" hidden="false" customHeight="true" outlineLevel="0" collapsed="false">
      <c r="A161" s="517"/>
      <c r="B161" s="517"/>
      <c r="C161" s="517"/>
      <c r="D161" s="517"/>
      <c r="E161" s="517"/>
      <c r="F161" s="36"/>
      <c r="G161" s="36"/>
      <c r="N161" s="34"/>
      <c r="P161" s="34"/>
      <c r="Q161" s="36"/>
      <c r="R161" s="36"/>
      <c r="S161" s="34"/>
      <c r="T161" s="34"/>
      <c r="U161" s="34"/>
      <c r="V161" s="34"/>
      <c r="W161" s="36"/>
      <c r="X161" s="34"/>
      <c r="Y161" s="34"/>
      <c r="Z161" s="518"/>
      <c r="AA161" s="34"/>
      <c r="AB161" s="34"/>
      <c r="AC161" s="34"/>
      <c r="AD161" s="34"/>
      <c r="AE161" s="34"/>
      <c r="AF161" s="34"/>
      <c r="AG161" s="36"/>
      <c r="AH161" s="36"/>
      <c r="AI161" s="36"/>
      <c r="AJ161" s="36"/>
      <c r="AK161" s="87" t="n">
        <v>11</v>
      </c>
    </row>
    <row r="162" s="87" customFormat="true" ht="11.55" hidden="false" customHeight="true" outlineLevel="0" collapsed="false">
      <c r="A162" s="517"/>
      <c r="B162" s="517"/>
      <c r="C162" s="517"/>
      <c r="D162" s="517"/>
      <c r="E162" s="517"/>
      <c r="F162" s="36"/>
      <c r="G162" s="36"/>
      <c r="N162" s="34"/>
      <c r="P162" s="34"/>
      <c r="Q162" s="36"/>
      <c r="R162" s="36"/>
      <c r="S162" s="34"/>
      <c r="T162" s="34"/>
      <c r="U162" s="34"/>
      <c r="V162" s="34"/>
      <c r="W162" s="36"/>
      <c r="X162" s="34"/>
      <c r="Y162" s="34"/>
      <c r="Z162" s="518"/>
      <c r="AA162" s="34"/>
      <c r="AB162" s="34"/>
      <c r="AC162" s="34"/>
      <c r="AD162" s="34"/>
      <c r="AE162" s="34"/>
      <c r="AF162" s="34"/>
      <c r="AG162" s="36"/>
      <c r="AH162" s="36"/>
      <c r="AI162" s="36"/>
      <c r="AJ162" s="36"/>
      <c r="AK162" s="87" t="n">
        <v>11</v>
      </c>
    </row>
    <row r="163" s="87" customFormat="true" ht="11.55" hidden="false" customHeight="true" outlineLevel="0" collapsed="false">
      <c r="A163" s="517"/>
      <c r="B163" s="517"/>
      <c r="C163" s="517"/>
      <c r="D163" s="517"/>
      <c r="E163" s="517"/>
      <c r="F163" s="36"/>
      <c r="G163" s="36"/>
      <c r="N163" s="34"/>
      <c r="P163" s="34"/>
      <c r="Q163" s="36"/>
      <c r="R163" s="36"/>
      <c r="S163" s="34"/>
      <c r="T163" s="34"/>
      <c r="U163" s="34"/>
      <c r="V163" s="34"/>
      <c r="W163" s="36"/>
      <c r="X163" s="34"/>
      <c r="Y163" s="34"/>
      <c r="Z163" s="518"/>
      <c r="AA163" s="34"/>
      <c r="AB163" s="34"/>
      <c r="AC163" s="34"/>
      <c r="AD163" s="34"/>
      <c r="AE163" s="34"/>
      <c r="AF163" s="34"/>
      <c r="AG163" s="36"/>
      <c r="AH163" s="36"/>
      <c r="AI163" s="36"/>
      <c r="AJ163" s="36"/>
      <c r="AK163" s="87" t="n">
        <v>11</v>
      </c>
    </row>
    <row r="164" s="87" customFormat="true" ht="11.55" hidden="false" customHeight="true" outlineLevel="0" collapsed="false">
      <c r="A164" s="517"/>
      <c r="B164" s="517"/>
      <c r="C164" s="517"/>
      <c r="D164" s="517"/>
      <c r="E164" s="517"/>
      <c r="F164" s="36"/>
      <c r="G164" s="36"/>
      <c r="N164" s="34"/>
      <c r="P164" s="34"/>
      <c r="Q164" s="36"/>
      <c r="R164" s="36"/>
      <c r="S164" s="34"/>
      <c r="T164" s="34"/>
      <c r="U164" s="34"/>
      <c r="V164" s="34"/>
      <c r="W164" s="36"/>
      <c r="X164" s="34"/>
      <c r="Y164" s="34"/>
      <c r="Z164" s="518"/>
      <c r="AA164" s="34"/>
      <c r="AB164" s="34"/>
      <c r="AC164" s="34"/>
      <c r="AD164" s="34"/>
      <c r="AE164" s="34"/>
      <c r="AF164" s="34"/>
      <c r="AG164" s="36"/>
      <c r="AH164" s="36"/>
      <c r="AI164" s="36"/>
      <c r="AJ164" s="36"/>
      <c r="AK164" s="87" t="n">
        <v>11</v>
      </c>
    </row>
    <row r="165" s="87" customFormat="true" ht="11.55" hidden="false" customHeight="true" outlineLevel="0" collapsed="false">
      <c r="A165" s="517"/>
      <c r="B165" s="517"/>
      <c r="C165" s="517"/>
      <c r="D165" s="517"/>
      <c r="E165" s="517"/>
      <c r="F165" s="36"/>
      <c r="G165" s="36"/>
      <c r="N165" s="34"/>
      <c r="P165" s="34"/>
      <c r="Q165" s="36"/>
      <c r="R165" s="36"/>
      <c r="S165" s="34"/>
      <c r="T165" s="34"/>
      <c r="U165" s="34"/>
      <c r="V165" s="34"/>
      <c r="W165" s="36"/>
      <c r="X165" s="34"/>
      <c r="Y165" s="34"/>
      <c r="Z165" s="518"/>
      <c r="AA165" s="34"/>
      <c r="AB165" s="34"/>
      <c r="AC165" s="34"/>
      <c r="AD165" s="34"/>
      <c r="AE165" s="34"/>
      <c r="AF165" s="34"/>
      <c r="AG165" s="36"/>
      <c r="AH165" s="36"/>
      <c r="AI165" s="36"/>
      <c r="AJ165" s="36"/>
      <c r="AK165" s="87" t="n">
        <v>11</v>
      </c>
    </row>
    <row r="166" s="87" customFormat="true" ht="11.55" hidden="false" customHeight="true" outlineLevel="0" collapsed="false">
      <c r="A166" s="517"/>
      <c r="B166" s="517"/>
      <c r="C166" s="517"/>
      <c r="D166" s="517"/>
      <c r="E166" s="517"/>
      <c r="F166" s="36"/>
      <c r="G166" s="36"/>
      <c r="N166" s="34"/>
      <c r="P166" s="34"/>
      <c r="Q166" s="36"/>
      <c r="R166" s="36"/>
      <c r="S166" s="34"/>
      <c r="T166" s="34"/>
      <c r="U166" s="34"/>
      <c r="V166" s="34"/>
      <c r="W166" s="36"/>
      <c r="X166" s="34"/>
      <c r="Y166" s="34"/>
      <c r="Z166" s="518"/>
      <c r="AA166" s="34"/>
      <c r="AB166" s="34"/>
      <c r="AC166" s="34"/>
      <c r="AD166" s="34"/>
      <c r="AE166" s="34"/>
      <c r="AF166" s="34"/>
      <c r="AG166" s="36"/>
      <c r="AH166" s="36"/>
      <c r="AI166" s="36"/>
      <c r="AJ166" s="36"/>
      <c r="AK166" s="87" t="n">
        <v>11</v>
      </c>
    </row>
    <row r="167" s="87" customFormat="true" ht="11.55" hidden="false" customHeight="true" outlineLevel="0" collapsed="false">
      <c r="A167" s="517"/>
      <c r="B167" s="517"/>
      <c r="C167" s="517"/>
      <c r="D167" s="517"/>
      <c r="E167" s="517"/>
      <c r="F167" s="36"/>
      <c r="G167" s="36"/>
      <c r="N167" s="34"/>
      <c r="P167" s="34"/>
      <c r="Q167" s="36"/>
      <c r="R167" s="36"/>
      <c r="S167" s="34"/>
      <c r="T167" s="34"/>
      <c r="U167" s="34"/>
      <c r="V167" s="34"/>
      <c r="W167" s="36"/>
      <c r="X167" s="34"/>
      <c r="Y167" s="34"/>
      <c r="Z167" s="518"/>
      <c r="AA167" s="34"/>
      <c r="AB167" s="34"/>
      <c r="AC167" s="34"/>
      <c r="AD167" s="34"/>
      <c r="AE167" s="34"/>
      <c r="AF167" s="34"/>
      <c r="AG167" s="36"/>
      <c r="AH167" s="36"/>
      <c r="AI167" s="36"/>
      <c r="AJ167" s="36"/>
      <c r="AK167" s="87" t="n">
        <v>11</v>
      </c>
    </row>
    <row r="168" s="87" customFormat="true" ht="11.55" hidden="false" customHeight="true" outlineLevel="0" collapsed="false">
      <c r="A168" s="517"/>
      <c r="B168" s="517"/>
      <c r="C168" s="517"/>
      <c r="D168" s="517"/>
      <c r="E168" s="517"/>
      <c r="F168" s="36"/>
      <c r="G168" s="36"/>
      <c r="N168" s="34"/>
      <c r="P168" s="34"/>
      <c r="Q168" s="36"/>
      <c r="R168" s="36"/>
      <c r="S168" s="34"/>
      <c r="T168" s="34"/>
      <c r="U168" s="34"/>
      <c r="V168" s="34"/>
      <c r="W168" s="36"/>
      <c r="X168" s="34"/>
      <c r="Y168" s="34"/>
      <c r="Z168" s="518"/>
      <c r="AA168" s="34"/>
      <c r="AB168" s="34"/>
      <c r="AC168" s="34"/>
      <c r="AD168" s="34"/>
      <c r="AE168" s="34"/>
      <c r="AF168" s="34"/>
      <c r="AG168" s="36"/>
      <c r="AH168" s="36"/>
      <c r="AI168" s="36"/>
      <c r="AJ168" s="36"/>
      <c r="AK168" s="87" t="n">
        <v>11</v>
      </c>
    </row>
    <row r="169" s="87" customFormat="true" ht="11.55" hidden="false" customHeight="true" outlineLevel="0" collapsed="false">
      <c r="A169" s="517"/>
      <c r="B169" s="517"/>
      <c r="C169" s="517"/>
      <c r="D169" s="517"/>
      <c r="E169" s="517"/>
      <c r="F169" s="36"/>
      <c r="G169" s="36"/>
      <c r="N169" s="34"/>
      <c r="P169" s="34"/>
      <c r="Q169" s="36"/>
      <c r="R169" s="36"/>
      <c r="S169" s="34"/>
      <c r="T169" s="34"/>
      <c r="U169" s="34"/>
      <c r="V169" s="34"/>
      <c r="W169" s="36"/>
      <c r="X169" s="34"/>
      <c r="Y169" s="34"/>
      <c r="Z169" s="518"/>
      <c r="AA169" s="34"/>
      <c r="AB169" s="34"/>
      <c r="AC169" s="34"/>
      <c r="AD169" s="34"/>
      <c r="AE169" s="34"/>
      <c r="AF169" s="34"/>
      <c r="AG169" s="36"/>
      <c r="AH169" s="36"/>
      <c r="AI169" s="36"/>
      <c r="AJ169" s="36"/>
      <c r="AK169" s="87" t="n">
        <v>11</v>
      </c>
    </row>
    <row r="170" s="87" customFormat="true" ht="11.55" hidden="false" customHeight="true" outlineLevel="0" collapsed="false">
      <c r="A170" s="517"/>
      <c r="B170" s="517"/>
      <c r="C170" s="517"/>
      <c r="D170" s="517"/>
      <c r="E170" s="517"/>
      <c r="F170" s="36"/>
      <c r="G170" s="36"/>
      <c r="N170" s="34"/>
      <c r="P170" s="34"/>
      <c r="Q170" s="36"/>
      <c r="R170" s="36"/>
      <c r="S170" s="34"/>
      <c r="T170" s="34"/>
      <c r="U170" s="34"/>
      <c r="V170" s="34"/>
      <c r="W170" s="36"/>
      <c r="X170" s="34"/>
      <c r="Y170" s="34"/>
      <c r="Z170" s="518"/>
      <c r="AA170" s="34"/>
      <c r="AB170" s="34"/>
      <c r="AC170" s="34"/>
      <c r="AD170" s="34"/>
      <c r="AE170" s="34"/>
      <c r="AF170" s="34"/>
      <c r="AG170" s="36"/>
      <c r="AH170" s="36"/>
      <c r="AI170" s="36"/>
      <c r="AJ170" s="36"/>
      <c r="AK170" s="87" t="n">
        <v>11</v>
      </c>
    </row>
    <row r="171" s="87" customFormat="true" ht="11.55" hidden="false" customHeight="true" outlineLevel="0" collapsed="false">
      <c r="A171" s="517"/>
      <c r="B171" s="517"/>
      <c r="C171" s="517"/>
      <c r="D171" s="517"/>
      <c r="E171" s="517"/>
      <c r="F171" s="36"/>
      <c r="G171" s="36"/>
      <c r="N171" s="34"/>
      <c r="P171" s="34"/>
      <c r="Q171" s="36"/>
      <c r="R171" s="36"/>
      <c r="S171" s="34"/>
      <c r="T171" s="34"/>
      <c r="U171" s="34"/>
      <c r="V171" s="34"/>
      <c r="W171" s="36"/>
      <c r="X171" s="34"/>
      <c r="Y171" s="34"/>
      <c r="Z171" s="518"/>
      <c r="AA171" s="34"/>
      <c r="AB171" s="34"/>
      <c r="AC171" s="34"/>
      <c r="AD171" s="34"/>
      <c r="AE171" s="34"/>
      <c r="AF171" s="34"/>
      <c r="AG171" s="36"/>
      <c r="AH171" s="36"/>
      <c r="AI171" s="36"/>
      <c r="AJ171" s="36"/>
      <c r="AK171" s="87" t="n">
        <v>11</v>
      </c>
    </row>
    <row r="172" s="87" customFormat="true" ht="11.55" hidden="false" customHeight="true" outlineLevel="0" collapsed="false">
      <c r="A172" s="517"/>
      <c r="B172" s="517"/>
      <c r="C172" s="517"/>
      <c r="D172" s="517"/>
      <c r="E172" s="517"/>
      <c r="F172" s="36"/>
      <c r="G172" s="36"/>
      <c r="N172" s="34"/>
      <c r="P172" s="34"/>
      <c r="Q172" s="36"/>
      <c r="R172" s="36"/>
      <c r="S172" s="34"/>
      <c r="T172" s="34"/>
      <c r="U172" s="34"/>
      <c r="V172" s="34"/>
      <c r="W172" s="36"/>
      <c r="X172" s="34"/>
      <c r="Y172" s="34"/>
      <c r="Z172" s="518"/>
      <c r="AA172" s="34"/>
      <c r="AB172" s="34"/>
      <c r="AC172" s="34"/>
      <c r="AD172" s="34"/>
      <c r="AE172" s="34"/>
      <c r="AF172" s="34"/>
      <c r="AG172" s="36"/>
      <c r="AH172" s="36"/>
      <c r="AI172" s="36"/>
      <c r="AJ172" s="36"/>
      <c r="AK172" s="87" t="n">
        <v>11</v>
      </c>
    </row>
    <row r="173" s="87" customFormat="true" ht="11.55" hidden="false" customHeight="true" outlineLevel="0" collapsed="false">
      <c r="A173" s="517"/>
      <c r="B173" s="517"/>
      <c r="C173" s="517"/>
      <c r="D173" s="517"/>
      <c r="E173" s="517"/>
      <c r="F173" s="36"/>
      <c r="G173" s="36"/>
      <c r="N173" s="34"/>
      <c r="P173" s="34"/>
      <c r="Q173" s="36"/>
      <c r="R173" s="36"/>
      <c r="S173" s="34"/>
      <c r="T173" s="34"/>
      <c r="U173" s="34"/>
      <c r="V173" s="34"/>
      <c r="W173" s="36"/>
      <c r="X173" s="34"/>
      <c r="Y173" s="34"/>
      <c r="Z173" s="518"/>
      <c r="AA173" s="34"/>
      <c r="AB173" s="34"/>
      <c r="AC173" s="34"/>
      <c r="AD173" s="34"/>
      <c r="AE173" s="34"/>
      <c r="AF173" s="34"/>
      <c r="AG173" s="36"/>
      <c r="AH173" s="36"/>
      <c r="AI173" s="36"/>
      <c r="AJ173" s="36"/>
      <c r="AK173" s="87" t="n">
        <v>11</v>
      </c>
    </row>
    <row r="174" s="87" customFormat="true" ht="11.55" hidden="false" customHeight="true" outlineLevel="0" collapsed="false">
      <c r="A174" s="517"/>
      <c r="B174" s="517"/>
      <c r="C174" s="517"/>
      <c r="D174" s="517"/>
      <c r="E174" s="517"/>
      <c r="F174" s="36"/>
      <c r="G174" s="36"/>
      <c r="N174" s="34"/>
      <c r="P174" s="34"/>
      <c r="Q174" s="36"/>
      <c r="R174" s="36"/>
      <c r="S174" s="34"/>
      <c r="T174" s="34"/>
      <c r="U174" s="34"/>
      <c r="V174" s="34"/>
      <c r="W174" s="36"/>
      <c r="X174" s="34"/>
      <c r="Y174" s="34"/>
      <c r="Z174" s="518"/>
      <c r="AA174" s="34"/>
      <c r="AB174" s="34"/>
      <c r="AC174" s="34"/>
      <c r="AD174" s="34"/>
      <c r="AE174" s="34"/>
      <c r="AF174" s="34"/>
      <c r="AG174" s="36"/>
      <c r="AH174" s="36"/>
      <c r="AI174" s="36"/>
      <c r="AJ174" s="36"/>
      <c r="AK174" s="87" t="n">
        <v>11</v>
      </c>
    </row>
    <row r="175" s="87" customFormat="true" ht="11.55" hidden="false" customHeight="true" outlineLevel="0" collapsed="false">
      <c r="A175" s="517"/>
      <c r="B175" s="517"/>
      <c r="C175" s="517"/>
      <c r="D175" s="517"/>
      <c r="E175" s="517"/>
      <c r="F175" s="36"/>
      <c r="G175" s="36"/>
      <c r="N175" s="34"/>
      <c r="P175" s="34"/>
      <c r="Q175" s="36"/>
      <c r="R175" s="36"/>
      <c r="S175" s="34"/>
      <c r="T175" s="34"/>
      <c r="U175" s="34"/>
      <c r="V175" s="34"/>
      <c r="W175" s="36"/>
      <c r="X175" s="34"/>
      <c r="Y175" s="34"/>
      <c r="Z175" s="518"/>
      <c r="AA175" s="34"/>
      <c r="AB175" s="34"/>
      <c r="AC175" s="34"/>
      <c r="AD175" s="34"/>
      <c r="AE175" s="34"/>
      <c r="AF175" s="34"/>
      <c r="AG175" s="36"/>
      <c r="AH175" s="36"/>
      <c r="AI175" s="36"/>
      <c r="AJ175" s="36"/>
      <c r="AK175" s="87" t="n">
        <v>11</v>
      </c>
    </row>
    <row r="176" s="87" customFormat="true" ht="11.55" hidden="false" customHeight="true" outlineLevel="0" collapsed="false">
      <c r="A176" s="517"/>
      <c r="B176" s="517"/>
      <c r="C176" s="517"/>
      <c r="D176" s="517"/>
      <c r="E176" s="517"/>
      <c r="F176" s="36"/>
      <c r="G176" s="36"/>
      <c r="N176" s="34"/>
      <c r="P176" s="34"/>
      <c r="Q176" s="36"/>
      <c r="R176" s="36"/>
      <c r="S176" s="34"/>
      <c r="T176" s="34"/>
      <c r="U176" s="34"/>
      <c r="V176" s="34"/>
      <c r="W176" s="36"/>
      <c r="X176" s="34"/>
      <c r="Y176" s="34"/>
      <c r="Z176" s="518"/>
      <c r="AA176" s="34"/>
      <c r="AB176" s="34"/>
      <c r="AC176" s="34"/>
      <c r="AD176" s="34"/>
      <c r="AE176" s="34"/>
      <c r="AF176" s="34"/>
      <c r="AG176" s="36"/>
      <c r="AH176" s="36"/>
      <c r="AI176" s="36"/>
      <c r="AJ176" s="36"/>
      <c r="AK176" s="87" t="n">
        <v>11</v>
      </c>
    </row>
    <row r="177" s="87" customFormat="true" ht="11.55" hidden="false" customHeight="true" outlineLevel="0" collapsed="false">
      <c r="A177" s="517"/>
      <c r="B177" s="517"/>
      <c r="C177" s="517"/>
      <c r="D177" s="517"/>
      <c r="E177" s="517"/>
      <c r="F177" s="36"/>
      <c r="G177" s="36"/>
      <c r="N177" s="34"/>
      <c r="P177" s="34"/>
      <c r="Q177" s="36"/>
      <c r="R177" s="36"/>
      <c r="S177" s="34"/>
      <c r="T177" s="34"/>
      <c r="U177" s="34"/>
      <c r="V177" s="34"/>
      <c r="W177" s="36"/>
      <c r="X177" s="34"/>
      <c r="Y177" s="34"/>
      <c r="Z177" s="518"/>
      <c r="AA177" s="34"/>
      <c r="AB177" s="34"/>
      <c r="AC177" s="34"/>
      <c r="AD177" s="34"/>
      <c r="AE177" s="34"/>
      <c r="AF177" s="34"/>
      <c r="AG177" s="36"/>
      <c r="AH177" s="36"/>
      <c r="AI177" s="36"/>
      <c r="AJ177" s="36"/>
      <c r="AK177" s="87" t="n">
        <v>11</v>
      </c>
    </row>
    <row r="178" s="87" customFormat="true" ht="11.55" hidden="false" customHeight="true" outlineLevel="0" collapsed="false">
      <c r="A178" s="517"/>
      <c r="B178" s="517"/>
      <c r="C178" s="517"/>
      <c r="D178" s="517"/>
      <c r="E178" s="517"/>
      <c r="F178" s="36"/>
      <c r="G178" s="36"/>
      <c r="N178" s="34"/>
      <c r="P178" s="34"/>
      <c r="Q178" s="36"/>
      <c r="R178" s="36"/>
      <c r="S178" s="34"/>
      <c r="T178" s="34"/>
      <c r="U178" s="34"/>
      <c r="V178" s="34"/>
      <c r="W178" s="36"/>
      <c r="X178" s="34"/>
      <c r="Y178" s="34"/>
      <c r="Z178" s="518"/>
      <c r="AA178" s="34"/>
      <c r="AB178" s="34"/>
      <c r="AC178" s="34"/>
      <c r="AD178" s="34"/>
      <c r="AE178" s="34"/>
      <c r="AF178" s="34"/>
      <c r="AG178" s="36"/>
      <c r="AH178" s="36"/>
      <c r="AI178" s="36"/>
      <c r="AJ178" s="36"/>
      <c r="AK178" s="87" t="n">
        <v>11</v>
      </c>
    </row>
    <row r="179" s="87" customFormat="true" ht="11.55" hidden="false" customHeight="true" outlineLevel="0" collapsed="false">
      <c r="A179" s="517"/>
      <c r="B179" s="517"/>
      <c r="C179" s="517"/>
      <c r="D179" s="517"/>
      <c r="E179" s="517"/>
      <c r="F179" s="36"/>
      <c r="G179" s="36"/>
      <c r="N179" s="34"/>
      <c r="P179" s="34"/>
      <c r="Q179" s="36"/>
      <c r="R179" s="36"/>
      <c r="S179" s="34"/>
      <c r="T179" s="34"/>
      <c r="U179" s="34"/>
      <c r="V179" s="34"/>
      <c r="W179" s="36"/>
      <c r="X179" s="34"/>
      <c r="Y179" s="34"/>
      <c r="Z179" s="518"/>
      <c r="AA179" s="34"/>
      <c r="AB179" s="34"/>
      <c r="AC179" s="34"/>
      <c r="AD179" s="34"/>
      <c r="AE179" s="34"/>
      <c r="AF179" s="34"/>
      <c r="AG179" s="36"/>
      <c r="AH179" s="36"/>
      <c r="AI179" s="36"/>
      <c r="AJ179" s="36"/>
      <c r="AK179" s="87" t="n">
        <v>11</v>
      </c>
    </row>
    <row r="180" s="87" customFormat="true" ht="11.55" hidden="false" customHeight="true" outlineLevel="0" collapsed="false">
      <c r="A180" s="517"/>
      <c r="B180" s="517"/>
      <c r="C180" s="517"/>
      <c r="D180" s="517"/>
      <c r="E180" s="517"/>
      <c r="F180" s="36"/>
      <c r="G180" s="36"/>
      <c r="N180" s="34"/>
      <c r="P180" s="34"/>
      <c r="Q180" s="36"/>
      <c r="R180" s="36"/>
      <c r="S180" s="34"/>
      <c r="T180" s="34"/>
      <c r="U180" s="34"/>
      <c r="V180" s="34"/>
      <c r="W180" s="36"/>
      <c r="X180" s="34"/>
      <c r="Y180" s="34"/>
      <c r="Z180" s="518"/>
      <c r="AA180" s="34"/>
      <c r="AB180" s="34"/>
      <c r="AC180" s="34"/>
      <c r="AD180" s="34"/>
      <c r="AE180" s="34"/>
      <c r="AF180" s="34"/>
      <c r="AG180" s="36"/>
      <c r="AH180" s="36"/>
      <c r="AI180" s="36"/>
      <c r="AJ180" s="36"/>
      <c r="AK180" s="87" t="n">
        <v>11</v>
      </c>
    </row>
    <row r="181" s="87" customFormat="true" ht="11.55" hidden="false" customHeight="true" outlineLevel="0" collapsed="false">
      <c r="A181" s="517"/>
      <c r="B181" s="517"/>
      <c r="C181" s="517"/>
      <c r="D181" s="517"/>
      <c r="E181" s="517"/>
      <c r="F181" s="36"/>
      <c r="G181" s="36"/>
      <c r="N181" s="34"/>
      <c r="P181" s="34"/>
      <c r="Q181" s="36"/>
      <c r="R181" s="36"/>
      <c r="S181" s="34"/>
      <c r="T181" s="34"/>
      <c r="U181" s="34"/>
      <c r="V181" s="34"/>
      <c r="W181" s="36"/>
      <c r="X181" s="34"/>
      <c r="Y181" s="34"/>
      <c r="Z181" s="518"/>
      <c r="AA181" s="34"/>
      <c r="AB181" s="34"/>
      <c r="AC181" s="34"/>
      <c r="AD181" s="34"/>
      <c r="AE181" s="34"/>
      <c r="AF181" s="34"/>
      <c r="AG181" s="36"/>
      <c r="AH181" s="36"/>
      <c r="AI181" s="36"/>
      <c r="AJ181" s="36"/>
      <c r="AK181" s="87" t="n">
        <v>11</v>
      </c>
    </row>
    <row r="182" s="87" customFormat="true" ht="11.55" hidden="false" customHeight="true" outlineLevel="0" collapsed="false">
      <c r="A182" s="517"/>
      <c r="B182" s="517"/>
      <c r="C182" s="517"/>
      <c r="D182" s="517"/>
      <c r="E182" s="517"/>
      <c r="F182" s="36"/>
      <c r="G182" s="36"/>
      <c r="N182" s="34"/>
      <c r="P182" s="34"/>
      <c r="Q182" s="36"/>
      <c r="R182" s="36"/>
      <c r="S182" s="34"/>
      <c r="T182" s="34"/>
      <c r="U182" s="34"/>
      <c r="V182" s="34"/>
      <c r="W182" s="36"/>
      <c r="X182" s="34"/>
      <c r="Y182" s="34"/>
      <c r="Z182" s="518"/>
      <c r="AA182" s="34"/>
      <c r="AB182" s="34"/>
      <c r="AC182" s="34"/>
      <c r="AD182" s="34"/>
      <c r="AE182" s="34"/>
      <c r="AF182" s="34"/>
      <c r="AG182" s="36"/>
      <c r="AH182" s="36"/>
      <c r="AI182" s="36"/>
      <c r="AJ182" s="36"/>
      <c r="AK182" s="87" t="n">
        <v>11</v>
      </c>
    </row>
    <row r="183" s="87" customFormat="true" ht="11.55" hidden="false" customHeight="true" outlineLevel="0" collapsed="false">
      <c r="A183" s="517"/>
      <c r="B183" s="517"/>
      <c r="C183" s="517"/>
      <c r="D183" s="517"/>
      <c r="E183" s="517"/>
      <c r="F183" s="36"/>
      <c r="G183" s="36"/>
      <c r="N183" s="34"/>
      <c r="P183" s="34"/>
      <c r="Q183" s="36"/>
      <c r="R183" s="36"/>
      <c r="S183" s="34"/>
      <c r="T183" s="34"/>
      <c r="U183" s="34"/>
      <c r="V183" s="34"/>
      <c r="W183" s="36"/>
      <c r="X183" s="34"/>
      <c r="Y183" s="34"/>
      <c r="Z183" s="518"/>
      <c r="AA183" s="34"/>
      <c r="AB183" s="34"/>
      <c r="AC183" s="34"/>
      <c r="AD183" s="34"/>
      <c r="AE183" s="34"/>
      <c r="AF183" s="34"/>
      <c r="AG183" s="36"/>
      <c r="AH183" s="36"/>
      <c r="AI183" s="36"/>
      <c r="AJ183" s="36"/>
      <c r="AK183" s="87" t="n">
        <v>11</v>
      </c>
    </row>
    <row r="184" s="87" customFormat="true" ht="11.55" hidden="false" customHeight="true" outlineLevel="0" collapsed="false">
      <c r="A184" s="517"/>
      <c r="B184" s="517"/>
      <c r="C184" s="517"/>
      <c r="D184" s="517"/>
      <c r="E184" s="517"/>
      <c r="F184" s="36"/>
      <c r="G184" s="36"/>
      <c r="N184" s="34"/>
      <c r="P184" s="34"/>
      <c r="Q184" s="36"/>
      <c r="R184" s="36"/>
      <c r="S184" s="34"/>
      <c r="T184" s="34"/>
      <c r="U184" s="34"/>
      <c r="V184" s="34"/>
      <c r="W184" s="36"/>
      <c r="X184" s="34"/>
      <c r="Y184" s="34"/>
      <c r="Z184" s="518"/>
      <c r="AA184" s="34"/>
      <c r="AB184" s="34"/>
      <c r="AC184" s="34"/>
      <c r="AD184" s="34"/>
      <c r="AE184" s="34"/>
      <c r="AF184" s="34"/>
      <c r="AG184" s="36"/>
      <c r="AH184" s="36"/>
      <c r="AI184" s="36"/>
      <c r="AJ184" s="36"/>
      <c r="AK184" s="87" t="n">
        <v>11</v>
      </c>
    </row>
    <row r="185" s="87" customFormat="true" ht="11.55" hidden="false" customHeight="true" outlineLevel="0" collapsed="false">
      <c r="A185" s="517"/>
      <c r="B185" s="517"/>
      <c r="C185" s="517"/>
      <c r="D185" s="517"/>
      <c r="E185" s="517"/>
      <c r="F185" s="36"/>
      <c r="G185" s="36"/>
      <c r="N185" s="34"/>
      <c r="P185" s="34"/>
      <c r="Q185" s="36"/>
      <c r="R185" s="36"/>
      <c r="S185" s="34"/>
      <c r="T185" s="34"/>
      <c r="U185" s="34"/>
      <c r="V185" s="34"/>
      <c r="W185" s="36"/>
      <c r="X185" s="34"/>
      <c r="Y185" s="34"/>
      <c r="Z185" s="518"/>
      <c r="AA185" s="34"/>
      <c r="AB185" s="34"/>
      <c r="AC185" s="34"/>
      <c r="AD185" s="34"/>
      <c r="AE185" s="34"/>
      <c r="AF185" s="34"/>
      <c r="AG185" s="36"/>
      <c r="AH185" s="36"/>
      <c r="AI185" s="36"/>
      <c r="AJ185" s="36"/>
      <c r="AK185" s="87" t="n">
        <v>11</v>
      </c>
    </row>
    <row r="186" s="87" customFormat="true" ht="11.55" hidden="false" customHeight="true" outlineLevel="0" collapsed="false">
      <c r="A186" s="517"/>
      <c r="B186" s="517"/>
      <c r="C186" s="517"/>
      <c r="D186" s="517"/>
      <c r="E186" s="517"/>
      <c r="F186" s="36"/>
      <c r="G186" s="36"/>
      <c r="N186" s="34"/>
      <c r="P186" s="34"/>
      <c r="Q186" s="36"/>
      <c r="R186" s="36"/>
      <c r="S186" s="34"/>
      <c r="T186" s="34"/>
      <c r="U186" s="34"/>
      <c r="V186" s="34"/>
      <c r="W186" s="36"/>
      <c r="X186" s="34"/>
      <c r="Y186" s="34"/>
      <c r="Z186" s="518"/>
      <c r="AA186" s="34"/>
      <c r="AB186" s="34"/>
      <c r="AC186" s="34"/>
      <c r="AD186" s="34"/>
      <c r="AE186" s="34"/>
      <c r="AF186" s="34"/>
      <c r="AG186" s="36"/>
      <c r="AH186" s="36"/>
      <c r="AI186" s="36"/>
      <c r="AJ186" s="36"/>
      <c r="AK186" s="87" t="n">
        <v>11</v>
      </c>
    </row>
    <row r="187" s="87" customFormat="true" ht="11.55" hidden="false" customHeight="true" outlineLevel="0" collapsed="false">
      <c r="A187" s="517"/>
      <c r="B187" s="517"/>
      <c r="C187" s="517"/>
      <c r="D187" s="517"/>
      <c r="E187" s="517"/>
      <c r="F187" s="36"/>
      <c r="G187" s="36"/>
      <c r="N187" s="34"/>
      <c r="P187" s="34"/>
      <c r="Q187" s="36"/>
      <c r="R187" s="36"/>
      <c r="S187" s="34"/>
      <c r="T187" s="34"/>
      <c r="U187" s="34"/>
      <c r="V187" s="34"/>
      <c r="W187" s="36"/>
      <c r="X187" s="34"/>
      <c r="Y187" s="34"/>
      <c r="Z187" s="518"/>
      <c r="AA187" s="34"/>
      <c r="AB187" s="34"/>
      <c r="AC187" s="34"/>
      <c r="AD187" s="34"/>
      <c r="AE187" s="34"/>
      <c r="AF187" s="34"/>
      <c r="AG187" s="36"/>
      <c r="AH187" s="36"/>
      <c r="AI187" s="36"/>
      <c r="AJ187" s="36"/>
      <c r="AK187" s="87" t="n">
        <v>11</v>
      </c>
    </row>
    <row r="188" s="87" customFormat="true" ht="11.55" hidden="false" customHeight="true" outlineLevel="0" collapsed="false">
      <c r="A188" s="517"/>
      <c r="B188" s="517"/>
      <c r="C188" s="517"/>
      <c r="D188" s="517"/>
      <c r="E188" s="517"/>
      <c r="F188" s="36"/>
      <c r="G188" s="36"/>
      <c r="N188" s="34"/>
      <c r="P188" s="34"/>
      <c r="Q188" s="36"/>
      <c r="R188" s="36"/>
      <c r="S188" s="34"/>
      <c r="T188" s="34"/>
      <c r="U188" s="34"/>
      <c r="V188" s="34"/>
      <c r="W188" s="36"/>
      <c r="X188" s="34"/>
      <c r="Y188" s="34"/>
      <c r="Z188" s="518"/>
      <c r="AA188" s="34"/>
      <c r="AB188" s="34"/>
      <c r="AC188" s="34"/>
      <c r="AD188" s="34"/>
      <c r="AE188" s="34"/>
      <c r="AF188" s="34"/>
      <c r="AG188" s="36"/>
      <c r="AH188" s="36"/>
      <c r="AI188" s="36"/>
      <c r="AJ188" s="36"/>
      <c r="AK188" s="87" t="n">
        <v>11</v>
      </c>
    </row>
    <row r="189" s="87" customFormat="true" ht="11.55" hidden="false" customHeight="true" outlineLevel="0" collapsed="false">
      <c r="A189" s="517"/>
      <c r="B189" s="517"/>
      <c r="C189" s="517"/>
      <c r="D189" s="517"/>
      <c r="E189" s="517"/>
      <c r="F189" s="36"/>
      <c r="G189" s="36"/>
      <c r="N189" s="34"/>
      <c r="P189" s="34"/>
      <c r="Q189" s="36"/>
      <c r="R189" s="36"/>
      <c r="S189" s="34"/>
      <c r="T189" s="34"/>
      <c r="U189" s="34"/>
      <c r="V189" s="34"/>
      <c r="W189" s="36"/>
      <c r="X189" s="34"/>
      <c r="Y189" s="34"/>
      <c r="Z189" s="518"/>
      <c r="AA189" s="34"/>
      <c r="AB189" s="34"/>
      <c r="AC189" s="34"/>
      <c r="AD189" s="34"/>
      <c r="AE189" s="34"/>
      <c r="AF189" s="34"/>
      <c r="AG189" s="36"/>
      <c r="AH189" s="36"/>
      <c r="AI189" s="36"/>
      <c r="AJ189" s="36"/>
      <c r="AK189" s="87" t="n">
        <v>11</v>
      </c>
    </row>
    <row r="190" customFormat="false" ht="11.55" hidden="false" customHeight="true" outlineLevel="0" collapsed="false">
      <c r="AK190" s="31" t="n">
        <v>11</v>
      </c>
    </row>
    <row r="191" customFormat="false" ht="11.55" hidden="false" customHeight="true" outlineLevel="0" collapsed="false">
      <c r="AK191" s="31" t="n">
        <v>11</v>
      </c>
    </row>
    <row r="192" customFormat="false" ht="11.55" hidden="false" customHeight="true" outlineLevel="0" collapsed="false">
      <c r="AK192" s="31" t="n">
        <v>11</v>
      </c>
    </row>
    <row r="193" customFormat="false" ht="11.55" hidden="false" customHeight="true" outlineLevel="0" collapsed="false">
      <c r="A193" s="568"/>
      <c r="B193" s="568"/>
      <c r="C193" s="568"/>
      <c r="D193" s="568"/>
      <c r="E193" s="568"/>
      <c r="F193" s="31"/>
      <c r="N193" s="31"/>
      <c r="P193" s="31"/>
      <c r="S193" s="31"/>
      <c r="T193" s="31"/>
      <c r="U193" s="31"/>
      <c r="V193" s="31"/>
      <c r="X193" s="31"/>
      <c r="Y193" s="31"/>
      <c r="Z193" s="31"/>
      <c r="AA193" s="31"/>
      <c r="AB193" s="31"/>
      <c r="AC193" s="31"/>
      <c r="AD193" s="31"/>
      <c r="AE193" s="31"/>
      <c r="AF193" s="31"/>
      <c r="AG193" s="31"/>
      <c r="AH193" s="31"/>
      <c r="AI193" s="31"/>
      <c r="AJ193" s="31"/>
      <c r="AK193" s="31" t="n">
        <v>11</v>
      </c>
    </row>
    <row r="194" customFormat="false" ht="11.55" hidden="false" customHeight="true" outlineLevel="0" collapsed="false">
      <c r="A194" s="568"/>
      <c r="B194" s="568"/>
      <c r="C194" s="568"/>
      <c r="D194" s="568"/>
      <c r="E194" s="568"/>
      <c r="F194" s="31"/>
      <c r="N194" s="31"/>
      <c r="P194" s="31"/>
      <c r="S194" s="31"/>
      <c r="T194" s="31"/>
      <c r="U194" s="31"/>
      <c r="V194" s="31"/>
      <c r="X194" s="31"/>
      <c r="Y194" s="31"/>
      <c r="Z194" s="31"/>
      <c r="AA194" s="31"/>
      <c r="AB194" s="31"/>
      <c r="AC194" s="31"/>
      <c r="AD194" s="31"/>
      <c r="AE194" s="31"/>
      <c r="AF194" s="31"/>
      <c r="AG194" s="31"/>
      <c r="AH194" s="31"/>
      <c r="AI194" s="31"/>
      <c r="AJ194" s="31"/>
      <c r="AK194" s="31" t="n">
        <v>11</v>
      </c>
    </row>
    <row r="195" customFormat="false" ht="11.55" hidden="false" customHeight="true" outlineLevel="0" collapsed="false">
      <c r="A195" s="568"/>
      <c r="B195" s="568"/>
      <c r="C195" s="568"/>
      <c r="D195" s="568"/>
      <c r="E195" s="568"/>
      <c r="F195" s="31"/>
      <c r="N195" s="31"/>
      <c r="P195" s="31"/>
      <c r="S195" s="31"/>
      <c r="T195" s="31"/>
      <c r="U195" s="31"/>
      <c r="V195" s="31"/>
      <c r="X195" s="31"/>
      <c r="Y195" s="31"/>
      <c r="Z195" s="31"/>
      <c r="AA195" s="31"/>
      <c r="AB195" s="31"/>
      <c r="AC195" s="31"/>
      <c r="AD195" s="31"/>
      <c r="AE195" s="31"/>
      <c r="AF195" s="31"/>
      <c r="AG195" s="31"/>
      <c r="AH195" s="31"/>
      <c r="AI195" s="31"/>
      <c r="AJ195" s="31"/>
      <c r="AK195" s="31" t="n">
        <v>11</v>
      </c>
    </row>
    <row r="196" customFormat="false" ht="11.55" hidden="false" customHeight="true" outlineLevel="0" collapsed="false">
      <c r="A196" s="568"/>
      <c r="B196" s="568"/>
      <c r="C196" s="568"/>
      <c r="D196" s="568"/>
      <c r="E196" s="568"/>
      <c r="F196" s="31"/>
      <c r="N196" s="31"/>
      <c r="P196" s="31"/>
      <c r="S196" s="31"/>
      <c r="T196" s="31"/>
      <c r="U196" s="31"/>
      <c r="V196" s="31"/>
      <c r="X196" s="31"/>
      <c r="Y196" s="31"/>
      <c r="Z196" s="31"/>
      <c r="AA196" s="31"/>
      <c r="AB196" s="31"/>
      <c r="AC196" s="31"/>
      <c r="AD196" s="31"/>
      <c r="AE196" s="31"/>
      <c r="AF196" s="31"/>
      <c r="AG196" s="31"/>
      <c r="AH196" s="31"/>
      <c r="AI196" s="31"/>
      <c r="AJ196" s="31"/>
      <c r="AK196" s="31" t="n">
        <v>11</v>
      </c>
    </row>
    <row r="197" customFormat="false" ht="11.55" hidden="false" customHeight="true" outlineLevel="0" collapsed="false">
      <c r="A197" s="568"/>
      <c r="B197" s="568"/>
      <c r="C197" s="568"/>
      <c r="D197" s="568"/>
      <c r="E197" s="568"/>
      <c r="F197" s="31"/>
      <c r="N197" s="31"/>
      <c r="P197" s="31"/>
      <c r="S197" s="31"/>
      <c r="T197" s="31"/>
      <c r="U197" s="31"/>
      <c r="V197" s="31"/>
      <c r="X197" s="31"/>
      <c r="Y197" s="31"/>
      <c r="Z197" s="31"/>
      <c r="AA197" s="31"/>
      <c r="AB197" s="31"/>
      <c r="AC197" s="31"/>
      <c r="AD197" s="31"/>
      <c r="AE197" s="31"/>
      <c r="AF197" s="31"/>
      <c r="AG197" s="31"/>
      <c r="AH197" s="31"/>
      <c r="AI197" s="31"/>
      <c r="AJ197" s="31"/>
      <c r="AK197" s="31" t="n">
        <v>11</v>
      </c>
    </row>
    <row r="198" customFormat="false" ht="11.55" hidden="false" customHeight="true" outlineLevel="0" collapsed="false">
      <c r="A198" s="568"/>
      <c r="B198" s="568"/>
      <c r="C198" s="568"/>
      <c r="D198" s="568"/>
      <c r="E198" s="568"/>
      <c r="F198" s="31"/>
      <c r="N198" s="31"/>
      <c r="P198" s="31"/>
      <c r="S198" s="31"/>
      <c r="T198" s="31"/>
      <c r="U198" s="31"/>
      <c r="V198" s="31"/>
      <c r="X198" s="31"/>
      <c r="Y198" s="31"/>
      <c r="Z198" s="31"/>
      <c r="AA198" s="31"/>
      <c r="AB198" s="31"/>
      <c r="AC198" s="31"/>
      <c r="AD198" s="31"/>
      <c r="AE198" s="31"/>
      <c r="AF198" s="31"/>
      <c r="AG198" s="31"/>
      <c r="AH198" s="31"/>
      <c r="AI198" s="31"/>
      <c r="AJ198" s="31"/>
      <c r="AK198" s="31" t="n">
        <v>11</v>
      </c>
    </row>
    <row r="199" customFormat="false" ht="11.55" hidden="false" customHeight="true" outlineLevel="0" collapsed="false">
      <c r="A199" s="568"/>
      <c r="B199" s="568"/>
      <c r="C199" s="568"/>
      <c r="D199" s="568"/>
      <c r="E199" s="568"/>
      <c r="F199" s="31"/>
      <c r="N199" s="31"/>
      <c r="P199" s="31"/>
      <c r="S199" s="31"/>
      <c r="T199" s="31"/>
      <c r="U199" s="31"/>
      <c r="V199" s="31"/>
      <c r="X199" s="31"/>
      <c r="Y199" s="31"/>
      <c r="Z199" s="31"/>
      <c r="AA199" s="31"/>
      <c r="AB199" s="31"/>
      <c r="AC199" s="31"/>
      <c r="AD199" s="31"/>
      <c r="AE199" s="31"/>
      <c r="AF199" s="31"/>
      <c r="AG199" s="31"/>
      <c r="AH199" s="31"/>
      <c r="AI199" s="31"/>
      <c r="AJ199" s="31"/>
      <c r="AK199" s="31" t="n">
        <v>11</v>
      </c>
    </row>
    <row r="200" customFormat="false" ht="11.55" hidden="false" customHeight="true" outlineLevel="0" collapsed="false">
      <c r="A200" s="568"/>
      <c r="B200" s="568"/>
      <c r="C200" s="568"/>
      <c r="D200" s="568"/>
      <c r="E200" s="568"/>
      <c r="F200" s="31"/>
      <c r="N200" s="31"/>
      <c r="P200" s="31"/>
      <c r="S200" s="31"/>
      <c r="T200" s="31"/>
      <c r="U200" s="31"/>
      <c r="V200" s="31"/>
      <c r="X200" s="31"/>
      <c r="Y200" s="31"/>
      <c r="Z200" s="31"/>
      <c r="AA200" s="31"/>
      <c r="AB200" s="31"/>
      <c r="AC200" s="31"/>
      <c r="AD200" s="31"/>
      <c r="AE200" s="31"/>
      <c r="AF200" s="31"/>
      <c r="AG200" s="31"/>
      <c r="AH200" s="31"/>
      <c r="AI200" s="31"/>
      <c r="AJ200" s="31"/>
      <c r="AK200" s="31" t="n">
        <v>11</v>
      </c>
    </row>
    <row r="201" customFormat="false" ht="11.55" hidden="false" customHeight="true" outlineLevel="0" collapsed="false">
      <c r="A201" s="568"/>
      <c r="B201" s="568"/>
      <c r="C201" s="568"/>
      <c r="D201" s="568"/>
      <c r="E201" s="568"/>
      <c r="F201" s="31"/>
      <c r="N201" s="31"/>
      <c r="P201" s="31"/>
      <c r="S201" s="31"/>
      <c r="T201" s="31"/>
      <c r="U201" s="31"/>
      <c r="V201" s="31"/>
      <c r="X201" s="31"/>
      <c r="Y201" s="31"/>
      <c r="Z201" s="31"/>
      <c r="AA201" s="31"/>
      <c r="AB201" s="31"/>
      <c r="AC201" s="31"/>
      <c r="AD201" s="31"/>
      <c r="AE201" s="31"/>
      <c r="AF201" s="31"/>
      <c r="AG201" s="31"/>
      <c r="AH201" s="31"/>
      <c r="AI201" s="31"/>
      <c r="AJ201" s="31"/>
      <c r="AK201" s="31" t="n">
        <v>11</v>
      </c>
    </row>
    <row r="202" customFormat="false" ht="11.55" hidden="false" customHeight="true" outlineLevel="0" collapsed="false">
      <c r="A202" s="568"/>
      <c r="B202" s="568"/>
      <c r="C202" s="568"/>
      <c r="D202" s="568"/>
      <c r="E202" s="568"/>
      <c r="F202" s="31"/>
      <c r="N202" s="31"/>
      <c r="P202" s="31"/>
      <c r="S202" s="31"/>
      <c r="T202" s="31"/>
      <c r="U202" s="31"/>
      <c r="V202" s="31"/>
      <c r="X202" s="31"/>
      <c r="Y202" s="31"/>
      <c r="Z202" s="31"/>
      <c r="AA202" s="31"/>
      <c r="AB202" s="31"/>
      <c r="AC202" s="31"/>
      <c r="AD202" s="31"/>
      <c r="AE202" s="31"/>
      <c r="AF202" s="31"/>
      <c r="AG202" s="31"/>
      <c r="AH202" s="31"/>
      <c r="AI202" s="31"/>
      <c r="AJ202" s="31"/>
      <c r="AK202" s="31" t="n">
        <v>11</v>
      </c>
    </row>
    <row r="203" customFormat="false" ht="11.55" hidden="false" customHeight="true" outlineLevel="0" collapsed="false">
      <c r="A203" s="568"/>
      <c r="B203" s="568"/>
      <c r="C203" s="568"/>
      <c r="D203" s="568"/>
      <c r="E203" s="568"/>
      <c r="F203" s="31"/>
      <c r="N203" s="31"/>
      <c r="P203" s="31"/>
      <c r="S203" s="31"/>
      <c r="T203" s="31"/>
      <c r="U203" s="31"/>
      <c r="V203" s="31"/>
      <c r="X203" s="31"/>
      <c r="Y203" s="31"/>
      <c r="Z203" s="31"/>
      <c r="AA203" s="31"/>
      <c r="AB203" s="31"/>
      <c r="AC203" s="31"/>
      <c r="AD203" s="31"/>
      <c r="AE203" s="31"/>
      <c r="AF203" s="31"/>
      <c r="AG203" s="31"/>
      <c r="AH203" s="31"/>
      <c r="AI203" s="31"/>
      <c r="AJ203" s="31"/>
      <c r="AK203" s="31" t="n">
        <v>11</v>
      </c>
    </row>
    <row r="204" customFormat="false" ht="12.75" hidden="true" customHeight="true" outlineLevel="0" collapsed="false">
      <c r="A204" s="517" t="s">
        <v>81</v>
      </c>
      <c r="B204" s="517" t="s">
        <v>158</v>
      </c>
      <c r="C204" s="517" t="s">
        <v>158</v>
      </c>
      <c r="D204" s="517" t="s">
        <v>158</v>
      </c>
      <c r="E204" s="517" t="s">
        <v>158</v>
      </c>
      <c r="F204" s="31" t="n">
        <v>16</v>
      </c>
      <c r="G204" s="36" t="n">
        <v>0</v>
      </c>
      <c r="H204" s="31" t="n">
        <v>3</v>
      </c>
      <c r="I204" s="31" t="n">
        <v>7</v>
      </c>
      <c r="J204" s="31" t="n">
        <v>56</v>
      </c>
      <c r="K204" s="31" t="n">
        <v>10</v>
      </c>
      <c r="L204" s="31" t="n">
        <v>40</v>
      </c>
      <c r="M204" s="31" t="n">
        <v>40</v>
      </c>
      <c r="N204" s="34" t="n">
        <v>9</v>
      </c>
      <c r="O204" s="31" t="n">
        <v>102</v>
      </c>
      <c r="P204" s="34" t="n">
        <v>9</v>
      </c>
      <c r="Q204" s="36" t="n">
        <v>5</v>
      </c>
      <c r="R204" s="36" t="n">
        <v>3</v>
      </c>
      <c r="S204" s="34" t="n">
        <v>3</v>
      </c>
      <c r="T204" s="34" t="n">
        <v>3</v>
      </c>
      <c r="U204" s="34" t="n">
        <v>3</v>
      </c>
      <c r="V204" s="34" t="n">
        <v>3</v>
      </c>
      <c r="W204" s="36" t="n">
        <v>10</v>
      </c>
      <c r="X204" s="34" t="n">
        <v>34</v>
      </c>
      <c r="Y204" s="34" t="n">
        <v>9</v>
      </c>
      <c r="Z204" s="518" t="n">
        <v>8</v>
      </c>
      <c r="AA204" s="34" t="n">
        <v>8</v>
      </c>
      <c r="AB204" s="34" t="n">
        <v>8</v>
      </c>
      <c r="AC204" s="34" t="n">
        <v>8</v>
      </c>
      <c r="AD204" s="34" t="n">
        <v>8</v>
      </c>
      <c r="AE204" s="34" t="n">
        <v>8</v>
      </c>
      <c r="AF204" s="34" t="n">
        <v>8</v>
      </c>
      <c r="AG204" s="34" t="n">
        <v>8</v>
      </c>
      <c r="AH204" s="34" t="n">
        <v>8</v>
      </c>
      <c r="AI204" s="34" t="n">
        <v>8</v>
      </c>
      <c r="AJ204" s="34" t="n">
        <v>8</v>
      </c>
      <c r="AK204" s="31" t="n">
        <v>11</v>
      </c>
    </row>
  </sheetData>
  <mergeCells count="7">
    <mergeCell ref="I6:M6"/>
    <mergeCell ref="I7:M7"/>
    <mergeCell ref="J10:K10"/>
    <mergeCell ref="O10:O14"/>
    <mergeCell ref="J11:K11"/>
    <mergeCell ref="J12:K12"/>
    <mergeCell ref="I13:K13"/>
  </mergeCells>
  <dataValidations count="4">
    <dataValidation allowBlank="true" error="Допускается ввод только неотрицательных чисел!" errorStyle="stop" errorTitle="Ошибка" operator="between" showDropDown="false" showErrorMessage="true" showInputMessage="false" sqref="L2:M2 L16:M16 L19:M29 L32:M33" type="decimal">
      <formula1>0</formula1>
      <formula2>1E+024</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L17:M17" type="textLength">
      <formula1>900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L30:M31" type="whole">
      <formula1>0</formula1>
      <formula2>1E+024</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L15:M15 L34:M34"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W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4" min="1" style="31" width="10.57"/>
    <col collapsed="false" customWidth="true" hidden="true" outlineLevel="0" max="5" min="5" style="175" width="9.14"/>
    <col collapsed="false" customWidth="true" hidden="true" outlineLevel="0" max="7" min="6" style="34" width="9.14"/>
    <col collapsed="false" customWidth="true" hidden="false" outlineLevel="0" max="8" min="8" style="329" width="3.01"/>
    <col collapsed="false" customWidth="true" hidden="false" outlineLevel="0" max="9" min="9" style="31" width="6.01"/>
    <col collapsed="false" customWidth="true" hidden="false" outlineLevel="0" max="10" min="10" style="31" width="63.01"/>
    <col collapsed="false" customWidth="true" hidden="false" outlineLevel="0" max="11" min="11" style="31" width="9.01"/>
    <col collapsed="false" customWidth="true" hidden="false" outlineLevel="0" max="12" min="12" style="31" width="39.01"/>
    <col collapsed="false" customWidth="true" hidden="false" outlineLevel="0" max="13" min="13" style="31" width="89.01"/>
    <col collapsed="false" customWidth="true" hidden="false" outlineLevel="0" max="14" min="14" style="31" width="10"/>
    <col collapsed="false" customWidth="true" hidden="false" outlineLevel="0" max="16" min="15" style="85" width="10"/>
    <col collapsed="false" customWidth="true" hidden="false" outlineLevel="0" max="22" min="17" style="31" width="10"/>
    <col collapsed="false" customWidth="false" hidden="true" outlineLevel="0" max="23" min="23" style="31" width="10.57"/>
  </cols>
  <sheetData>
    <row r="1" customFormat="false" ht="22.5" hidden="true" customHeight="true" outlineLevel="0" collapsed="false">
      <c r="S1" s="614"/>
      <c r="T1" s="614"/>
      <c r="V1" s="614"/>
      <c r="W1" s="31" t="s">
        <v>14</v>
      </c>
    </row>
    <row r="2" customFormat="false" ht="22.5" hidden="true" customHeight="true" outlineLevel="0" collapsed="false">
      <c r="B2" s="590" t="s">
        <v>694</v>
      </c>
      <c r="C2" s="590" t="s">
        <v>695</v>
      </c>
      <c r="D2" s="591" t="s">
        <v>634</v>
      </c>
      <c r="E2" s="592" t="n">
        <f aca="false">I2-3</f>
        <v>-3</v>
      </c>
      <c r="F2" s="592" t="n">
        <f aca="false">J2</f>
        <v>0</v>
      </c>
      <c r="H2" s="615" t="s">
        <v>102</v>
      </c>
      <c r="I2" s="616"/>
      <c r="J2" s="617"/>
      <c r="K2" s="597" t="s">
        <v>313</v>
      </c>
      <c r="L2" s="322"/>
      <c r="M2" s="618"/>
      <c r="N2" s="85"/>
      <c r="P2" s="31"/>
      <c r="W2" s="31" t="n">
        <v>0</v>
      </c>
    </row>
    <row r="3" customFormat="false" ht="14.25" hidden="true" customHeight="true" outlineLevel="0" collapsed="false">
      <c r="W3" s="31" t="n">
        <v>0</v>
      </c>
    </row>
    <row r="4" customFormat="false" ht="6.3" hidden="false" customHeight="true" outlineLevel="0" collapsed="false">
      <c r="H4" s="375"/>
      <c r="I4" s="56"/>
      <c r="J4" s="56"/>
      <c r="K4" s="56"/>
      <c r="L4" s="619"/>
      <c r="M4" s="619"/>
      <c r="W4" s="31" t="n">
        <v>6</v>
      </c>
    </row>
    <row r="5" customFormat="false" ht="50.25" hidden="false" customHeight="true" outlineLevel="0" collapsed="false">
      <c r="H5" s="375"/>
      <c r="I5" s="299" t="s">
        <v>696</v>
      </c>
      <c r="J5" s="299"/>
      <c r="K5" s="299"/>
      <c r="L5" s="299"/>
      <c r="M5" s="177"/>
      <c r="W5" s="31" t="n">
        <v>48</v>
      </c>
    </row>
    <row r="6" customFormat="false" ht="18" hidden="false" customHeight="true" outlineLevel="0" collapsed="false">
      <c r="H6" s="375"/>
      <c r="I6" s="209" t="str">
        <f aca="false">IF(org=0,"Не определено",org)</f>
        <v>ООО "Газпром теплоэнерго Ярославль"</v>
      </c>
      <c r="J6" s="209"/>
      <c r="K6" s="209"/>
      <c r="L6" s="209"/>
      <c r="M6" s="177"/>
      <c r="W6" s="31" t="n">
        <v>17</v>
      </c>
    </row>
    <row r="7" customFormat="false" ht="14.7" hidden="false" customHeight="true" outlineLevel="0" collapsed="false">
      <c r="H7" s="375"/>
      <c r="I7" s="56"/>
      <c r="J7" s="619"/>
      <c r="K7" s="619"/>
      <c r="L7" s="231"/>
      <c r="M7" s="619"/>
      <c r="W7" s="31" t="n">
        <v>14</v>
      </c>
    </row>
    <row r="8" customFormat="false" ht="14.7" hidden="false" customHeight="true" outlineLevel="0" collapsed="false">
      <c r="H8" s="375"/>
      <c r="I8" s="310" t="s">
        <v>307</v>
      </c>
      <c r="J8" s="310"/>
      <c r="K8" s="310"/>
      <c r="L8" s="310"/>
      <c r="M8" s="310" t="s">
        <v>308</v>
      </c>
      <c r="W8" s="31" t="n">
        <v>14</v>
      </c>
    </row>
    <row r="9" customFormat="false" ht="35.7" hidden="false" customHeight="true" outlineLevel="0" collapsed="false">
      <c r="E9" s="593" t="s">
        <v>625</v>
      </c>
      <c r="F9" s="593" t="s">
        <v>631</v>
      </c>
      <c r="H9" s="375"/>
      <c r="I9" s="310" t="s">
        <v>87</v>
      </c>
      <c r="J9" s="313" t="s">
        <v>309</v>
      </c>
      <c r="K9" s="271" t="s">
        <v>573</v>
      </c>
      <c r="L9" s="313" t="s">
        <v>310</v>
      </c>
      <c r="M9" s="310"/>
      <c r="W9" s="31" t="n">
        <v>34</v>
      </c>
    </row>
    <row r="10" customFormat="false" ht="35.7" hidden="false" customHeight="true" outlineLevel="0" collapsed="false">
      <c r="B10" s="590" t="s">
        <v>697</v>
      </c>
      <c r="C10" s="590" t="s">
        <v>698</v>
      </c>
      <c r="D10" s="591" t="s">
        <v>634</v>
      </c>
      <c r="E10" s="592" t="s">
        <v>635</v>
      </c>
      <c r="F10" s="592" t="s">
        <v>635</v>
      </c>
      <c r="H10" s="375"/>
      <c r="I10" s="616" t="s">
        <v>118</v>
      </c>
      <c r="J10" s="313" t="s">
        <v>699</v>
      </c>
      <c r="K10" s="597" t="s">
        <v>313</v>
      </c>
      <c r="L10" s="557"/>
      <c r="M10" s="618" t="s">
        <v>700</v>
      </c>
      <c r="W10" s="31" t="n">
        <v>34</v>
      </c>
    </row>
    <row r="11" customFormat="false" ht="50.25" hidden="false" customHeight="true" outlineLevel="0" collapsed="false">
      <c r="B11" s="590" t="s">
        <v>701</v>
      </c>
      <c r="C11" s="590" t="s">
        <v>702</v>
      </c>
      <c r="D11" s="591" t="s">
        <v>634</v>
      </c>
      <c r="E11" s="592" t="s">
        <v>635</v>
      </c>
      <c r="F11" s="592" t="s">
        <v>635</v>
      </c>
      <c r="H11" s="375"/>
      <c r="I11" s="616" t="s">
        <v>101</v>
      </c>
      <c r="J11" s="313" t="s">
        <v>703</v>
      </c>
      <c r="K11" s="597" t="s">
        <v>313</v>
      </c>
      <c r="L11" s="557"/>
      <c r="M11" s="618" t="s">
        <v>700</v>
      </c>
      <c r="W11" s="31" t="n">
        <v>48</v>
      </c>
    </row>
    <row r="12" customFormat="false" ht="48.3" hidden="false" customHeight="true" outlineLevel="0" collapsed="false">
      <c r="B12" s="590" t="s">
        <v>704</v>
      </c>
      <c r="C12" s="590" t="s">
        <v>705</v>
      </c>
      <c r="D12" s="591" t="s">
        <v>634</v>
      </c>
      <c r="E12" s="592" t="s">
        <v>635</v>
      </c>
      <c r="F12" s="592" t="s">
        <v>635</v>
      </c>
      <c r="H12" s="253"/>
      <c r="I12" s="616" t="s">
        <v>89</v>
      </c>
      <c r="J12" s="313" t="s">
        <v>706</v>
      </c>
      <c r="K12" s="597" t="s">
        <v>313</v>
      </c>
      <c r="L12" s="557"/>
      <c r="M12" s="618" t="s">
        <v>707</v>
      </c>
      <c r="N12" s="85"/>
      <c r="P12" s="31"/>
      <c r="W12" s="31" t="n">
        <v>46</v>
      </c>
    </row>
    <row r="13" customFormat="false" ht="14.7" hidden="false" customHeight="true" outlineLevel="0" collapsed="false">
      <c r="E13" s="95"/>
      <c r="H13" s="375"/>
      <c r="I13" s="620"/>
      <c r="J13" s="324" t="s">
        <v>708</v>
      </c>
      <c r="K13" s="172"/>
      <c r="L13" s="621"/>
      <c r="M13" s="618"/>
      <c r="W13" s="31" t="n">
        <v>14</v>
      </c>
    </row>
    <row r="14" customFormat="false" ht="14.7" hidden="false" customHeight="true" outlineLevel="0" collapsed="false">
      <c r="E14" s="95"/>
      <c r="H14" s="375"/>
      <c r="I14" s="570"/>
      <c r="J14" s="622"/>
      <c r="K14" s="622"/>
      <c r="L14" s="623"/>
      <c r="M14" s="614"/>
      <c r="W14" s="31" t="n">
        <v>14</v>
      </c>
    </row>
    <row r="15" customFormat="false" ht="14.7" hidden="false" customHeight="true" outlineLevel="0" collapsed="false">
      <c r="I15" s="614"/>
      <c r="J15" s="614"/>
      <c r="K15" s="614"/>
      <c r="L15" s="614"/>
      <c r="M15" s="614"/>
      <c r="W15" s="31" t="n">
        <v>14</v>
      </c>
    </row>
    <row r="16" customFormat="false" ht="21" hidden="true" customHeight="true" outlineLevel="0" collapsed="false">
      <c r="A16" s="95" t="s">
        <v>81</v>
      </c>
      <c r="B16" s="31" t="n">
        <v>9</v>
      </c>
      <c r="C16" s="31" t="n">
        <v>9</v>
      </c>
      <c r="D16" s="31" t="n">
        <v>9</v>
      </c>
      <c r="E16" s="95" t="s">
        <v>157</v>
      </c>
      <c r="F16" s="95" t="s">
        <v>157</v>
      </c>
      <c r="G16" s="95"/>
      <c r="H16" s="329" t="n">
        <v>3</v>
      </c>
      <c r="I16" s="31" t="n">
        <v>6</v>
      </c>
      <c r="J16" s="31" t="n">
        <v>63</v>
      </c>
      <c r="K16" s="31" t="n">
        <v>9</v>
      </c>
      <c r="L16" s="31" t="n">
        <v>39</v>
      </c>
      <c r="M16" s="31" t="n">
        <v>89</v>
      </c>
      <c r="N16" s="31" t="n">
        <v>10</v>
      </c>
      <c r="O16" s="85" t="n">
        <v>10</v>
      </c>
      <c r="P16" s="85" t="n">
        <v>10</v>
      </c>
      <c r="Q16" s="31" t="n">
        <v>10</v>
      </c>
      <c r="R16" s="31" t="n">
        <v>10</v>
      </c>
      <c r="S16" s="31" t="n">
        <v>10</v>
      </c>
      <c r="T16" s="31" t="n">
        <v>10</v>
      </c>
      <c r="U16" s="31" t="n">
        <v>10</v>
      </c>
      <c r="V16" s="31" t="n">
        <v>10</v>
      </c>
      <c r="W16" s="31" t="n">
        <v>23</v>
      </c>
    </row>
  </sheetData>
  <mergeCells count="5">
    <mergeCell ref="I5:L5"/>
    <mergeCell ref="I6:L6"/>
    <mergeCell ref="I8:L8"/>
    <mergeCell ref="M8:M9"/>
    <mergeCell ref="J15:M15"/>
  </mergeCells>
  <dataValidations count="2">
    <dataValidation allowBlank="true" error="Допускается ввод не более 900 символов!" errorStyle="stop" errorTitle="Ошибка" operator="lessThanOrEqual" showDropDown="false" showErrorMessage="true" showInputMessage="true" sqref="J2 M10"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false" showErrorMessage="true" showInputMessage="true" sqref="L2 L10:L12"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AF2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true" hidden="true" outlineLevel="0" max="1" min="1" style="517" width="10.72"/>
    <col collapsed="false" customWidth="true" hidden="true" outlineLevel="0" max="2" min="2" style="34" width="16.86"/>
    <col collapsed="false" customWidth="true" hidden="true" outlineLevel="0" max="3" min="3" style="36" width="5.57"/>
    <col collapsed="false" customWidth="true" hidden="false" outlineLevel="0" max="4" min="4" style="31" width="3.01"/>
    <col collapsed="false" customWidth="true" hidden="false" outlineLevel="0" max="5" min="5" style="31" width="7.01"/>
    <col collapsed="false" customWidth="true" hidden="false" outlineLevel="0" max="6" min="6" style="31" width="56.01"/>
    <col collapsed="false" customWidth="true" hidden="false" outlineLevel="0" max="7" min="7" style="31" width="10"/>
    <col collapsed="false" customWidth="true" hidden="true" outlineLevel="0" max="8" min="8" style="31" width="40.71"/>
    <col collapsed="false" customWidth="true" hidden="false" outlineLevel="0" max="9" min="9" style="31" width="40.01"/>
    <col collapsed="false" customWidth="true" hidden="false" outlineLevel="0" max="10" min="10" style="31" width="102.01"/>
    <col collapsed="false" customWidth="true" hidden="false" outlineLevel="0" max="11" min="11" style="34" width="9.01"/>
    <col collapsed="false" customWidth="true" hidden="false" outlineLevel="0" max="12" min="12" style="36" width="5"/>
    <col collapsed="false" customWidth="true" hidden="false" outlineLevel="0" max="13" min="13" style="36" width="3.01"/>
    <col collapsed="false" customWidth="true" hidden="false" outlineLevel="0" max="17" min="14" style="34" width="3.01"/>
    <col collapsed="false" customWidth="true" hidden="false" outlineLevel="0" max="18" min="18" style="36" width="10"/>
    <col collapsed="false" customWidth="true" hidden="false" outlineLevel="0" max="19" min="19" style="34" width="34.01"/>
    <col collapsed="false" customWidth="true" hidden="false" outlineLevel="0" max="20" min="20" style="34" width="9.01"/>
    <col collapsed="false" customWidth="true" hidden="false" outlineLevel="0" max="21" min="21" style="518" width="8.01"/>
    <col collapsed="false" customWidth="true" hidden="false" outlineLevel="0" max="31" min="22" style="34" width="8.01"/>
    <col collapsed="false" customWidth="true" hidden="true" outlineLevel="0" max="32" min="32" style="31" width="10.42"/>
  </cols>
  <sheetData>
    <row r="1" s="34" customFormat="true" ht="22.5" hidden="true" customHeight="true" outlineLevel="0" collapsed="false">
      <c r="A1" s="517"/>
      <c r="C1" s="36"/>
      <c r="H1" s="34" t="n">
        <v>4</v>
      </c>
      <c r="I1" s="34" t="n">
        <v>4</v>
      </c>
      <c r="L1" s="36"/>
      <c r="M1" s="36"/>
      <c r="R1" s="36"/>
      <c r="AF1" s="34" t="s">
        <v>14</v>
      </c>
    </row>
    <row r="2" s="34" customFormat="true" ht="22.5" hidden="true" customHeight="true" outlineLevel="0" collapsed="false">
      <c r="A2" s="517"/>
      <c r="C2" s="36"/>
      <c r="D2" s="519"/>
      <c r="E2" s="624"/>
      <c r="F2" s="110"/>
      <c r="G2" s="624" t="s">
        <v>559</v>
      </c>
      <c r="H2" s="349"/>
      <c r="I2" s="349"/>
      <c r="J2" s="527" t="s">
        <v>709</v>
      </c>
      <c r="K2" s="523"/>
      <c r="L2" s="36"/>
      <c r="M2" s="36"/>
      <c r="R2" s="36"/>
      <c r="U2" s="518"/>
      <c r="AF2" s="34" t="n">
        <v>0</v>
      </c>
    </row>
    <row r="3" customFormat="false" ht="11.25" hidden="true" customHeight="true" outlineLevel="0" collapsed="false">
      <c r="AF3" s="31" t="n">
        <v>0</v>
      </c>
    </row>
    <row r="4" s="34" customFormat="true" ht="11.25" hidden="true" customHeight="true" outlineLevel="0" collapsed="false">
      <c r="A4" s="517"/>
      <c r="C4" s="36"/>
      <c r="J4" s="34" t="n">
        <v>4</v>
      </c>
      <c r="L4" s="36"/>
      <c r="M4" s="36"/>
      <c r="R4" s="36"/>
      <c r="U4" s="518"/>
      <c r="AF4" s="34" t="n">
        <v>0</v>
      </c>
    </row>
    <row r="5" customFormat="false" ht="11.55" hidden="false" customHeight="true" outlineLevel="0" collapsed="false">
      <c r="AF5" s="31" t="n">
        <v>11</v>
      </c>
    </row>
    <row r="6" customFormat="false" ht="31.5" hidden="false" customHeight="true" outlineLevel="0" collapsed="false">
      <c r="E6" s="305" t="s">
        <v>710</v>
      </c>
      <c r="F6" s="305"/>
      <c r="G6" s="305"/>
      <c r="H6" s="305"/>
      <c r="I6" s="305"/>
      <c r="J6" s="178"/>
      <c r="AF6" s="31" t="n">
        <v>30</v>
      </c>
    </row>
    <row r="7" customFormat="false" ht="11.55" hidden="false" customHeight="true" outlineLevel="0" collapsed="false">
      <c r="E7" s="209" t="str">
        <f aca="false">IF(org=0,"Не определено",org)</f>
        <v>ООО "Газпром теплоэнерго Ярославль"</v>
      </c>
      <c r="F7" s="209"/>
      <c r="G7" s="209"/>
      <c r="H7" s="209"/>
      <c r="I7" s="209"/>
      <c r="AF7" s="31" t="n">
        <v>11</v>
      </c>
    </row>
    <row r="8" customFormat="false" ht="11.55" hidden="false" customHeight="true" outlineLevel="0" collapsed="false">
      <c r="E8" s="594"/>
      <c r="F8" s="594"/>
      <c r="G8" s="594"/>
      <c r="H8" s="594"/>
      <c r="I8" s="594"/>
      <c r="AF8" s="31" t="n">
        <v>11</v>
      </c>
    </row>
    <row r="9" s="36" customFormat="true" ht="4.2" hidden="false" customHeight="true" outlineLevel="0" collapsed="false">
      <c r="A9" s="407"/>
      <c r="H9" s="530"/>
      <c r="I9" s="530" t="s">
        <v>125</v>
      </c>
      <c r="AF9" s="36" t="n">
        <v>4</v>
      </c>
    </row>
    <row r="10" customFormat="false" ht="11.55" hidden="false" customHeight="true" outlineLevel="0" collapsed="false">
      <c r="E10" s="531"/>
      <c r="F10" s="532" t="s">
        <v>114</v>
      </c>
      <c r="G10" s="532"/>
      <c r="H10" s="533" t="str">
        <f aca="false">IF(H9="","",INDEX(DIFFERENTIATION_UNMERGE_VD,MATCH(H9,DIFFERENTIATION_ID_DIFF,0)))</f>
        <v/>
      </c>
      <c r="I10" s="533" t="str">
        <f aca="false">IF(I9="","",INDEX(DIFFERENTIATION_UNMERGE_VD,MATCH(I9,DIFFERENTIATION_ID_DIFF,0)))</f>
        <v>Производство тепловой энергии. Некомбинированная выработка</v>
      </c>
      <c r="J10" s="97"/>
      <c r="AF10" s="31" t="n">
        <v>11</v>
      </c>
    </row>
    <row r="11" customFormat="false" ht="11.55" hidden="false" customHeight="true" outlineLevel="0" collapsed="false">
      <c r="E11" s="531"/>
      <c r="F11" s="532" t="s">
        <v>571</v>
      </c>
      <c r="G11" s="532"/>
      <c r="H11" s="533" t="str">
        <f aca="false">IF(H9="","",INDEX(DIFFERENTIATION_UNMERGE_AREA,MATCH(H9,DIFFERENTIATION_ID_DIFF,0)))</f>
        <v/>
      </c>
      <c r="I11" s="533" t="str">
        <f aca="false">IF(I9="","",INDEX(DIFFERENTIATION_UNMERGE_AREA,MATCH(I9,DIFFERENTIATION_ID_DIFF,0)))</f>
        <v>Территория 1</v>
      </c>
      <c r="J11" s="97"/>
      <c r="AF11" s="31" t="n">
        <v>11</v>
      </c>
    </row>
    <row r="12" customFormat="false" ht="1.05" hidden="false" customHeight="true" outlineLevel="0" collapsed="false">
      <c r="E12" s="596"/>
      <c r="F12" s="625" t="s">
        <v>572</v>
      </c>
      <c r="G12" s="625"/>
      <c r="H12" s="626" t="str">
        <f aca="false">IF(H9="","",INDEX(DIFFERENTIATION_UNMERGE_SYSTEM,MATCH(H9,DIFFERENTIATION_ID_DIFF,0)))</f>
        <v/>
      </c>
      <c r="I12" s="626" t="str">
        <f aca="false">IF(I9="","",INDEX(DIFFERENTIATION_UNMERGE_SYSTEM,MATCH(I9,DIFFERENTIATION_ID_DIFF,0)))</f>
        <v>без дифференциации</v>
      </c>
      <c r="J12" s="97"/>
      <c r="AF12" s="31" t="n">
        <v>1</v>
      </c>
    </row>
    <row r="13" customFormat="false" ht="11.55" hidden="false" customHeight="true" outlineLevel="0" collapsed="false">
      <c r="E13" s="627" t="s">
        <v>307</v>
      </c>
      <c r="F13" s="627"/>
      <c r="G13" s="627"/>
      <c r="H13" s="534"/>
      <c r="I13" s="534"/>
      <c r="J13" s="97"/>
      <c r="AF13" s="31" t="n">
        <v>11</v>
      </c>
    </row>
    <row r="14" customFormat="false" ht="24" hidden="false" customHeight="true" outlineLevel="0" collapsed="false">
      <c r="E14" s="624" t="s">
        <v>87</v>
      </c>
      <c r="F14" s="624" t="s">
        <v>309</v>
      </c>
      <c r="G14" s="624" t="s">
        <v>573</v>
      </c>
      <c r="H14" s="624" t="s">
        <v>310</v>
      </c>
      <c r="I14" s="624" t="s">
        <v>310</v>
      </c>
      <c r="J14" s="97"/>
      <c r="AF14" s="31" t="n">
        <v>23</v>
      </c>
    </row>
    <row r="15" customFormat="false" ht="19.95" hidden="false" customHeight="true" outlineLevel="0" collapsed="false">
      <c r="D15" s="38"/>
      <c r="E15" s="601" t="s">
        <v>118</v>
      </c>
      <c r="F15" s="624" t="s">
        <v>711</v>
      </c>
      <c r="G15" s="624" t="s">
        <v>559</v>
      </c>
      <c r="H15" s="535"/>
      <c r="I15" s="535"/>
      <c r="J15" s="334" t="s">
        <v>712</v>
      </c>
      <c r="K15" s="523" t="s">
        <v>637</v>
      </c>
      <c r="AF15" s="31" t="n">
        <v>19</v>
      </c>
    </row>
    <row r="16" customFormat="false" ht="35.7" hidden="false" customHeight="true" outlineLevel="0" collapsed="false">
      <c r="D16" s="38"/>
      <c r="E16" s="601" t="s">
        <v>101</v>
      </c>
      <c r="F16" s="624" t="s">
        <v>713</v>
      </c>
      <c r="G16" s="624" t="s">
        <v>559</v>
      </c>
      <c r="H16" s="536" t="n">
        <f aca="false">SUM(H17,H20:H32)</f>
        <v>0</v>
      </c>
      <c r="I16" s="536" t="n">
        <f aca="false">SUM(I17,I20,I23,I26,I29:I32)</f>
        <v>0</v>
      </c>
      <c r="J16" s="334" t="s">
        <v>714</v>
      </c>
      <c r="K16" s="523" t="s">
        <v>637</v>
      </c>
      <c r="AF16" s="31" t="n">
        <v>34</v>
      </c>
    </row>
    <row r="17" customFormat="false" ht="19.95" hidden="false" customHeight="true" outlineLevel="0" collapsed="false">
      <c r="D17" s="38"/>
      <c r="E17" s="609" t="s">
        <v>715</v>
      </c>
      <c r="F17" s="624" t="s">
        <v>716</v>
      </c>
      <c r="G17" s="409" t="s">
        <v>559</v>
      </c>
      <c r="H17" s="535"/>
      <c r="I17" s="535"/>
      <c r="J17" s="334" t="s">
        <v>717</v>
      </c>
      <c r="K17" s="523"/>
      <c r="AF17" s="31" t="n">
        <v>19</v>
      </c>
    </row>
    <row r="18" customFormat="false" ht="24" hidden="false" customHeight="true" outlineLevel="0" collapsed="false">
      <c r="D18" s="38"/>
      <c r="E18" s="609" t="s">
        <v>718</v>
      </c>
      <c r="F18" s="624" t="s">
        <v>719</v>
      </c>
      <c r="G18" s="409" t="s">
        <v>559</v>
      </c>
      <c r="H18" s="535"/>
      <c r="I18" s="535"/>
      <c r="J18" s="334" t="s">
        <v>720</v>
      </c>
      <c r="K18" s="523"/>
      <c r="AF18" s="31" t="n">
        <v>23</v>
      </c>
    </row>
    <row r="19" customFormat="false" ht="35.7" hidden="false" customHeight="true" outlineLevel="0" collapsed="false">
      <c r="D19" s="38"/>
      <c r="E19" s="609" t="s">
        <v>721</v>
      </c>
      <c r="F19" s="624" t="s">
        <v>722</v>
      </c>
      <c r="G19" s="409" t="s">
        <v>559</v>
      </c>
      <c r="H19" s="535"/>
      <c r="I19" s="535"/>
      <c r="J19" s="334"/>
      <c r="K19" s="523"/>
      <c r="AF19" s="31" t="n">
        <v>34</v>
      </c>
    </row>
    <row r="20" customFormat="false" ht="19.95" hidden="false" customHeight="true" outlineLevel="0" collapsed="false">
      <c r="D20" s="38"/>
      <c r="E20" s="609" t="s">
        <v>314</v>
      </c>
      <c r="F20" s="624" t="s">
        <v>723</v>
      </c>
      <c r="G20" s="409" t="s">
        <v>559</v>
      </c>
      <c r="H20" s="535"/>
      <c r="I20" s="535"/>
      <c r="J20" s="334" t="s">
        <v>724</v>
      </c>
      <c r="K20" s="523"/>
      <c r="AF20" s="31" t="n">
        <v>19</v>
      </c>
    </row>
    <row r="21" customFormat="false" ht="19.95" hidden="false" customHeight="true" outlineLevel="0" collapsed="false">
      <c r="D21" s="38"/>
      <c r="E21" s="609" t="s">
        <v>725</v>
      </c>
      <c r="F21" s="624" t="s">
        <v>726</v>
      </c>
      <c r="G21" s="409" t="s">
        <v>559</v>
      </c>
      <c r="H21" s="535"/>
      <c r="I21" s="535"/>
      <c r="J21" s="334"/>
      <c r="K21" s="523"/>
      <c r="AF21" s="31" t="n">
        <v>19</v>
      </c>
    </row>
    <row r="22" customFormat="false" ht="19.95" hidden="false" customHeight="true" outlineLevel="0" collapsed="false">
      <c r="D22" s="38"/>
      <c r="E22" s="609" t="s">
        <v>727</v>
      </c>
      <c r="F22" s="624" t="s">
        <v>728</v>
      </c>
      <c r="G22" s="409" t="s">
        <v>559</v>
      </c>
      <c r="H22" s="535"/>
      <c r="I22" s="535"/>
      <c r="J22" s="334"/>
      <c r="K22" s="523"/>
      <c r="AF22" s="31" t="n">
        <v>19</v>
      </c>
    </row>
    <row r="23" customFormat="false" ht="24" hidden="false" customHeight="true" outlineLevel="0" collapsed="false">
      <c r="D23" s="38"/>
      <c r="E23" s="609" t="s">
        <v>317</v>
      </c>
      <c r="F23" s="624" t="s">
        <v>729</v>
      </c>
      <c r="G23" s="409" t="s">
        <v>559</v>
      </c>
      <c r="H23" s="535"/>
      <c r="I23" s="535"/>
      <c r="J23" s="334" t="s">
        <v>730</v>
      </c>
      <c r="K23" s="523"/>
      <c r="AF23" s="31" t="n">
        <v>23</v>
      </c>
    </row>
    <row r="24" customFormat="false" ht="19.95" hidden="false" customHeight="true" outlineLevel="0" collapsed="false">
      <c r="D24" s="38"/>
      <c r="E24" s="609" t="s">
        <v>731</v>
      </c>
      <c r="F24" s="624" t="s">
        <v>732</v>
      </c>
      <c r="G24" s="409" t="s">
        <v>559</v>
      </c>
      <c r="H24" s="535"/>
      <c r="I24" s="535"/>
      <c r="J24" s="334"/>
      <c r="K24" s="523"/>
      <c r="AF24" s="31" t="n">
        <v>19</v>
      </c>
    </row>
    <row r="25" customFormat="false" ht="35.7" hidden="false" customHeight="true" outlineLevel="0" collapsed="false">
      <c r="D25" s="38"/>
      <c r="E25" s="609" t="s">
        <v>733</v>
      </c>
      <c r="F25" s="624" t="s">
        <v>734</v>
      </c>
      <c r="G25" s="409" t="s">
        <v>559</v>
      </c>
      <c r="H25" s="535"/>
      <c r="I25" s="535"/>
      <c r="J25" s="334"/>
      <c r="K25" s="523"/>
      <c r="AF25" s="31" t="n">
        <v>34</v>
      </c>
    </row>
    <row r="26" customFormat="false" ht="24" hidden="false" customHeight="true" outlineLevel="0" collapsed="false">
      <c r="D26" s="38"/>
      <c r="E26" s="609" t="s">
        <v>735</v>
      </c>
      <c r="F26" s="624" t="s">
        <v>736</v>
      </c>
      <c r="G26" s="409" t="s">
        <v>559</v>
      </c>
      <c r="H26" s="535"/>
      <c r="I26" s="535"/>
      <c r="J26" s="334" t="s">
        <v>737</v>
      </c>
      <c r="K26" s="523"/>
      <c r="AF26" s="31" t="n">
        <v>23</v>
      </c>
    </row>
    <row r="27" customFormat="false" ht="19.95" hidden="false" customHeight="true" outlineLevel="0" collapsed="false">
      <c r="D27" s="38"/>
      <c r="E27" s="611" t="s">
        <v>738</v>
      </c>
      <c r="F27" s="624" t="s">
        <v>739</v>
      </c>
      <c r="G27" s="409" t="s">
        <v>559</v>
      </c>
      <c r="H27" s="606"/>
      <c r="I27" s="606"/>
      <c r="J27" s="334"/>
      <c r="K27" s="523"/>
      <c r="AF27" s="31" t="n">
        <v>19</v>
      </c>
    </row>
    <row r="28" customFormat="false" ht="19.95" hidden="false" customHeight="true" outlineLevel="0" collapsed="false">
      <c r="D28" s="38"/>
      <c r="E28" s="611" t="s">
        <v>740</v>
      </c>
      <c r="F28" s="624" t="s">
        <v>741</v>
      </c>
      <c r="G28" s="409" t="s">
        <v>559</v>
      </c>
      <c r="H28" s="606"/>
      <c r="I28" s="606"/>
      <c r="J28" s="334"/>
      <c r="K28" s="523"/>
      <c r="AF28" s="31" t="n">
        <v>19</v>
      </c>
    </row>
    <row r="29" customFormat="false" ht="19.95" hidden="false" customHeight="true" outlineLevel="0" collapsed="false">
      <c r="D29" s="38"/>
      <c r="E29" s="611" t="s">
        <v>742</v>
      </c>
      <c r="F29" s="624" t="s">
        <v>743</v>
      </c>
      <c r="G29" s="409" t="s">
        <v>559</v>
      </c>
      <c r="H29" s="606"/>
      <c r="I29" s="606"/>
      <c r="J29" s="334"/>
      <c r="K29" s="523"/>
      <c r="AF29" s="31" t="n">
        <v>19</v>
      </c>
    </row>
    <row r="30" customFormat="false" ht="19.95" hidden="false" customHeight="true" outlineLevel="0" collapsed="false">
      <c r="D30" s="38"/>
      <c r="E30" s="611" t="s">
        <v>744</v>
      </c>
      <c r="F30" s="624" t="s">
        <v>745</v>
      </c>
      <c r="G30" s="409" t="s">
        <v>559</v>
      </c>
      <c r="H30" s="606"/>
      <c r="I30" s="606"/>
      <c r="J30" s="334"/>
      <c r="K30" s="523"/>
      <c r="AF30" s="31" t="n">
        <v>19</v>
      </c>
    </row>
    <row r="31" customFormat="false" ht="19.95" hidden="false" customHeight="true" outlineLevel="0" collapsed="false">
      <c r="D31" s="38"/>
      <c r="E31" s="611" t="s">
        <v>746</v>
      </c>
      <c r="F31" s="624" t="s">
        <v>747</v>
      </c>
      <c r="G31" s="409" t="s">
        <v>559</v>
      </c>
      <c r="H31" s="606"/>
      <c r="I31" s="606"/>
      <c r="J31" s="334"/>
      <c r="K31" s="523"/>
      <c r="AF31" s="31" t="n">
        <v>19</v>
      </c>
    </row>
    <row r="32" s="34" customFormat="true" ht="35.7" hidden="false" customHeight="true" outlineLevel="0" collapsed="false">
      <c r="A32" s="517"/>
      <c r="C32" s="36"/>
      <c r="D32" s="38"/>
      <c r="E32" s="611" t="s">
        <v>748</v>
      </c>
      <c r="F32" s="624" t="s">
        <v>749</v>
      </c>
      <c r="G32" s="210" t="s">
        <v>559</v>
      </c>
      <c r="H32" s="551" t="n">
        <f aca="false">SUM(H33:H34)</f>
        <v>0</v>
      </c>
      <c r="I32" s="551" t="n">
        <f aca="false">SUM(I33:I34)</f>
        <v>0</v>
      </c>
      <c r="J32" s="334" t="s">
        <v>750</v>
      </c>
      <c r="K32" s="523"/>
      <c r="L32" s="36"/>
      <c r="M32" s="36"/>
      <c r="R32" s="36"/>
      <c r="U32" s="518"/>
      <c r="AF32" s="34" t="n">
        <v>34</v>
      </c>
    </row>
    <row r="33" s="36" customFormat="true" ht="1.05" hidden="false" customHeight="true" outlineLevel="0" collapsed="false">
      <c r="A33" s="407"/>
      <c r="D33" s="407"/>
      <c r="E33" s="109" t="str">
        <f aca="false">E32&amp;".0"</f>
        <v>2.8.0</v>
      </c>
      <c r="F33" s="607"/>
      <c r="G33" s="109"/>
      <c r="H33" s="552"/>
      <c r="I33" s="552"/>
      <c r="J33" s="553"/>
      <c r="AF33" s="36" t="n">
        <v>1</v>
      </c>
    </row>
    <row r="34" s="34" customFormat="true" ht="19.95" hidden="false" customHeight="true" outlineLevel="0" collapsed="false">
      <c r="A34" s="517"/>
      <c r="C34" s="36"/>
      <c r="D34" s="84"/>
      <c r="E34" s="545"/>
      <c r="F34" s="628" t="s">
        <v>584</v>
      </c>
      <c r="G34" s="546"/>
      <c r="H34" s="547"/>
      <c r="I34" s="547"/>
      <c r="J34" s="386" t="s">
        <v>751</v>
      </c>
      <c r="K34" s="523"/>
      <c r="L34" s="36"/>
      <c r="M34" s="36"/>
      <c r="R34" s="36"/>
      <c r="U34" s="518"/>
      <c r="AF34" s="34" t="n">
        <v>19</v>
      </c>
    </row>
    <row r="35" customFormat="false" ht="60" hidden="false" customHeight="true" outlineLevel="0" collapsed="false">
      <c r="D35" s="38"/>
      <c r="E35" s="611" t="s">
        <v>752</v>
      </c>
      <c r="F35" s="624" t="s">
        <v>753</v>
      </c>
      <c r="G35" s="409" t="s">
        <v>559</v>
      </c>
      <c r="H35" s="606"/>
      <c r="I35" s="606"/>
      <c r="J35" s="334" t="s">
        <v>754</v>
      </c>
      <c r="K35" s="523"/>
      <c r="AF35" s="31" t="n">
        <v>57</v>
      </c>
    </row>
    <row r="36" s="34" customFormat="true" ht="24" hidden="false" customHeight="true" outlineLevel="0" collapsed="false">
      <c r="A36" s="537" t="s">
        <v>585</v>
      </c>
      <c r="C36" s="36"/>
      <c r="D36" s="38"/>
      <c r="E36" s="609" t="s">
        <v>89</v>
      </c>
      <c r="F36" s="624" t="s">
        <v>755</v>
      </c>
      <c r="G36" s="409" t="s">
        <v>559</v>
      </c>
      <c r="H36" s="535"/>
      <c r="I36" s="535"/>
      <c r="J36" s="334" t="s">
        <v>756</v>
      </c>
      <c r="K36" s="523"/>
      <c r="L36" s="36"/>
      <c r="M36" s="36"/>
      <c r="R36" s="36"/>
      <c r="U36" s="518"/>
      <c r="AF36" s="34" t="n">
        <v>23</v>
      </c>
    </row>
    <row r="37" s="34" customFormat="true" ht="35.7" hidden="false" customHeight="true" outlineLevel="0" collapsed="false">
      <c r="A37" s="537"/>
      <c r="C37" s="36"/>
      <c r="D37" s="38"/>
      <c r="E37" s="609" t="s">
        <v>331</v>
      </c>
      <c r="F37" s="624" t="s">
        <v>757</v>
      </c>
      <c r="G37" s="409"/>
      <c r="H37" s="535"/>
      <c r="I37" s="535"/>
      <c r="J37" s="334"/>
      <c r="K37" s="523"/>
      <c r="L37" s="36"/>
      <c r="M37" s="36"/>
      <c r="R37" s="36"/>
      <c r="U37" s="518"/>
      <c r="AF37" s="34" t="n">
        <v>34</v>
      </c>
    </row>
    <row r="38" s="34" customFormat="true" ht="19.95" hidden="false" customHeight="true" outlineLevel="0" collapsed="false">
      <c r="A38" s="517"/>
      <c r="C38" s="36"/>
      <c r="D38" s="549"/>
      <c r="E38" s="609" t="s">
        <v>90</v>
      </c>
      <c r="F38" s="624" t="s">
        <v>758</v>
      </c>
      <c r="G38" s="409" t="s">
        <v>559</v>
      </c>
      <c r="H38" s="535"/>
      <c r="I38" s="535"/>
      <c r="J38" s="334" t="s">
        <v>759</v>
      </c>
      <c r="K38" s="523"/>
      <c r="L38" s="36"/>
      <c r="M38" s="36"/>
      <c r="R38" s="36"/>
      <c r="U38" s="518"/>
      <c r="AF38" s="34" t="n">
        <v>19</v>
      </c>
    </row>
    <row r="39" s="34" customFormat="true" ht="24" hidden="false" customHeight="true" outlineLevel="0" collapsed="false">
      <c r="A39" s="517"/>
      <c r="C39" s="36"/>
      <c r="D39" s="549"/>
      <c r="E39" s="609" t="s">
        <v>760</v>
      </c>
      <c r="F39" s="624" t="s">
        <v>761</v>
      </c>
      <c r="G39" s="409" t="s">
        <v>559</v>
      </c>
      <c r="H39" s="535"/>
      <c r="I39" s="535"/>
      <c r="J39" s="334" t="s">
        <v>762</v>
      </c>
      <c r="K39" s="523"/>
      <c r="L39" s="36"/>
      <c r="M39" s="36"/>
      <c r="R39" s="36"/>
      <c r="U39" s="518"/>
      <c r="AF39" s="34" t="n">
        <v>23</v>
      </c>
    </row>
    <row r="40" s="34" customFormat="true" ht="24" hidden="false" customHeight="true" outlineLevel="0" collapsed="false">
      <c r="A40" s="517"/>
      <c r="C40" s="36"/>
      <c r="D40" s="38"/>
      <c r="E40" s="609" t="s">
        <v>763</v>
      </c>
      <c r="F40" s="624" t="s">
        <v>764</v>
      </c>
      <c r="G40" s="409" t="s">
        <v>559</v>
      </c>
      <c r="H40" s="535"/>
      <c r="I40" s="535"/>
      <c r="J40" s="334" t="s">
        <v>765</v>
      </c>
      <c r="K40" s="523"/>
      <c r="L40" s="36"/>
      <c r="M40" s="36"/>
      <c r="R40" s="36"/>
      <c r="U40" s="518"/>
      <c r="AF40" s="34" t="n">
        <v>23</v>
      </c>
    </row>
    <row r="41" s="34" customFormat="true" ht="24" hidden="false" customHeight="true" outlineLevel="0" collapsed="false">
      <c r="A41" s="517"/>
      <c r="C41" s="36"/>
      <c r="D41" s="38"/>
      <c r="E41" s="609" t="s">
        <v>766</v>
      </c>
      <c r="F41" s="624" t="s">
        <v>767</v>
      </c>
      <c r="G41" s="409" t="s">
        <v>559</v>
      </c>
      <c r="H41" s="535"/>
      <c r="I41" s="535"/>
      <c r="J41" s="334" t="s">
        <v>768</v>
      </c>
      <c r="K41" s="523"/>
      <c r="L41" s="36"/>
      <c r="M41" s="36"/>
      <c r="R41" s="36"/>
      <c r="U41" s="518"/>
      <c r="AF41" s="34" t="n">
        <v>23</v>
      </c>
    </row>
    <row r="42" s="34" customFormat="true" ht="24" hidden="false" customHeight="true" outlineLevel="0" collapsed="false">
      <c r="A42" s="517"/>
      <c r="C42" s="36"/>
      <c r="D42" s="38"/>
      <c r="E42" s="609" t="s">
        <v>769</v>
      </c>
      <c r="F42" s="624" t="s">
        <v>770</v>
      </c>
      <c r="G42" s="409" t="s">
        <v>559</v>
      </c>
      <c r="H42" s="535"/>
      <c r="I42" s="535"/>
      <c r="J42" s="334" t="s">
        <v>771</v>
      </c>
      <c r="K42" s="523"/>
      <c r="L42" s="36"/>
      <c r="M42" s="36"/>
      <c r="R42" s="36"/>
      <c r="U42" s="518"/>
      <c r="AF42" s="34" t="n">
        <v>23</v>
      </c>
    </row>
    <row r="43" s="34" customFormat="true" ht="35.7" hidden="false" customHeight="true" outlineLevel="0" collapsed="false">
      <c r="A43" s="517"/>
      <c r="C43" s="36" t="s">
        <v>595</v>
      </c>
      <c r="D43" s="38"/>
      <c r="E43" s="609" t="s">
        <v>119</v>
      </c>
      <c r="F43" s="624" t="s">
        <v>636</v>
      </c>
      <c r="G43" s="624" t="s">
        <v>772</v>
      </c>
      <c r="H43" s="557"/>
      <c r="I43" s="557"/>
      <c r="J43" s="334" t="s">
        <v>773</v>
      </c>
      <c r="K43" s="523"/>
      <c r="L43" s="36"/>
      <c r="M43" s="36"/>
      <c r="R43" s="36"/>
      <c r="U43" s="518"/>
      <c r="AF43" s="34" t="n">
        <v>34</v>
      </c>
    </row>
    <row r="44" s="34" customFormat="true" ht="35.7" hidden="false" customHeight="true" outlineLevel="0" collapsed="false">
      <c r="A44" s="517"/>
      <c r="C44" s="36"/>
      <c r="D44" s="38"/>
      <c r="E44" s="609" t="s">
        <v>91</v>
      </c>
      <c r="F44" s="624" t="s">
        <v>774</v>
      </c>
      <c r="G44" s="409" t="s">
        <v>775</v>
      </c>
      <c r="H44" s="528"/>
      <c r="I44" s="528"/>
      <c r="J44" s="334" t="s">
        <v>776</v>
      </c>
      <c r="K44" s="523"/>
      <c r="L44" s="36"/>
      <c r="M44" s="36"/>
      <c r="R44" s="36"/>
      <c r="U44" s="518"/>
      <c r="AF44" s="34" t="n">
        <v>34</v>
      </c>
    </row>
    <row r="45" s="34" customFormat="true" ht="24" hidden="false" customHeight="true" outlineLevel="0" collapsed="false">
      <c r="A45" s="517"/>
      <c r="C45" s="36"/>
      <c r="D45" s="38"/>
      <c r="E45" s="609" t="s">
        <v>92</v>
      </c>
      <c r="F45" s="624" t="s">
        <v>777</v>
      </c>
      <c r="G45" s="409" t="s">
        <v>778</v>
      </c>
      <c r="H45" s="528"/>
      <c r="I45" s="528"/>
      <c r="J45" s="334" t="s">
        <v>779</v>
      </c>
      <c r="K45" s="523"/>
      <c r="L45" s="36"/>
      <c r="M45" s="36"/>
      <c r="R45" s="36"/>
      <c r="U45" s="518"/>
      <c r="AF45" s="34" t="n">
        <v>23</v>
      </c>
    </row>
    <row r="46" s="34" customFormat="true" ht="19.95" hidden="false" customHeight="true" outlineLevel="0" collapsed="false">
      <c r="A46" s="517"/>
      <c r="C46" s="36"/>
      <c r="D46" s="38"/>
      <c r="E46" s="609" t="s">
        <v>120</v>
      </c>
      <c r="F46" s="624" t="s">
        <v>780</v>
      </c>
      <c r="G46" s="409" t="s">
        <v>597</v>
      </c>
      <c r="H46" s="550"/>
      <c r="I46" s="550"/>
      <c r="J46" s="334"/>
      <c r="K46" s="523"/>
      <c r="L46" s="36"/>
      <c r="M46" s="36"/>
      <c r="R46" s="36"/>
      <c r="U46" s="518"/>
      <c r="AF46" s="34" t="n">
        <v>19</v>
      </c>
    </row>
    <row r="47" customFormat="false" ht="11.55" hidden="false" customHeight="true" outlineLevel="0" collapsed="false">
      <c r="D47" s="38"/>
      <c r="AF47" s="31" t="n">
        <v>11</v>
      </c>
    </row>
    <row r="48" s="87" customFormat="true" ht="11.55" hidden="false" customHeight="true" outlineLevel="0" collapsed="false">
      <c r="A48" s="517"/>
      <c r="B48" s="36"/>
      <c r="C48" s="36"/>
      <c r="K48" s="34"/>
      <c r="L48" s="36"/>
      <c r="M48" s="36"/>
      <c r="N48" s="34"/>
      <c r="O48" s="34"/>
      <c r="P48" s="34"/>
      <c r="Q48" s="34"/>
      <c r="R48" s="36"/>
      <c r="S48" s="34"/>
      <c r="T48" s="34"/>
      <c r="U48" s="518"/>
      <c r="V48" s="34"/>
      <c r="W48" s="34"/>
      <c r="X48" s="34"/>
      <c r="Y48" s="34"/>
      <c r="Z48" s="34"/>
      <c r="AA48" s="34"/>
      <c r="AB48" s="36"/>
      <c r="AC48" s="36"/>
      <c r="AD48" s="36"/>
      <c r="AE48" s="36"/>
      <c r="AF48" s="87" t="n">
        <v>11</v>
      </c>
    </row>
    <row r="49" s="87" customFormat="true" ht="11.55" hidden="false" customHeight="true" outlineLevel="0" collapsed="false">
      <c r="A49" s="517"/>
      <c r="B49" s="36"/>
      <c r="C49" s="36"/>
      <c r="K49" s="34"/>
      <c r="L49" s="36"/>
      <c r="M49" s="36"/>
      <c r="N49" s="34"/>
      <c r="O49" s="34"/>
      <c r="P49" s="34"/>
      <c r="Q49" s="34"/>
      <c r="R49" s="36"/>
      <c r="S49" s="34"/>
      <c r="T49" s="34"/>
      <c r="U49" s="518"/>
      <c r="V49" s="34"/>
      <c r="W49" s="34"/>
      <c r="X49" s="34"/>
      <c r="Y49" s="34"/>
      <c r="Z49" s="34"/>
      <c r="AA49" s="34"/>
      <c r="AB49" s="36"/>
      <c r="AC49" s="36"/>
      <c r="AD49" s="36"/>
      <c r="AE49" s="36"/>
      <c r="AF49" s="87" t="n">
        <v>11</v>
      </c>
    </row>
    <row r="50" s="87" customFormat="true" ht="11.55" hidden="false" customHeight="true" outlineLevel="0" collapsed="false">
      <c r="A50" s="517"/>
      <c r="B50" s="36"/>
      <c r="C50" s="36"/>
      <c r="H50" s="36"/>
      <c r="I50" s="36"/>
      <c r="K50" s="34"/>
      <c r="L50" s="36"/>
      <c r="M50" s="36"/>
      <c r="N50" s="34"/>
      <c r="O50" s="34"/>
      <c r="P50" s="34"/>
      <c r="Q50" s="34"/>
      <c r="R50" s="36"/>
      <c r="S50" s="34"/>
      <c r="T50" s="34"/>
      <c r="U50" s="518"/>
      <c r="V50" s="34"/>
      <c r="W50" s="34"/>
      <c r="X50" s="34"/>
      <c r="Y50" s="34"/>
      <c r="Z50" s="34"/>
      <c r="AA50" s="34"/>
      <c r="AB50" s="36"/>
      <c r="AC50" s="36"/>
      <c r="AD50" s="36"/>
      <c r="AE50" s="36"/>
      <c r="AF50" s="87" t="n">
        <v>11</v>
      </c>
    </row>
    <row r="51" s="87" customFormat="true" ht="11.55" hidden="false" customHeight="true" outlineLevel="0" collapsed="false">
      <c r="A51" s="517"/>
      <c r="B51" s="36"/>
      <c r="C51" s="36"/>
      <c r="K51" s="34"/>
      <c r="L51" s="36"/>
      <c r="M51" s="36"/>
      <c r="N51" s="34"/>
      <c r="O51" s="34"/>
      <c r="P51" s="34"/>
      <c r="Q51" s="34"/>
      <c r="R51" s="36"/>
      <c r="S51" s="34"/>
      <c r="T51" s="34"/>
      <c r="U51" s="518"/>
      <c r="V51" s="34"/>
      <c r="W51" s="34"/>
      <c r="X51" s="34"/>
      <c r="Y51" s="34"/>
      <c r="Z51" s="34"/>
      <c r="AA51" s="34"/>
      <c r="AB51" s="36"/>
      <c r="AC51" s="36"/>
      <c r="AD51" s="36"/>
      <c r="AE51" s="36"/>
      <c r="AF51" s="87" t="n">
        <v>11</v>
      </c>
    </row>
    <row r="52" s="87" customFormat="true" ht="11.55" hidden="false" customHeight="true" outlineLevel="0" collapsed="false">
      <c r="A52" s="517"/>
      <c r="B52" s="36"/>
      <c r="C52" s="36"/>
      <c r="K52" s="34"/>
      <c r="L52" s="36"/>
      <c r="M52" s="36"/>
      <c r="N52" s="34"/>
      <c r="O52" s="34"/>
      <c r="P52" s="34"/>
      <c r="Q52" s="34"/>
      <c r="R52" s="36"/>
      <c r="S52" s="34"/>
      <c r="T52" s="34"/>
      <c r="U52" s="518"/>
      <c r="V52" s="34"/>
      <c r="W52" s="34"/>
      <c r="X52" s="34"/>
      <c r="Y52" s="34"/>
      <c r="Z52" s="34"/>
      <c r="AA52" s="34"/>
      <c r="AB52" s="36"/>
      <c r="AC52" s="36"/>
      <c r="AD52" s="36"/>
      <c r="AE52" s="36"/>
      <c r="AF52" s="87" t="n">
        <v>11</v>
      </c>
    </row>
    <row r="53" s="87" customFormat="true" ht="11.55" hidden="false" customHeight="true" outlineLevel="0" collapsed="false">
      <c r="A53" s="517"/>
      <c r="B53" s="36"/>
      <c r="C53" s="36"/>
      <c r="K53" s="34"/>
      <c r="L53" s="36"/>
      <c r="M53" s="36"/>
      <c r="N53" s="34"/>
      <c r="O53" s="34"/>
      <c r="P53" s="34"/>
      <c r="Q53" s="34"/>
      <c r="R53" s="36"/>
      <c r="S53" s="34"/>
      <c r="T53" s="34"/>
      <c r="U53" s="518"/>
      <c r="V53" s="34"/>
      <c r="W53" s="34"/>
      <c r="X53" s="34"/>
      <c r="Y53" s="34"/>
      <c r="Z53" s="34"/>
      <c r="AA53" s="34"/>
      <c r="AB53" s="36"/>
      <c r="AC53" s="36"/>
      <c r="AD53" s="36"/>
      <c r="AE53" s="36"/>
      <c r="AF53" s="87" t="n">
        <v>11</v>
      </c>
    </row>
    <row r="54" s="87" customFormat="true" ht="11.55" hidden="false" customHeight="true" outlineLevel="0" collapsed="false">
      <c r="A54" s="517"/>
      <c r="B54" s="36"/>
      <c r="C54" s="36"/>
      <c r="K54" s="34"/>
      <c r="L54" s="36"/>
      <c r="M54" s="36"/>
      <c r="N54" s="34"/>
      <c r="O54" s="34"/>
      <c r="P54" s="34"/>
      <c r="Q54" s="34"/>
      <c r="R54" s="36"/>
      <c r="S54" s="34"/>
      <c r="T54" s="34"/>
      <c r="U54" s="518"/>
      <c r="V54" s="34"/>
      <c r="W54" s="34"/>
      <c r="X54" s="34"/>
      <c r="Y54" s="34"/>
      <c r="Z54" s="34"/>
      <c r="AA54" s="34"/>
      <c r="AB54" s="36"/>
      <c r="AC54" s="36"/>
      <c r="AD54" s="36"/>
      <c r="AE54" s="36"/>
      <c r="AF54" s="87" t="n">
        <v>11</v>
      </c>
    </row>
    <row r="55" s="87" customFormat="true" ht="11.55" hidden="false" customHeight="true" outlineLevel="0" collapsed="false">
      <c r="A55" s="517"/>
      <c r="B55" s="36"/>
      <c r="C55" s="36"/>
      <c r="K55" s="34"/>
      <c r="L55" s="36"/>
      <c r="M55" s="36"/>
      <c r="N55" s="34"/>
      <c r="O55" s="34"/>
      <c r="P55" s="34"/>
      <c r="Q55" s="34"/>
      <c r="R55" s="36"/>
      <c r="S55" s="34"/>
      <c r="T55" s="34"/>
      <c r="U55" s="518"/>
      <c r="V55" s="34"/>
      <c r="W55" s="34"/>
      <c r="X55" s="34"/>
      <c r="Y55" s="34"/>
      <c r="Z55" s="34"/>
      <c r="AA55" s="34"/>
      <c r="AB55" s="36"/>
      <c r="AC55" s="36"/>
      <c r="AD55" s="36"/>
      <c r="AE55" s="36"/>
      <c r="AF55" s="87" t="n">
        <v>11</v>
      </c>
    </row>
    <row r="56" s="87" customFormat="true" ht="11.55" hidden="false" customHeight="true" outlineLevel="0" collapsed="false">
      <c r="A56" s="517"/>
      <c r="B56" s="36"/>
      <c r="C56" s="36"/>
      <c r="K56" s="34"/>
      <c r="L56" s="36"/>
      <c r="M56" s="36"/>
      <c r="N56" s="34"/>
      <c r="O56" s="34"/>
      <c r="P56" s="34"/>
      <c r="Q56" s="34"/>
      <c r="R56" s="36"/>
      <c r="S56" s="34"/>
      <c r="T56" s="34"/>
      <c r="U56" s="518"/>
      <c r="V56" s="34"/>
      <c r="W56" s="34"/>
      <c r="X56" s="34"/>
      <c r="Y56" s="34"/>
      <c r="Z56" s="34"/>
      <c r="AA56" s="34"/>
      <c r="AB56" s="36"/>
      <c r="AC56" s="36"/>
      <c r="AD56" s="36"/>
      <c r="AE56" s="36"/>
      <c r="AF56" s="87" t="n">
        <v>11</v>
      </c>
    </row>
    <row r="57" s="87" customFormat="true" ht="11.55" hidden="false" customHeight="true" outlineLevel="0" collapsed="false">
      <c r="A57" s="517"/>
      <c r="B57" s="36"/>
      <c r="C57" s="36"/>
      <c r="K57" s="34"/>
      <c r="L57" s="36"/>
      <c r="M57" s="36"/>
      <c r="N57" s="34"/>
      <c r="O57" s="34"/>
      <c r="P57" s="34"/>
      <c r="Q57" s="34"/>
      <c r="R57" s="36"/>
      <c r="S57" s="34"/>
      <c r="T57" s="34"/>
      <c r="U57" s="518"/>
      <c r="V57" s="34"/>
      <c r="W57" s="34"/>
      <c r="X57" s="34"/>
      <c r="Y57" s="34"/>
      <c r="Z57" s="34"/>
      <c r="AA57" s="34"/>
      <c r="AB57" s="36"/>
      <c r="AC57" s="36"/>
      <c r="AD57" s="36"/>
      <c r="AE57" s="36"/>
      <c r="AF57" s="87" t="n">
        <v>11</v>
      </c>
    </row>
    <row r="58" s="87" customFormat="true" ht="11.55" hidden="false" customHeight="true" outlineLevel="0" collapsed="false">
      <c r="A58" s="517"/>
      <c r="B58" s="36"/>
      <c r="C58" s="36"/>
      <c r="K58" s="34"/>
      <c r="L58" s="36"/>
      <c r="M58" s="36"/>
      <c r="N58" s="34"/>
      <c r="O58" s="34"/>
      <c r="P58" s="34"/>
      <c r="Q58" s="34"/>
      <c r="R58" s="36"/>
      <c r="S58" s="34"/>
      <c r="T58" s="34"/>
      <c r="U58" s="518"/>
      <c r="V58" s="34"/>
      <c r="W58" s="34"/>
      <c r="X58" s="34"/>
      <c r="Y58" s="34"/>
      <c r="Z58" s="34"/>
      <c r="AA58" s="34"/>
      <c r="AB58" s="36"/>
      <c r="AC58" s="36"/>
      <c r="AD58" s="36"/>
      <c r="AE58" s="36"/>
      <c r="AF58" s="87" t="n">
        <v>11</v>
      </c>
    </row>
    <row r="59" s="87" customFormat="true" ht="11.55" hidden="false" customHeight="true" outlineLevel="0" collapsed="false">
      <c r="A59" s="517"/>
      <c r="B59" s="36"/>
      <c r="C59" s="36"/>
      <c r="K59" s="34"/>
      <c r="L59" s="36"/>
      <c r="M59" s="36"/>
      <c r="N59" s="34"/>
      <c r="O59" s="34"/>
      <c r="P59" s="34"/>
      <c r="Q59" s="34"/>
      <c r="R59" s="36"/>
      <c r="S59" s="34"/>
      <c r="T59" s="34"/>
      <c r="U59" s="518"/>
      <c r="V59" s="34"/>
      <c r="W59" s="34"/>
      <c r="X59" s="34"/>
      <c r="Y59" s="34"/>
      <c r="Z59" s="34"/>
      <c r="AA59" s="34"/>
      <c r="AB59" s="36"/>
      <c r="AC59" s="36"/>
      <c r="AD59" s="36"/>
      <c r="AE59" s="36"/>
      <c r="AF59" s="87" t="n">
        <v>11</v>
      </c>
    </row>
    <row r="60" s="87" customFormat="true" ht="11.55" hidden="false" customHeight="true" outlineLevel="0" collapsed="false">
      <c r="A60" s="517"/>
      <c r="B60" s="36"/>
      <c r="C60" s="36"/>
      <c r="K60" s="34"/>
      <c r="L60" s="36"/>
      <c r="M60" s="36"/>
      <c r="N60" s="34"/>
      <c r="O60" s="34"/>
      <c r="P60" s="34"/>
      <c r="Q60" s="34"/>
      <c r="R60" s="36"/>
      <c r="S60" s="34"/>
      <c r="T60" s="34"/>
      <c r="U60" s="518"/>
      <c r="V60" s="34"/>
      <c r="W60" s="34"/>
      <c r="X60" s="34"/>
      <c r="Y60" s="34"/>
      <c r="Z60" s="34"/>
      <c r="AA60" s="34"/>
      <c r="AB60" s="36"/>
      <c r="AC60" s="36"/>
      <c r="AD60" s="36"/>
      <c r="AE60" s="36"/>
      <c r="AF60" s="87" t="n">
        <v>11</v>
      </c>
    </row>
    <row r="61" s="87" customFormat="true" ht="11.55" hidden="false" customHeight="true" outlineLevel="0" collapsed="false">
      <c r="A61" s="517"/>
      <c r="B61" s="36"/>
      <c r="C61" s="36"/>
      <c r="K61" s="34"/>
      <c r="L61" s="36"/>
      <c r="M61" s="36"/>
      <c r="N61" s="34"/>
      <c r="O61" s="34"/>
      <c r="P61" s="34"/>
      <c r="Q61" s="34"/>
      <c r="R61" s="36"/>
      <c r="S61" s="34"/>
      <c r="T61" s="34"/>
      <c r="U61" s="518"/>
      <c r="V61" s="34"/>
      <c r="W61" s="34"/>
      <c r="X61" s="34"/>
      <c r="Y61" s="34"/>
      <c r="Z61" s="34"/>
      <c r="AA61" s="34"/>
      <c r="AB61" s="36"/>
      <c r="AC61" s="36"/>
      <c r="AD61" s="36"/>
      <c r="AE61" s="36"/>
      <c r="AF61" s="87" t="n">
        <v>11</v>
      </c>
    </row>
    <row r="62" s="87" customFormat="true" ht="11.55" hidden="false" customHeight="true" outlineLevel="0" collapsed="false">
      <c r="A62" s="517"/>
      <c r="B62" s="36"/>
      <c r="C62" s="36"/>
      <c r="K62" s="34"/>
      <c r="L62" s="36"/>
      <c r="M62" s="36"/>
      <c r="N62" s="34"/>
      <c r="O62" s="34"/>
      <c r="P62" s="34"/>
      <c r="Q62" s="34"/>
      <c r="R62" s="36"/>
      <c r="S62" s="34"/>
      <c r="T62" s="34"/>
      <c r="U62" s="518"/>
      <c r="V62" s="34"/>
      <c r="W62" s="34"/>
      <c r="X62" s="34"/>
      <c r="Y62" s="34"/>
      <c r="Z62" s="34"/>
      <c r="AA62" s="34"/>
      <c r="AB62" s="36"/>
      <c r="AC62" s="36"/>
      <c r="AD62" s="36"/>
      <c r="AE62" s="36"/>
      <c r="AF62" s="87" t="n">
        <v>11</v>
      </c>
    </row>
    <row r="63" s="87" customFormat="true" ht="11.55" hidden="false" customHeight="true" outlineLevel="0" collapsed="false">
      <c r="A63" s="517"/>
      <c r="B63" s="36"/>
      <c r="C63" s="36"/>
      <c r="K63" s="34"/>
      <c r="L63" s="36"/>
      <c r="M63" s="36"/>
      <c r="N63" s="34"/>
      <c r="O63" s="34"/>
      <c r="P63" s="34"/>
      <c r="Q63" s="34"/>
      <c r="R63" s="36"/>
      <c r="S63" s="34"/>
      <c r="T63" s="34"/>
      <c r="U63" s="518"/>
      <c r="V63" s="34"/>
      <c r="W63" s="34"/>
      <c r="X63" s="34"/>
      <c r="Y63" s="34"/>
      <c r="Z63" s="34"/>
      <c r="AA63" s="34"/>
      <c r="AB63" s="36"/>
      <c r="AC63" s="36"/>
      <c r="AD63" s="36"/>
      <c r="AE63" s="36"/>
      <c r="AF63" s="87" t="n">
        <v>11</v>
      </c>
    </row>
    <row r="64" s="87" customFormat="true" ht="11.55" hidden="false" customHeight="true" outlineLevel="0" collapsed="false">
      <c r="A64" s="517"/>
      <c r="B64" s="36"/>
      <c r="C64" s="36"/>
      <c r="K64" s="34"/>
      <c r="L64" s="36"/>
      <c r="M64" s="36"/>
      <c r="N64" s="34"/>
      <c r="O64" s="34"/>
      <c r="P64" s="34"/>
      <c r="Q64" s="34"/>
      <c r="R64" s="36"/>
      <c r="S64" s="34"/>
      <c r="T64" s="34"/>
      <c r="U64" s="518"/>
      <c r="V64" s="34"/>
      <c r="W64" s="34"/>
      <c r="X64" s="34"/>
      <c r="Y64" s="34"/>
      <c r="Z64" s="34"/>
      <c r="AA64" s="34"/>
      <c r="AB64" s="36"/>
      <c r="AC64" s="36"/>
      <c r="AD64" s="36"/>
      <c r="AE64" s="36"/>
      <c r="AF64" s="87" t="n">
        <v>11</v>
      </c>
    </row>
    <row r="65" s="87" customFormat="true" ht="11.55" hidden="false" customHeight="true" outlineLevel="0" collapsed="false">
      <c r="A65" s="517"/>
      <c r="B65" s="36"/>
      <c r="C65" s="36"/>
      <c r="K65" s="34"/>
      <c r="L65" s="36"/>
      <c r="M65" s="36"/>
      <c r="N65" s="34"/>
      <c r="O65" s="34"/>
      <c r="P65" s="34"/>
      <c r="Q65" s="34"/>
      <c r="R65" s="36"/>
      <c r="S65" s="34"/>
      <c r="T65" s="34"/>
      <c r="U65" s="518"/>
      <c r="V65" s="34"/>
      <c r="W65" s="34"/>
      <c r="X65" s="34"/>
      <c r="Y65" s="34"/>
      <c r="Z65" s="34"/>
      <c r="AA65" s="34"/>
      <c r="AB65" s="36"/>
      <c r="AC65" s="36"/>
      <c r="AD65" s="36"/>
      <c r="AE65" s="36"/>
      <c r="AF65" s="87" t="n">
        <v>11</v>
      </c>
    </row>
    <row r="66" s="87" customFormat="true" ht="11.55" hidden="false" customHeight="true" outlineLevel="0" collapsed="false">
      <c r="A66" s="517"/>
      <c r="B66" s="36"/>
      <c r="C66" s="36"/>
      <c r="K66" s="34"/>
      <c r="L66" s="36"/>
      <c r="M66" s="36"/>
      <c r="N66" s="34"/>
      <c r="O66" s="34"/>
      <c r="P66" s="34"/>
      <c r="Q66" s="34"/>
      <c r="R66" s="36"/>
      <c r="S66" s="34"/>
      <c r="T66" s="34"/>
      <c r="U66" s="518"/>
      <c r="V66" s="34"/>
      <c r="W66" s="34"/>
      <c r="X66" s="34"/>
      <c r="Y66" s="34"/>
      <c r="Z66" s="34"/>
      <c r="AA66" s="34"/>
      <c r="AB66" s="36"/>
      <c r="AC66" s="36"/>
      <c r="AD66" s="36"/>
      <c r="AE66" s="36"/>
      <c r="AF66" s="87" t="n">
        <v>11</v>
      </c>
    </row>
    <row r="67" s="87" customFormat="true" ht="11.55" hidden="false" customHeight="true" outlineLevel="0" collapsed="false">
      <c r="A67" s="517"/>
      <c r="B67" s="36"/>
      <c r="C67" s="36"/>
      <c r="K67" s="34"/>
      <c r="L67" s="36"/>
      <c r="M67" s="36"/>
      <c r="N67" s="34"/>
      <c r="O67" s="34"/>
      <c r="P67" s="34"/>
      <c r="Q67" s="34"/>
      <c r="R67" s="36"/>
      <c r="S67" s="34"/>
      <c r="T67" s="34"/>
      <c r="U67" s="518"/>
      <c r="V67" s="34"/>
      <c r="W67" s="34"/>
      <c r="X67" s="34"/>
      <c r="Y67" s="34"/>
      <c r="Z67" s="34"/>
      <c r="AA67" s="34"/>
      <c r="AB67" s="36"/>
      <c r="AC67" s="36"/>
      <c r="AD67" s="36"/>
      <c r="AE67" s="36"/>
      <c r="AF67" s="87" t="n">
        <v>11</v>
      </c>
    </row>
    <row r="68" s="87" customFormat="true" ht="11.55" hidden="false" customHeight="true" outlineLevel="0" collapsed="false">
      <c r="A68" s="517"/>
      <c r="B68" s="36"/>
      <c r="C68" s="36"/>
      <c r="K68" s="34"/>
      <c r="L68" s="36"/>
      <c r="M68" s="36"/>
      <c r="N68" s="34"/>
      <c r="O68" s="34"/>
      <c r="P68" s="34"/>
      <c r="Q68" s="34"/>
      <c r="R68" s="36"/>
      <c r="S68" s="34"/>
      <c r="T68" s="34"/>
      <c r="U68" s="518"/>
      <c r="V68" s="34"/>
      <c r="W68" s="34"/>
      <c r="X68" s="34"/>
      <c r="Y68" s="34"/>
      <c r="Z68" s="34"/>
      <c r="AA68" s="34"/>
      <c r="AB68" s="36"/>
      <c r="AC68" s="36"/>
      <c r="AD68" s="36"/>
      <c r="AE68" s="36"/>
      <c r="AF68" s="87" t="n">
        <v>11</v>
      </c>
    </row>
    <row r="69" s="87" customFormat="true" ht="11.55" hidden="false" customHeight="true" outlineLevel="0" collapsed="false">
      <c r="A69" s="517"/>
      <c r="B69" s="36"/>
      <c r="C69" s="36"/>
      <c r="K69" s="34"/>
      <c r="L69" s="36"/>
      <c r="M69" s="36"/>
      <c r="N69" s="34"/>
      <c r="O69" s="34"/>
      <c r="P69" s="34"/>
      <c r="Q69" s="34"/>
      <c r="R69" s="36"/>
      <c r="S69" s="34"/>
      <c r="T69" s="34"/>
      <c r="U69" s="518"/>
      <c r="V69" s="34"/>
      <c r="W69" s="34"/>
      <c r="X69" s="34"/>
      <c r="Y69" s="34"/>
      <c r="Z69" s="34"/>
      <c r="AA69" s="34"/>
      <c r="AB69" s="36"/>
      <c r="AC69" s="36"/>
      <c r="AD69" s="36"/>
      <c r="AE69" s="36"/>
      <c r="AF69" s="87" t="n">
        <v>11</v>
      </c>
    </row>
    <row r="70" s="87" customFormat="true" ht="11.55" hidden="false" customHeight="true" outlineLevel="0" collapsed="false">
      <c r="A70" s="517"/>
      <c r="B70" s="36"/>
      <c r="C70" s="36"/>
      <c r="K70" s="34"/>
      <c r="L70" s="36"/>
      <c r="M70" s="36"/>
      <c r="N70" s="34"/>
      <c r="O70" s="34"/>
      <c r="P70" s="34"/>
      <c r="Q70" s="34"/>
      <c r="R70" s="36"/>
      <c r="S70" s="34"/>
      <c r="T70" s="34"/>
      <c r="U70" s="518"/>
      <c r="V70" s="34"/>
      <c r="W70" s="34"/>
      <c r="X70" s="34"/>
      <c r="Y70" s="34"/>
      <c r="Z70" s="34"/>
      <c r="AA70" s="34"/>
      <c r="AB70" s="36"/>
      <c r="AC70" s="36"/>
      <c r="AD70" s="36"/>
      <c r="AE70" s="36"/>
      <c r="AF70" s="87" t="n">
        <v>11</v>
      </c>
    </row>
    <row r="71" s="87" customFormat="true" ht="11.55" hidden="false" customHeight="true" outlineLevel="0" collapsed="false">
      <c r="A71" s="517"/>
      <c r="B71" s="36"/>
      <c r="C71" s="36"/>
      <c r="K71" s="34"/>
      <c r="L71" s="36"/>
      <c r="M71" s="36"/>
      <c r="N71" s="34"/>
      <c r="O71" s="34"/>
      <c r="P71" s="34"/>
      <c r="Q71" s="34"/>
      <c r="R71" s="36"/>
      <c r="S71" s="34"/>
      <c r="T71" s="34"/>
      <c r="U71" s="518"/>
      <c r="V71" s="34"/>
      <c r="W71" s="34"/>
      <c r="X71" s="34"/>
      <c r="Y71" s="34"/>
      <c r="Z71" s="34"/>
      <c r="AA71" s="34"/>
      <c r="AB71" s="36"/>
      <c r="AC71" s="36"/>
      <c r="AD71" s="36"/>
      <c r="AE71" s="36"/>
      <c r="AF71" s="87" t="n">
        <v>11</v>
      </c>
    </row>
    <row r="72" s="87" customFormat="true" ht="11.55" hidden="false" customHeight="true" outlineLevel="0" collapsed="false">
      <c r="A72" s="517"/>
      <c r="B72" s="36"/>
      <c r="C72" s="36"/>
      <c r="K72" s="34"/>
      <c r="L72" s="36"/>
      <c r="M72" s="36"/>
      <c r="N72" s="34"/>
      <c r="O72" s="34"/>
      <c r="P72" s="34"/>
      <c r="Q72" s="34"/>
      <c r="R72" s="36"/>
      <c r="S72" s="34"/>
      <c r="T72" s="34"/>
      <c r="U72" s="518"/>
      <c r="V72" s="34"/>
      <c r="W72" s="34"/>
      <c r="X72" s="34"/>
      <c r="Y72" s="34"/>
      <c r="Z72" s="34"/>
      <c r="AA72" s="34"/>
      <c r="AB72" s="36"/>
      <c r="AC72" s="36"/>
      <c r="AD72" s="36"/>
      <c r="AE72" s="36"/>
      <c r="AF72" s="87" t="n">
        <v>11</v>
      </c>
    </row>
    <row r="73" s="87" customFormat="true" ht="11.55" hidden="false" customHeight="true" outlineLevel="0" collapsed="false">
      <c r="A73" s="517"/>
      <c r="B73" s="36"/>
      <c r="C73" s="36"/>
      <c r="K73" s="34"/>
      <c r="L73" s="36"/>
      <c r="M73" s="36"/>
      <c r="N73" s="34"/>
      <c r="O73" s="34"/>
      <c r="P73" s="34"/>
      <c r="Q73" s="34"/>
      <c r="R73" s="36"/>
      <c r="S73" s="34"/>
      <c r="T73" s="34"/>
      <c r="U73" s="518"/>
      <c r="V73" s="34"/>
      <c r="W73" s="34"/>
      <c r="X73" s="34"/>
      <c r="Y73" s="34"/>
      <c r="Z73" s="34"/>
      <c r="AA73" s="34"/>
      <c r="AB73" s="36"/>
      <c r="AC73" s="36"/>
      <c r="AD73" s="36"/>
      <c r="AE73" s="36"/>
      <c r="AF73" s="87" t="n">
        <v>11</v>
      </c>
    </row>
    <row r="74" s="87" customFormat="true" ht="11.55" hidden="false" customHeight="true" outlineLevel="0" collapsed="false">
      <c r="A74" s="517"/>
      <c r="B74" s="36"/>
      <c r="C74" s="36"/>
      <c r="K74" s="34"/>
      <c r="L74" s="36"/>
      <c r="M74" s="36"/>
      <c r="N74" s="34"/>
      <c r="O74" s="34"/>
      <c r="P74" s="34"/>
      <c r="Q74" s="34"/>
      <c r="R74" s="36"/>
      <c r="S74" s="34"/>
      <c r="T74" s="34"/>
      <c r="U74" s="518"/>
      <c r="V74" s="34"/>
      <c r="W74" s="34"/>
      <c r="X74" s="34"/>
      <c r="Y74" s="34"/>
      <c r="Z74" s="34"/>
      <c r="AA74" s="34"/>
      <c r="AB74" s="36"/>
      <c r="AC74" s="36"/>
      <c r="AD74" s="36"/>
      <c r="AE74" s="36"/>
      <c r="AF74" s="87" t="n">
        <v>11</v>
      </c>
    </row>
    <row r="75" s="87" customFormat="true" ht="11.55" hidden="false" customHeight="true" outlineLevel="0" collapsed="false">
      <c r="A75" s="517"/>
      <c r="B75" s="36"/>
      <c r="C75" s="36"/>
      <c r="K75" s="34"/>
      <c r="L75" s="36"/>
      <c r="M75" s="36"/>
      <c r="N75" s="34"/>
      <c r="O75" s="34"/>
      <c r="P75" s="34"/>
      <c r="Q75" s="34"/>
      <c r="R75" s="36"/>
      <c r="S75" s="34"/>
      <c r="T75" s="34"/>
      <c r="U75" s="518"/>
      <c r="V75" s="34"/>
      <c r="W75" s="34"/>
      <c r="X75" s="34"/>
      <c r="Y75" s="34"/>
      <c r="Z75" s="34"/>
      <c r="AA75" s="34"/>
      <c r="AB75" s="36"/>
      <c r="AC75" s="36"/>
      <c r="AD75" s="36"/>
      <c r="AE75" s="36"/>
      <c r="AF75" s="87" t="n">
        <v>11</v>
      </c>
    </row>
    <row r="76" s="87" customFormat="true" ht="11.55" hidden="false" customHeight="true" outlineLevel="0" collapsed="false">
      <c r="A76" s="517"/>
      <c r="B76" s="36"/>
      <c r="C76" s="36"/>
      <c r="K76" s="34"/>
      <c r="L76" s="36"/>
      <c r="M76" s="36"/>
      <c r="N76" s="34"/>
      <c r="O76" s="34"/>
      <c r="P76" s="34"/>
      <c r="Q76" s="34"/>
      <c r="R76" s="36"/>
      <c r="S76" s="34"/>
      <c r="T76" s="34"/>
      <c r="U76" s="518"/>
      <c r="V76" s="34"/>
      <c r="W76" s="34"/>
      <c r="X76" s="34"/>
      <c r="Y76" s="34"/>
      <c r="Z76" s="34"/>
      <c r="AA76" s="34"/>
      <c r="AB76" s="36"/>
      <c r="AC76" s="36"/>
      <c r="AD76" s="36"/>
      <c r="AE76" s="36"/>
      <c r="AF76" s="87" t="n">
        <v>11</v>
      </c>
    </row>
    <row r="77" s="87" customFormat="true" ht="11.55" hidden="false" customHeight="true" outlineLevel="0" collapsed="false">
      <c r="A77" s="517"/>
      <c r="B77" s="36"/>
      <c r="C77" s="36"/>
      <c r="K77" s="34"/>
      <c r="L77" s="36"/>
      <c r="M77" s="36"/>
      <c r="N77" s="34"/>
      <c r="O77" s="34"/>
      <c r="P77" s="34"/>
      <c r="Q77" s="34"/>
      <c r="R77" s="36"/>
      <c r="S77" s="34"/>
      <c r="T77" s="34"/>
      <c r="U77" s="518"/>
      <c r="V77" s="34"/>
      <c r="W77" s="34"/>
      <c r="X77" s="34"/>
      <c r="Y77" s="34"/>
      <c r="Z77" s="34"/>
      <c r="AA77" s="34"/>
      <c r="AB77" s="36"/>
      <c r="AC77" s="36"/>
      <c r="AD77" s="36"/>
      <c r="AE77" s="36"/>
      <c r="AF77" s="87" t="n">
        <v>11</v>
      </c>
    </row>
    <row r="78" s="87" customFormat="true" ht="11.55" hidden="false" customHeight="true" outlineLevel="0" collapsed="false">
      <c r="A78" s="517"/>
      <c r="B78" s="36"/>
      <c r="C78" s="36"/>
      <c r="K78" s="34"/>
      <c r="L78" s="36"/>
      <c r="M78" s="36"/>
      <c r="N78" s="34"/>
      <c r="O78" s="34"/>
      <c r="P78" s="34"/>
      <c r="Q78" s="34"/>
      <c r="R78" s="36"/>
      <c r="S78" s="34"/>
      <c r="T78" s="34"/>
      <c r="U78" s="518"/>
      <c r="V78" s="34"/>
      <c r="W78" s="34"/>
      <c r="X78" s="34"/>
      <c r="Y78" s="34"/>
      <c r="Z78" s="34"/>
      <c r="AA78" s="34"/>
      <c r="AB78" s="36"/>
      <c r="AC78" s="36"/>
      <c r="AD78" s="36"/>
      <c r="AE78" s="36"/>
      <c r="AF78" s="87" t="n">
        <v>11</v>
      </c>
    </row>
    <row r="79" s="87" customFormat="true" ht="11.55" hidden="false" customHeight="true" outlineLevel="0" collapsed="false">
      <c r="A79" s="517"/>
      <c r="B79" s="36"/>
      <c r="C79" s="36"/>
      <c r="K79" s="34"/>
      <c r="L79" s="36"/>
      <c r="M79" s="36"/>
      <c r="N79" s="34"/>
      <c r="O79" s="34"/>
      <c r="P79" s="34"/>
      <c r="Q79" s="34"/>
      <c r="R79" s="36"/>
      <c r="S79" s="34"/>
      <c r="T79" s="34"/>
      <c r="U79" s="518"/>
      <c r="V79" s="34"/>
      <c r="W79" s="34"/>
      <c r="X79" s="34"/>
      <c r="Y79" s="34"/>
      <c r="Z79" s="34"/>
      <c r="AA79" s="34"/>
      <c r="AB79" s="36"/>
      <c r="AC79" s="36"/>
      <c r="AD79" s="36"/>
      <c r="AE79" s="36"/>
      <c r="AF79" s="87" t="n">
        <v>11</v>
      </c>
    </row>
    <row r="80" s="87" customFormat="true" ht="11.55" hidden="false" customHeight="true" outlineLevel="0" collapsed="false">
      <c r="A80" s="517"/>
      <c r="B80" s="36"/>
      <c r="C80" s="36"/>
      <c r="K80" s="34"/>
      <c r="L80" s="36"/>
      <c r="M80" s="36"/>
      <c r="N80" s="34"/>
      <c r="O80" s="34"/>
      <c r="P80" s="34"/>
      <c r="Q80" s="34"/>
      <c r="R80" s="36"/>
      <c r="S80" s="34"/>
      <c r="T80" s="34"/>
      <c r="U80" s="518"/>
      <c r="V80" s="34"/>
      <c r="W80" s="34"/>
      <c r="X80" s="34"/>
      <c r="Y80" s="34"/>
      <c r="Z80" s="34"/>
      <c r="AA80" s="34"/>
      <c r="AB80" s="36"/>
      <c r="AC80" s="36"/>
      <c r="AD80" s="36"/>
      <c r="AE80" s="36"/>
      <c r="AF80" s="87" t="n">
        <v>11</v>
      </c>
    </row>
    <row r="81" s="87" customFormat="true" ht="11.55" hidden="false" customHeight="true" outlineLevel="0" collapsed="false">
      <c r="A81" s="517"/>
      <c r="B81" s="36"/>
      <c r="C81" s="36"/>
      <c r="K81" s="34"/>
      <c r="L81" s="36"/>
      <c r="M81" s="36"/>
      <c r="N81" s="34"/>
      <c r="O81" s="34"/>
      <c r="P81" s="34"/>
      <c r="Q81" s="34"/>
      <c r="R81" s="36"/>
      <c r="S81" s="34"/>
      <c r="T81" s="34"/>
      <c r="U81" s="518"/>
      <c r="V81" s="34"/>
      <c r="W81" s="34"/>
      <c r="X81" s="34"/>
      <c r="Y81" s="34"/>
      <c r="Z81" s="34"/>
      <c r="AA81" s="34"/>
      <c r="AB81" s="36"/>
      <c r="AC81" s="36"/>
      <c r="AD81" s="36"/>
      <c r="AE81" s="36"/>
      <c r="AF81" s="87" t="n">
        <v>11</v>
      </c>
    </row>
    <row r="82" s="87" customFormat="true" ht="11.55" hidden="false" customHeight="true" outlineLevel="0" collapsed="false">
      <c r="A82" s="517"/>
      <c r="B82" s="36"/>
      <c r="C82" s="36"/>
      <c r="K82" s="34"/>
      <c r="L82" s="36"/>
      <c r="M82" s="36"/>
      <c r="N82" s="34"/>
      <c r="O82" s="34"/>
      <c r="P82" s="34"/>
      <c r="Q82" s="34"/>
      <c r="R82" s="36"/>
      <c r="S82" s="34"/>
      <c r="T82" s="34"/>
      <c r="U82" s="518"/>
      <c r="V82" s="34"/>
      <c r="W82" s="34"/>
      <c r="X82" s="34"/>
      <c r="Y82" s="34"/>
      <c r="Z82" s="34"/>
      <c r="AA82" s="34"/>
      <c r="AB82" s="36"/>
      <c r="AC82" s="36"/>
      <c r="AD82" s="36"/>
      <c r="AE82" s="36"/>
      <c r="AF82" s="87" t="n">
        <v>11</v>
      </c>
    </row>
    <row r="83" s="87" customFormat="true" ht="11.55" hidden="false" customHeight="true" outlineLevel="0" collapsed="false">
      <c r="A83" s="517"/>
      <c r="B83" s="36"/>
      <c r="C83" s="36"/>
      <c r="K83" s="34"/>
      <c r="L83" s="36"/>
      <c r="M83" s="36"/>
      <c r="N83" s="34"/>
      <c r="O83" s="34"/>
      <c r="P83" s="34"/>
      <c r="Q83" s="34"/>
      <c r="R83" s="36"/>
      <c r="S83" s="34"/>
      <c r="T83" s="34"/>
      <c r="U83" s="518"/>
      <c r="V83" s="34"/>
      <c r="W83" s="34"/>
      <c r="X83" s="34"/>
      <c r="Y83" s="34"/>
      <c r="Z83" s="34"/>
      <c r="AA83" s="34"/>
      <c r="AB83" s="36"/>
      <c r="AC83" s="36"/>
      <c r="AD83" s="36"/>
      <c r="AE83" s="36"/>
      <c r="AF83" s="87" t="n">
        <v>11</v>
      </c>
    </row>
    <row r="84" s="87" customFormat="true" ht="11.55" hidden="false" customHeight="true" outlineLevel="0" collapsed="false">
      <c r="A84" s="517"/>
      <c r="B84" s="36"/>
      <c r="C84" s="36"/>
      <c r="K84" s="34"/>
      <c r="L84" s="36"/>
      <c r="M84" s="36"/>
      <c r="N84" s="34"/>
      <c r="O84" s="34"/>
      <c r="P84" s="34"/>
      <c r="Q84" s="34"/>
      <c r="R84" s="36"/>
      <c r="S84" s="34"/>
      <c r="T84" s="34"/>
      <c r="U84" s="518"/>
      <c r="V84" s="34"/>
      <c r="W84" s="34"/>
      <c r="X84" s="34"/>
      <c r="Y84" s="34"/>
      <c r="Z84" s="34"/>
      <c r="AA84" s="34"/>
      <c r="AB84" s="36"/>
      <c r="AC84" s="36"/>
      <c r="AD84" s="36"/>
      <c r="AE84" s="36"/>
      <c r="AF84" s="87" t="n">
        <v>11</v>
      </c>
    </row>
    <row r="85" s="87" customFormat="true" ht="11.55" hidden="false" customHeight="true" outlineLevel="0" collapsed="false">
      <c r="A85" s="517"/>
      <c r="B85" s="36"/>
      <c r="C85" s="36"/>
      <c r="K85" s="34"/>
      <c r="L85" s="36"/>
      <c r="M85" s="36"/>
      <c r="N85" s="34"/>
      <c r="O85" s="34"/>
      <c r="P85" s="34"/>
      <c r="Q85" s="34"/>
      <c r="R85" s="36"/>
      <c r="S85" s="34"/>
      <c r="T85" s="34"/>
      <c r="U85" s="518"/>
      <c r="V85" s="34"/>
      <c r="W85" s="34"/>
      <c r="X85" s="34"/>
      <c r="Y85" s="34"/>
      <c r="Z85" s="34"/>
      <c r="AA85" s="34"/>
      <c r="AB85" s="36"/>
      <c r="AC85" s="36"/>
      <c r="AD85" s="36"/>
      <c r="AE85" s="36"/>
      <c r="AF85" s="87" t="n">
        <v>11</v>
      </c>
    </row>
    <row r="86" s="87" customFormat="true" ht="11.55" hidden="false" customHeight="true" outlineLevel="0" collapsed="false">
      <c r="A86" s="517"/>
      <c r="B86" s="36"/>
      <c r="C86" s="36"/>
      <c r="K86" s="34"/>
      <c r="L86" s="36"/>
      <c r="M86" s="36"/>
      <c r="N86" s="34"/>
      <c r="O86" s="34"/>
      <c r="P86" s="34"/>
      <c r="Q86" s="34"/>
      <c r="R86" s="36"/>
      <c r="S86" s="34"/>
      <c r="T86" s="34"/>
      <c r="U86" s="518"/>
      <c r="V86" s="34"/>
      <c r="W86" s="34"/>
      <c r="X86" s="34"/>
      <c r="Y86" s="34"/>
      <c r="Z86" s="34"/>
      <c r="AA86" s="34"/>
      <c r="AB86" s="36"/>
      <c r="AC86" s="36"/>
      <c r="AD86" s="36"/>
      <c r="AE86" s="36"/>
      <c r="AF86" s="87" t="n">
        <v>11</v>
      </c>
    </row>
    <row r="87" s="87" customFormat="true" ht="11.55" hidden="false" customHeight="true" outlineLevel="0" collapsed="false">
      <c r="A87" s="517"/>
      <c r="B87" s="36"/>
      <c r="C87" s="36"/>
      <c r="K87" s="34"/>
      <c r="L87" s="36"/>
      <c r="M87" s="36"/>
      <c r="N87" s="34"/>
      <c r="O87" s="34"/>
      <c r="P87" s="34"/>
      <c r="Q87" s="34"/>
      <c r="R87" s="36"/>
      <c r="S87" s="34"/>
      <c r="T87" s="34"/>
      <c r="U87" s="518"/>
      <c r="V87" s="34"/>
      <c r="W87" s="34"/>
      <c r="X87" s="34"/>
      <c r="Y87" s="34"/>
      <c r="Z87" s="34"/>
      <c r="AA87" s="34"/>
      <c r="AB87" s="36"/>
      <c r="AC87" s="36"/>
      <c r="AD87" s="36"/>
      <c r="AE87" s="36"/>
      <c r="AF87" s="87" t="n">
        <v>11</v>
      </c>
    </row>
    <row r="88" s="87" customFormat="true" ht="11.55" hidden="false" customHeight="true" outlineLevel="0" collapsed="false">
      <c r="A88" s="517"/>
      <c r="B88" s="36"/>
      <c r="C88" s="36"/>
      <c r="K88" s="34"/>
      <c r="L88" s="36"/>
      <c r="M88" s="36"/>
      <c r="N88" s="34"/>
      <c r="O88" s="34"/>
      <c r="P88" s="34"/>
      <c r="Q88" s="34"/>
      <c r="R88" s="36"/>
      <c r="S88" s="34"/>
      <c r="T88" s="34"/>
      <c r="U88" s="518"/>
      <c r="V88" s="34"/>
      <c r="W88" s="34"/>
      <c r="X88" s="34"/>
      <c r="Y88" s="34"/>
      <c r="Z88" s="34"/>
      <c r="AA88" s="34"/>
      <c r="AB88" s="36"/>
      <c r="AC88" s="36"/>
      <c r="AD88" s="36"/>
      <c r="AE88" s="36"/>
      <c r="AF88" s="87" t="n">
        <v>11</v>
      </c>
    </row>
    <row r="89" s="87" customFormat="true" ht="11.55" hidden="false" customHeight="true" outlineLevel="0" collapsed="false">
      <c r="A89" s="517"/>
      <c r="B89" s="36"/>
      <c r="C89" s="36"/>
      <c r="K89" s="34"/>
      <c r="L89" s="36"/>
      <c r="M89" s="36"/>
      <c r="N89" s="34"/>
      <c r="O89" s="34"/>
      <c r="P89" s="34"/>
      <c r="Q89" s="34"/>
      <c r="R89" s="36"/>
      <c r="S89" s="34"/>
      <c r="T89" s="34"/>
      <c r="U89" s="518"/>
      <c r="V89" s="34"/>
      <c r="W89" s="34"/>
      <c r="X89" s="34"/>
      <c r="Y89" s="34"/>
      <c r="Z89" s="34"/>
      <c r="AA89" s="34"/>
      <c r="AB89" s="36"/>
      <c r="AC89" s="36"/>
      <c r="AD89" s="36"/>
      <c r="AE89" s="36"/>
      <c r="AF89" s="87" t="n">
        <v>11</v>
      </c>
    </row>
    <row r="90" s="87" customFormat="true" ht="11.55" hidden="false" customHeight="true" outlineLevel="0" collapsed="false">
      <c r="A90" s="517"/>
      <c r="B90" s="36"/>
      <c r="C90" s="36"/>
      <c r="K90" s="34"/>
      <c r="L90" s="36"/>
      <c r="M90" s="36"/>
      <c r="N90" s="34"/>
      <c r="O90" s="34"/>
      <c r="P90" s="34"/>
      <c r="Q90" s="34"/>
      <c r="R90" s="36"/>
      <c r="S90" s="34"/>
      <c r="T90" s="34"/>
      <c r="U90" s="518"/>
      <c r="V90" s="34"/>
      <c r="W90" s="34"/>
      <c r="X90" s="34"/>
      <c r="Y90" s="34"/>
      <c r="Z90" s="34"/>
      <c r="AA90" s="34"/>
      <c r="AB90" s="36"/>
      <c r="AC90" s="36"/>
      <c r="AD90" s="36"/>
      <c r="AE90" s="36"/>
      <c r="AF90" s="87" t="n">
        <v>11</v>
      </c>
    </row>
    <row r="91" s="87" customFormat="true" ht="11.55" hidden="false" customHeight="true" outlineLevel="0" collapsed="false">
      <c r="A91" s="517"/>
      <c r="B91" s="36"/>
      <c r="C91" s="36"/>
      <c r="K91" s="34"/>
      <c r="L91" s="36"/>
      <c r="M91" s="36"/>
      <c r="N91" s="34"/>
      <c r="O91" s="34"/>
      <c r="P91" s="34"/>
      <c r="Q91" s="34"/>
      <c r="R91" s="36"/>
      <c r="S91" s="34"/>
      <c r="T91" s="34"/>
      <c r="U91" s="518"/>
      <c r="V91" s="34"/>
      <c r="W91" s="34"/>
      <c r="X91" s="34"/>
      <c r="Y91" s="34"/>
      <c r="Z91" s="34"/>
      <c r="AA91" s="34"/>
      <c r="AB91" s="36"/>
      <c r="AC91" s="36"/>
      <c r="AD91" s="36"/>
      <c r="AE91" s="36"/>
      <c r="AF91" s="87" t="n">
        <v>11</v>
      </c>
    </row>
    <row r="92" s="87" customFormat="true" ht="11.55" hidden="false" customHeight="true" outlineLevel="0" collapsed="false">
      <c r="A92" s="517"/>
      <c r="B92" s="36"/>
      <c r="C92" s="36"/>
      <c r="K92" s="34"/>
      <c r="L92" s="36"/>
      <c r="M92" s="36"/>
      <c r="N92" s="34"/>
      <c r="O92" s="34"/>
      <c r="P92" s="34"/>
      <c r="Q92" s="34"/>
      <c r="R92" s="36"/>
      <c r="S92" s="34"/>
      <c r="T92" s="34"/>
      <c r="U92" s="518"/>
      <c r="V92" s="34"/>
      <c r="W92" s="34"/>
      <c r="X92" s="34"/>
      <c r="Y92" s="34"/>
      <c r="Z92" s="34"/>
      <c r="AA92" s="34"/>
      <c r="AB92" s="36"/>
      <c r="AC92" s="36"/>
      <c r="AD92" s="36"/>
      <c r="AE92" s="36"/>
      <c r="AF92" s="87" t="n">
        <v>11</v>
      </c>
    </row>
    <row r="93" s="87" customFormat="true" ht="11.55" hidden="false" customHeight="true" outlineLevel="0" collapsed="false">
      <c r="A93" s="517"/>
      <c r="B93" s="36"/>
      <c r="C93" s="36"/>
      <c r="K93" s="34"/>
      <c r="L93" s="36"/>
      <c r="M93" s="36"/>
      <c r="N93" s="34"/>
      <c r="O93" s="34"/>
      <c r="P93" s="34"/>
      <c r="Q93" s="34"/>
      <c r="R93" s="36"/>
      <c r="S93" s="34"/>
      <c r="T93" s="34"/>
      <c r="U93" s="518"/>
      <c r="V93" s="34"/>
      <c r="W93" s="34"/>
      <c r="X93" s="34"/>
      <c r="Y93" s="34"/>
      <c r="Z93" s="34"/>
      <c r="AA93" s="34"/>
      <c r="AB93" s="36"/>
      <c r="AC93" s="36"/>
      <c r="AD93" s="36"/>
      <c r="AE93" s="36"/>
      <c r="AF93" s="87" t="n">
        <v>11</v>
      </c>
    </row>
    <row r="94" s="87" customFormat="true" ht="11.55" hidden="false" customHeight="true" outlineLevel="0" collapsed="false">
      <c r="A94" s="517"/>
      <c r="B94" s="36"/>
      <c r="C94" s="36"/>
      <c r="K94" s="34"/>
      <c r="L94" s="36"/>
      <c r="M94" s="36"/>
      <c r="N94" s="34"/>
      <c r="O94" s="34"/>
      <c r="P94" s="34"/>
      <c r="Q94" s="34"/>
      <c r="R94" s="36"/>
      <c r="S94" s="34"/>
      <c r="T94" s="34"/>
      <c r="U94" s="518"/>
      <c r="V94" s="34"/>
      <c r="W94" s="34"/>
      <c r="X94" s="34"/>
      <c r="Y94" s="34"/>
      <c r="Z94" s="34"/>
      <c r="AA94" s="34"/>
      <c r="AB94" s="36"/>
      <c r="AC94" s="36"/>
      <c r="AD94" s="36"/>
      <c r="AE94" s="36"/>
      <c r="AF94" s="87" t="n">
        <v>11</v>
      </c>
    </row>
    <row r="95" s="87" customFormat="true" ht="11.55" hidden="false" customHeight="true" outlineLevel="0" collapsed="false">
      <c r="A95" s="517"/>
      <c r="B95" s="36"/>
      <c r="C95" s="36"/>
      <c r="K95" s="34"/>
      <c r="L95" s="36"/>
      <c r="M95" s="36"/>
      <c r="N95" s="34"/>
      <c r="O95" s="34"/>
      <c r="P95" s="34"/>
      <c r="Q95" s="34"/>
      <c r="R95" s="36"/>
      <c r="S95" s="34"/>
      <c r="T95" s="34"/>
      <c r="U95" s="518"/>
      <c r="V95" s="34"/>
      <c r="W95" s="34"/>
      <c r="X95" s="34"/>
      <c r="Y95" s="34"/>
      <c r="Z95" s="34"/>
      <c r="AA95" s="34"/>
      <c r="AB95" s="36"/>
      <c r="AC95" s="36"/>
      <c r="AD95" s="36"/>
      <c r="AE95" s="36"/>
      <c r="AF95" s="87" t="n">
        <v>11</v>
      </c>
    </row>
    <row r="96" s="87" customFormat="true" ht="11.55" hidden="false" customHeight="true" outlineLevel="0" collapsed="false">
      <c r="A96" s="517"/>
      <c r="B96" s="36"/>
      <c r="C96" s="36"/>
      <c r="K96" s="34"/>
      <c r="L96" s="36"/>
      <c r="M96" s="36"/>
      <c r="N96" s="34"/>
      <c r="O96" s="34"/>
      <c r="P96" s="34"/>
      <c r="Q96" s="34"/>
      <c r="R96" s="36"/>
      <c r="S96" s="34"/>
      <c r="T96" s="34"/>
      <c r="U96" s="518"/>
      <c r="V96" s="34"/>
      <c r="W96" s="34"/>
      <c r="X96" s="34"/>
      <c r="Y96" s="34"/>
      <c r="Z96" s="34"/>
      <c r="AA96" s="34"/>
      <c r="AB96" s="36"/>
      <c r="AC96" s="36"/>
      <c r="AD96" s="36"/>
      <c r="AE96" s="36"/>
      <c r="AF96" s="87" t="n">
        <v>11</v>
      </c>
    </row>
    <row r="97" s="87" customFormat="true" ht="11.55" hidden="false" customHeight="true" outlineLevel="0" collapsed="false">
      <c r="A97" s="517"/>
      <c r="B97" s="36"/>
      <c r="C97" s="36"/>
      <c r="K97" s="34"/>
      <c r="L97" s="36"/>
      <c r="M97" s="36"/>
      <c r="N97" s="34"/>
      <c r="O97" s="34"/>
      <c r="P97" s="34"/>
      <c r="Q97" s="34"/>
      <c r="R97" s="36"/>
      <c r="S97" s="34"/>
      <c r="T97" s="34"/>
      <c r="U97" s="518"/>
      <c r="V97" s="34"/>
      <c r="W97" s="34"/>
      <c r="X97" s="34"/>
      <c r="Y97" s="34"/>
      <c r="Z97" s="34"/>
      <c r="AA97" s="34"/>
      <c r="AB97" s="36"/>
      <c r="AC97" s="36"/>
      <c r="AD97" s="36"/>
      <c r="AE97" s="36"/>
      <c r="AF97" s="87" t="n">
        <v>11</v>
      </c>
    </row>
    <row r="98" s="87" customFormat="true" ht="11.55" hidden="false" customHeight="true" outlineLevel="0" collapsed="false">
      <c r="A98" s="517"/>
      <c r="B98" s="36"/>
      <c r="C98" s="36"/>
      <c r="K98" s="34"/>
      <c r="L98" s="36"/>
      <c r="M98" s="36"/>
      <c r="N98" s="34"/>
      <c r="O98" s="34"/>
      <c r="P98" s="34"/>
      <c r="Q98" s="34"/>
      <c r="R98" s="36"/>
      <c r="S98" s="34"/>
      <c r="T98" s="34"/>
      <c r="U98" s="518"/>
      <c r="V98" s="34"/>
      <c r="W98" s="34"/>
      <c r="X98" s="34"/>
      <c r="Y98" s="34"/>
      <c r="Z98" s="34"/>
      <c r="AA98" s="34"/>
      <c r="AB98" s="36"/>
      <c r="AC98" s="36"/>
      <c r="AD98" s="36"/>
      <c r="AE98" s="36"/>
      <c r="AF98" s="87" t="n">
        <v>11</v>
      </c>
    </row>
    <row r="99" s="87" customFormat="true" ht="11.55" hidden="false" customHeight="true" outlineLevel="0" collapsed="false">
      <c r="A99" s="517"/>
      <c r="B99" s="36"/>
      <c r="C99" s="36"/>
      <c r="K99" s="34"/>
      <c r="L99" s="36"/>
      <c r="M99" s="36"/>
      <c r="N99" s="34"/>
      <c r="O99" s="34"/>
      <c r="P99" s="34"/>
      <c r="Q99" s="34"/>
      <c r="R99" s="36"/>
      <c r="S99" s="34"/>
      <c r="T99" s="34"/>
      <c r="U99" s="518"/>
      <c r="V99" s="34"/>
      <c r="W99" s="34"/>
      <c r="X99" s="34"/>
      <c r="Y99" s="34"/>
      <c r="Z99" s="34"/>
      <c r="AA99" s="34"/>
      <c r="AB99" s="36"/>
      <c r="AC99" s="36"/>
      <c r="AD99" s="36"/>
      <c r="AE99" s="36"/>
      <c r="AF99" s="87" t="n">
        <v>11</v>
      </c>
    </row>
    <row r="100" s="87" customFormat="true" ht="11.55" hidden="false" customHeight="true" outlineLevel="0" collapsed="false">
      <c r="A100" s="517"/>
      <c r="B100" s="36"/>
      <c r="C100" s="36"/>
      <c r="K100" s="34"/>
      <c r="L100" s="36"/>
      <c r="M100" s="36"/>
      <c r="N100" s="34"/>
      <c r="O100" s="34"/>
      <c r="P100" s="34"/>
      <c r="Q100" s="34"/>
      <c r="R100" s="36"/>
      <c r="S100" s="34"/>
      <c r="T100" s="34"/>
      <c r="U100" s="518"/>
      <c r="V100" s="34"/>
      <c r="W100" s="34"/>
      <c r="X100" s="34"/>
      <c r="Y100" s="34"/>
      <c r="Z100" s="34"/>
      <c r="AA100" s="34"/>
      <c r="AB100" s="36"/>
      <c r="AC100" s="36"/>
      <c r="AD100" s="36"/>
      <c r="AE100" s="36"/>
      <c r="AF100" s="87" t="n">
        <v>11</v>
      </c>
    </row>
    <row r="101" s="87" customFormat="true" ht="11.55" hidden="false" customHeight="true" outlineLevel="0" collapsed="false">
      <c r="A101" s="517"/>
      <c r="B101" s="36"/>
      <c r="C101" s="36"/>
      <c r="K101" s="34"/>
      <c r="L101" s="36"/>
      <c r="M101" s="36"/>
      <c r="N101" s="34"/>
      <c r="O101" s="34"/>
      <c r="P101" s="34"/>
      <c r="Q101" s="34"/>
      <c r="R101" s="36"/>
      <c r="S101" s="34"/>
      <c r="T101" s="34"/>
      <c r="U101" s="518"/>
      <c r="V101" s="34"/>
      <c r="W101" s="34"/>
      <c r="X101" s="34"/>
      <c r="Y101" s="34"/>
      <c r="Z101" s="34"/>
      <c r="AA101" s="34"/>
      <c r="AB101" s="36"/>
      <c r="AC101" s="36"/>
      <c r="AD101" s="36"/>
      <c r="AE101" s="36"/>
      <c r="AF101" s="87" t="n">
        <v>11</v>
      </c>
    </row>
    <row r="102" s="87" customFormat="true" ht="11.55" hidden="false" customHeight="true" outlineLevel="0" collapsed="false">
      <c r="A102" s="517"/>
      <c r="B102" s="36"/>
      <c r="C102" s="36"/>
      <c r="K102" s="34"/>
      <c r="L102" s="36"/>
      <c r="M102" s="36"/>
      <c r="N102" s="34"/>
      <c r="O102" s="34"/>
      <c r="P102" s="34"/>
      <c r="Q102" s="34"/>
      <c r="R102" s="36"/>
      <c r="S102" s="34"/>
      <c r="T102" s="34"/>
      <c r="U102" s="518"/>
      <c r="V102" s="34"/>
      <c r="W102" s="34"/>
      <c r="X102" s="34"/>
      <c r="Y102" s="34"/>
      <c r="Z102" s="34"/>
      <c r="AA102" s="34"/>
      <c r="AB102" s="36"/>
      <c r="AC102" s="36"/>
      <c r="AD102" s="36"/>
      <c r="AE102" s="36"/>
      <c r="AF102" s="87" t="n">
        <v>11</v>
      </c>
    </row>
    <row r="103" s="87" customFormat="true" ht="11.55" hidden="false" customHeight="true" outlineLevel="0" collapsed="false">
      <c r="A103" s="517"/>
      <c r="B103" s="36"/>
      <c r="C103" s="36"/>
      <c r="K103" s="34"/>
      <c r="L103" s="36"/>
      <c r="M103" s="36"/>
      <c r="N103" s="34"/>
      <c r="O103" s="34"/>
      <c r="P103" s="34"/>
      <c r="Q103" s="34"/>
      <c r="R103" s="36"/>
      <c r="S103" s="34"/>
      <c r="T103" s="34"/>
      <c r="U103" s="518"/>
      <c r="V103" s="34"/>
      <c r="W103" s="34"/>
      <c r="X103" s="34"/>
      <c r="Y103" s="34"/>
      <c r="Z103" s="34"/>
      <c r="AA103" s="34"/>
      <c r="AB103" s="36"/>
      <c r="AC103" s="36"/>
      <c r="AD103" s="36"/>
      <c r="AE103" s="36"/>
      <c r="AF103" s="87" t="n">
        <v>11</v>
      </c>
    </row>
    <row r="104" s="87" customFormat="true" ht="11.55" hidden="false" customHeight="true" outlineLevel="0" collapsed="false">
      <c r="A104" s="517"/>
      <c r="B104" s="36"/>
      <c r="C104" s="36"/>
      <c r="K104" s="34"/>
      <c r="L104" s="36"/>
      <c r="M104" s="36"/>
      <c r="N104" s="34"/>
      <c r="O104" s="34"/>
      <c r="P104" s="34"/>
      <c r="Q104" s="34"/>
      <c r="R104" s="36"/>
      <c r="S104" s="34"/>
      <c r="T104" s="34"/>
      <c r="U104" s="518"/>
      <c r="V104" s="34"/>
      <c r="W104" s="34"/>
      <c r="X104" s="34"/>
      <c r="Y104" s="34"/>
      <c r="Z104" s="34"/>
      <c r="AA104" s="34"/>
      <c r="AB104" s="36"/>
      <c r="AC104" s="36"/>
      <c r="AD104" s="36"/>
      <c r="AE104" s="36"/>
      <c r="AF104" s="87" t="n">
        <v>11</v>
      </c>
    </row>
    <row r="105" s="87" customFormat="true" ht="11.55" hidden="false" customHeight="true" outlineLevel="0" collapsed="false">
      <c r="A105" s="517"/>
      <c r="B105" s="36"/>
      <c r="C105" s="36"/>
      <c r="K105" s="34"/>
      <c r="L105" s="36"/>
      <c r="M105" s="36"/>
      <c r="N105" s="34"/>
      <c r="O105" s="34"/>
      <c r="P105" s="34"/>
      <c r="Q105" s="34"/>
      <c r="R105" s="36"/>
      <c r="S105" s="34"/>
      <c r="T105" s="34"/>
      <c r="U105" s="518"/>
      <c r="V105" s="34"/>
      <c r="W105" s="34"/>
      <c r="X105" s="34"/>
      <c r="Y105" s="34"/>
      <c r="Z105" s="34"/>
      <c r="AA105" s="34"/>
      <c r="AB105" s="36"/>
      <c r="AC105" s="36"/>
      <c r="AD105" s="36"/>
      <c r="AE105" s="36"/>
      <c r="AF105" s="87" t="n">
        <v>11</v>
      </c>
    </row>
    <row r="106" s="87" customFormat="true" ht="11.55" hidden="false" customHeight="true" outlineLevel="0" collapsed="false">
      <c r="A106" s="517"/>
      <c r="B106" s="36"/>
      <c r="C106" s="36"/>
      <c r="K106" s="34"/>
      <c r="L106" s="36"/>
      <c r="M106" s="36"/>
      <c r="N106" s="34"/>
      <c r="O106" s="34"/>
      <c r="P106" s="34"/>
      <c r="Q106" s="34"/>
      <c r="R106" s="36"/>
      <c r="S106" s="34"/>
      <c r="T106" s="34"/>
      <c r="U106" s="518"/>
      <c r="V106" s="34"/>
      <c r="W106" s="34"/>
      <c r="X106" s="34"/>
      <c r="Y106" s="34"/>
      <c r="Z106" s="34"/>
      <c r="AA106" s="34"/>
      <c r="AB106" s="36"/>
      <c r="AC106" s="36"/>
      <c r="AD106" s="36"/>
      <c r="AE106" s="36"/>
      <c r="AF106" s="87" t="n">
        <v>11</v>
      </c>
    </row>
    <row r="107" s="87" customFormat="true" ht="11.55" hidden="false" customHeight="true" outlineLevel="0" collapsed="false">
      <c r="A107" s="517"/>
      <c r="B107" s="36"/>
      <c r="C107" s="36"/>
      <c r="K107" s="34"/>
      <c r="L107" s="36"/>
      <c r="M107" s="36"/>
      <c r="N107" s="34"/>
      <c r="O107" s="34"/>
      <c r="P107" s="34"/>
      <c r="Q107" s="34"/>
      <c r="R107" s="36"/>
      <c r="S107" s="34"/>
      <c r="T107" s="34"/>
      <c r="U107" s="518"/>
      <c r="V107" s="34"/>
      <c r="W107" s="34"/>
      <c r="X107" s="34"/>
      <c r="Y107" s="34"/>
      <c r="Z107" s="34"/>
      <c r="AA107" s="34"/>
      <c r="AB107" s="36"/>
      <c r="AC107" s="36"/>
      <c r="AD107" s="36"/>
      <c r="AE107" s="36"/>
      <c r="AF107" s="87" t="n">
        <v>11</v>
      </c>
    </row>
    <row r="108" s="87" customFormat="true" ht="11.55" hidden="false" customHeight="true" outlineLevel="0" collapsed="false">
      <c r="A108" s="517"/>
      <c r="B108" s="36"/>
      <c r="C108" s="36"/>
      <c r="K108" s="34"/>
      <c r="L108" s="36"/>
      <c r="M108" s="36"/>
      <c r="N108" s="34"/>
      <c r="O108" s="34"/>
      <c r="P108" s="34"/>
      <c r="Q108" s="34"/>
      <c r="R108" s="36"/>
      <c r="S108" s="34"/>
      <c r="T108" s="34"/>
      <c r="U108" s="518"/>
      <c r="V108" s="34"/>
      <c r="W108" s="34"/>
      <c r="X108" s="34"/>
      <c r="Y108" s="34"/>
      <c r="Z108" s="34"/>
      <c r="AA108" s="34"/>
      <c r="AB108" s="36"/>
      <c r="AC108" s="36"/>
      <c r="AD108" s="36"/>
      <c r="AE108" s="36"/>
      <c r="AF108" s="87" t="n">
        <v>11</v>
      </c>
    </row>
    <row r="109" s="87" customFormat="true" ht="11.55" hidden="false" customHeight="true" outlineLevel="0" collapsed="false">
      <c r="A109" s="517"/>
      <c r="B109" s="36"/>
      <c r="C109" s="36"/>
      <c r="K109" s="34"/>
      <c r="L109" s="36"/>
      <c r="M109" s="36"/>
      <c r="N109" s="34"/>
      <c r="O109" s="34"/>
      <c r="P109" s="34"/>
      <c r="Q109" s="34"/>
      <c r="R109" s="36"/>
      <c r="S109" s="34"/>
      <c r="T109" s="34"/>
      <c r="U109" s="518"/>
      <c r="V109" s="34"/>
      <c r="W109" s="34"/>
      <c r="X109" s="34"/>
      <c r="Y109" s="34"/>
      <c r="Z109" s="34"/>
      <c r="AA109" s="34"/>
      <c r="AB109" s="36"/>
      <c r="AC109" s="36"/>
      <c r="AD109" s="36"/>
      <c r="AE109" s="36"/>
      <c r="AF109" s="87" t="n">
        <v>11</v>
      </c>
    </row>
    <row r="110" s="87" customFormat="true" ht="11.55" hidden="false" customHeight="true" outlineLevel="0" collapsed="false">
      <c r="A110" s="517"/>
      <c r="B110" s="36"/>
      <c r="C110" s="36"/>
      <c r="K110" s="34"/>
      <c r="L110" s="36"/>
      <c r="M110" s="36"/>
      <c r="N110" s="34"/>
      <c r="O110" s="34"/>
      <c r="P110" s="34"/>
      <c r="Q110" s="34"/>
      <c r="R110" s="36"/>
      <c r="S110" s="34"/>
      <c r="T110" s="34"/>
      <c r="U110" s="518"/>
      <c r="V110" s="34"/>
      <c r="W110" s="34"/>
      <c r="X110" s="34"/>
      <c r="Y110" s="34"/>
      <c r="Z110" s="34"/>
      <c r="AA110" s="34"/>
      <c r="AB110" s="36"/>
      <c r="AC110" s="36"/>
      <c r="AD110" s="36"/>
      <c r="AE110" s="36"/>
      <c r="AF110" s="87" t="n">
        <v>11</v>
      </c>
    </row>
    <row r="111" s="87" customFormat="true" ht="11.55" hidden="false" customHeight="true" outlineLevel="0" collapsed="false">
      <c r="A111" s="517"/>
      <c r="B111" s="36"/>
      <c r="C111" s="36"/>
      <c r="K111" s="34"/>
      <c r="L111" s="36"/>
      <c r="M111" s="36"/>
      <c r="N111" s="34"/>
      <c r="O111" s="34"/>
      <c r="P111" s="34"/>
      <c r="Q111" s="34"/>
      <c r="R111" s="36"/>
      <c r="S111" s="34"/>
      <c r="T111" s="34"/>
      <c r="U111" s="518"/>
      <c r="V111" s="34"/>
      <c r="W111" s="34"/>
      <c r="X111" s="34"/>
      <c r="Y111" s="34"/>
      <c r="Z111" s="34"/>
      <c r="AA111" s="34"/>
      <c r="AB111" s="36"/>
      <c r="AC111" s="36"/>
      <c r="AD111" s="36"/>
      <c r="AE111" s="36"/>
      <c r="AF111" s="87" t="n">
        <v>11</v>
      </c>
    </row>
    <row r="112" s="87" customFormat="true" ht="11.55" hidden="false" customHeight="true" outlineLevel="0" collapsed="false">
      <c r="A112" s="517"/>
      <c r="B112" s="36"/>
      <c r="C112" s="36"/>
      <c r="K112" s="34"/>
      <c r="L112" s="36"/>
      <c r="M112" s="36"/>
      <c r="N112" s="34"/>
      <c r="O112" s="34"/>
      <c r="P112" s="34"/>
      <c r="Q112" s="34"/>
      <c r="R112" s="36"/>
      <c r="S112" s="34"/>
      <c r="T112" s="34"/>
      <c r="U112" s="518"/>
      <c r="V112" s="34"/>
      <c r="W112" s="34"/>
      <c r="X112" s="34"/>
      <c r="Y112" s="34"/>
      <c r="Z112" s="34"/>
      <c r="AA112" s="34"/>
      <c r="AB112" s="36"/>
      <c r="AC112" s="36"/>
      <c r="AD112" s="36"/>
      <c r="AE112" s="36"/>
      <c r="AF112" s="87" t="n">
        <v>11</v>
      </c>
    </row>
    <row r="113" s="87" customFormat="true" ht="11.55" hidden="false" customHeight="true" outlineLevel="0" collapsed="false">
      <c r="A113" s="517"/>
      <c r="B113" s="36"/>
      <c r="C113" s="36"/>
      <c r="K113" s="34"/>
      <c r="L113" s="36"/>
      <c r="M113" s="36"/>
      <c r="N113" s="34"/>
      <c r="O113" s="34"/>
      <c r="P113" s="34"/>
      <c r="Q113" s="34"/>
      <c r="R113" s="36"/>
      <c r="S113" s="34"/>
      <c r="T113" s="34"/>
      <c r="U113" s="518"/>
      <c r="V113" s="34"/>
      <c r="W113" s="34"/>
      <c r="X113" s="34"/>
      <c r="Y113" s="34"/>
      <c r="Z113" s="34"/>
      <c r="AA113" s="34"/>
      <c r="AB113" s="36"/>
      <c r="AC113" s="36"/>
      <c r="AD113" s="36"/>
      <c r="AE113" s="36"/>
      <c r="AF113" s="87" t="n">
        <v>11</v>
      </c>
    </row>
    <row r="114" s="87" customFormat="true" ht="11.55" hidden="false" customHeight="true" outlineLevel="0" collapsed="false">
      <c r="A114" s="517"/>
      <c r="B114" s="36"/>
      <c r="C114" s="36"/>
      <c r="K114" s="34"/>
      <c r="L114" s="36"/>
      <c r="M114" s="36"/>
      <c r="N114" s="34"/>
      <c r="O114" s="34"/>
      <c r="P114" s="34"/>
      <c r="Q114" s="34"/>
      <c r="R114" s="36"/>
      <c r="S114" s="34"/>
      <c r="T114" s="34"/>
      <c r="U114" s="518"/>
      <c r="V114" s="34"/>
      <c r="W114" s="34"/>
      <c r="X114" s="34"/>
      <c r="Y114" s="34"/>
      <c r="Z114" s="34"/>
      <c r="AA114" s="34"/>
      <c r="AB114" s="36"/>
      <c r="AC114" s="36"/>
      <c r="AD114" s="36"/>
      <c r="AE114" s="36"/>
      <c r="AF114" s="87" t="n">
        <v>11</v>
      </c>
    </row>
    <row r="115" s="87" customFormat="true" ht="11.55" hidden="false" customHeight="true" outlineLevel="0" collapsed="false">
      <c r="A115" s="517"/>
      <c r="B115" s="36"/>
      <c r="C115" s="36"/>
      <c r="K115" s="34"/>
      <c r="L115" s="36"/>
      <c r="M115" s="36"/>
      <c r="N115" s="34"/>
      <c r="O115" s="34"/>
      <c r="P115" s="34"/>
      <c r="Q115" s="34"/>
      <c r="R115" s="36"/>
      <c r="S115" s="34"/>
      <c r="T115" s="34"/>
      <c r="U115" s="518"/>
      <c r="V115" s="34"/>
      <c r="W115" s="34"/>
      <c r="X115" s="34"/>
      <c r="Y115" s="34"/>
      <c r="Z115" s="34"/>
      <c r="AA115" s="34"/>
      <c r="AB115" s="36"/>
      <c r="AC115" s="36"/>
      <c r="AD115" s="36"/>
      <c r="AE115" s="36"/>
      <c r="AF115" s="87" t="n">
        <v>11</v>
      </c>
    </row>
    <row r="116" s="87" customFormat="true" ht="11.55" hidden="false" customHeight="true" outlineLevel="0" collapsed="false">
      <c r="A116" s="517"/>
      <c r="B116" s="36"/>
      <c r="C116" s="36"/>
      <c r="K116" s="34"/>
      <c r="L116" s="36"/>
      <c r="M116" s="36"/>
      <c r="N116" s="34"/>
      <c r="O116" s="34"/>
      <c r="P116" s="34"/>
      <c r="Q116" s="34"/>
      <c r="R116" s="36"/>
      <c r="S116" s="34"/>
      <c r="T116" s="34"/>
      <c r="U116" s="518"/>
      <c r="V116" s="34"/>
      <c r="W116" s="34"/>
      <c r="X116" s="34"/>
      <c r="Y116" s="34"/>
      <c r="Z116" s="34"/>
      <c r="AA116" s="34"/>
      <c r="AB116" s="36"/>
      <c r="AC116" s="36"/>
      <c r="AD116" s="36"/>
      <c r="AE116" s="36"/>
      <c r="AF116" s="87" t="n">
        <v>11</v>
      </c>
    </row>
    <row r="117" s="87" customFormat="true" ht="11.55" hidden="false" customHeight="true" outlineLevel="0" collapsed="false">
      <c r="A117" s="517"/>
      <c r="B117" s="36"/>
      <c r="C117" s="36"/>
      <c r="K117" s="34"/>
      <c r="L117" s="36"/>
      <c r="M117" s="36"/>
      <c r="N117" s="34"/>
      <c r="O117" s="34"/>
      <c r="P117" s="34"/>
      <c r="Q117" s="34"/>
      <c r="R117" s="36"/>
      <c r="S117" s="34"/>
      <c r="T117" s="34"/>
      <c r="U117" s="518"/>
      <c r="V117" s="34"/>
      <c r="W117" s="34"/>
      <c r="X117" s="34"/>
      <c r="Y117" s="34"/>
      <c r="Z117" s="34"/>
      <c r="AA117" s="34"/>
      <c r="AB117" s="36"/>
      <c r="AC117" s="36"/>
      <c r="AD117" s="36"/>
      <c r="AE117" s="36"/>
      <c r="AF117" s="87" t="n">
        <v>11</v>
      </c>
    </row>
    <row r="118" s="87" customFormat="true" ht="11.55" hidden="false" customHeight="true" outlineLevel="0" collapsed="false">
      <c r="A118" s="517"/>
      <c r="B118" s="36"/>
      <c r="C118" s="36"/>
      <c r="K118" s="34"/>
      <c r="L118" s="36"/>
      <c r="M118" s="36"/>
      <c r="N118" s="34"/>
      <c r="O118" s="34"/>
      <c r="P118" s="34"/>
      <c r="Q118" s="34"/>
      <c r="R118" s="36"/>
      <c r="S118" s="34"/>
      <c r="T118" s="34"/>
      <c r="U118" s="518"/>
      <c r="V118" s="34"/>
      <c r="W118" s="34"/>
      <c r="X118" s="34"/>
      <c r="Y118" s="34"/>
      <c r="Z118" s="34"/>
      <c r="AA118" s="34"/>
      <c r="AB118" s="36"/>
      <c r="AC118" s="36"/>
      <c r="AD118" s="36"/>
      <c r="AE118" s="36"/>
      <c r="AF118" s="87" t="n">
        <v>11</v>
      </c>
    </row>
    <row r="119" s="87" customFormat="true" ht="11.55" hidden="false" customHeight="true" outlineLevel="0" collapsed="false">
      <c r="A119" s="517"/>
      <c r="B119" s="36"/>
      <c r="C119" s="36"/>
      <c r="K119" s="34"/>
      <c r="L119" s="36"/>
      <c r="M119" s="36"/>
      <c r="N119" s="34"/>
      <c r="O119" s="34"/>
      <c r="P119" s="34"/>
      <c r="Q119" s="34"/>
      <c r="R119" s="36"/>
      <c r="S119" s="34"/>
      <c r="T119" s="34"/>
      <c r="U119" s="518"/>
      <c r="V119" s="34"/>
      <c r="W119" s="34"/>
      <c r="X119" s="34"/>
      <c r="Y119" s="34"/>
      <c r="Z119" s="34"/>
      <c r="AA119" s="34"/>
      <c r="AB119" s="36"/>
      <c r="AC119" s="36"/>
      <c r="AD119" s="36"/>
      <c r="AE119" s="36"/>
      <c r="AF119" s="87" t="n">
        <v>11</v>
      </c>
    </row>
    <row r="120" s="87" customFormat="true" ht="11.55" hidden="false" customHeight="true" outlineLevel="0" collapsed="false">
      <c r="A120" s="517"/>
      <c r="B120" s="36"/>
      <c r="C120" s="36"/>
      <c r="K120" s="34"/>
      <c r="L120" s="36"/>
      <c r="M120" s="36"/>
      <c r="N120" s="34"/>
      <c r="O120" s="34"/>
      <c r="P120" s="34"/>
      <c r="Q120" s="34"/>
      <c r="R120" s="36"/>
      <c r="S120" s="34"/>
      <c r="T120" s="34"/>
      <c r="U120" s="518"/>
      <c r="V120" s="34"/>
      <c r="W120" s="34"/>
      <c r="X120" s="34"/>
      <c r="Y120" s="34"/>
      <c r="Z120" s="34"/>
      <c r="AA120" s="34"/>
      <c r="AB120" s="36"/>
      <c r="AC120" s="36"/>
      <c r="AD120" s="36"/>
      <c r="AE120" s="36"/>
      <c r="AF120" s="87" t="n">
        <v>11</v>
      </c>
    </row>
    <row r="121" s="87" customFormat="true" ht="11.55" hidden="false" customHeight="true" outlineLevel="0" collapsed="false">
      <c r="A121" s="517"/>
      <c r="B121" s="36"/>
      <c r="C121" s="36"/>
      <c r="K121" s="34"/>
      <c r="L121" s="36"/>
      <c r="M121" s="36"/>
      <c r="N121" s="34"/>
      <c r="O121" s="34"/>
      <c r="P121" s="34"/>
      <c r="Q121" s="34"/>
      <c r="R121" s="36"/>
      <c r="S121" s="34"/>
      <c r="T121" s="34"/>
      <c r="U121" s="518"/>
      <c r="V121" s="34"/>
      <c r="W121" s="34"/>
      <c r="X121" s="34"/>
      <c r="Y121" s="34"/>
      <c r="Z121" s="34"/>
      <c r="AA121" s="34"/>
      <c r="AB121" s="36"/>
      <c r="AC121" s="36"/>
      <c r="AD121" s="36"/>
      <c r="AE121" s="36"/>
      <c r="AF121" s="87" t="n">
        <v>11</v>
      </c>
    </row>
    <row r="122" s="87" customFormat="true" ht="11.55" hidden="false" customHeight="true" outlineLevel="0" collapsed="false">
      <c r="A122" s="517"/>
      <c r="B122" s="36"/>
      <c r="C122" s="36"/>
      <c r="K122" s="34"/>
      <c r="L122" s="36"/>
      <c r="M122" s="36"/>
      <c r="N122" s="34"/>
      <c r="O122" s="34"/>
      <c r="P122" s="34"/>
      <c r="Q122" s="34"/>
      <c r="R122" s="36"/>
      <c r="S122" s="34"/>
      <c r="T122" s="34"/>
      <c r="U122" s="518"/>
      <c r="V122" s="34"/>
      <c r="W122" s="34"/>
      <c r="X122" s="34"/>
      <c r="Y122" s="34"/>
      <c r="Z122" s="34"/>
      <c r="AA122" s="34"/>
      <c r="AB122" s="36"/>
      <c r="AC122" s="36"/>
      <c r="AD122" s="36"/>
      <c r="AE122" s="36"/>
      <c r="AF122" s="87" t="n">
        <v>11</v>
      </c>
    </row>
    <row r="123" s="87" customFormat="true" ht="11.55" hidden="false" customHeight="true" outlineLevel="0" collapsed="false">
      <c r="A123" s="517"/>
      <c r="B123" s="36"/>
      <c r="C123" s="36"/>
      <c r="K123" s="34"/>
      <c r="L123" s="36"/>
      <c r="M123" s="36"/>
      <c r="N123" s="34"/>
      <c r="O123" s="34"/>
      <c r="P123" s="34"/>
      <c r="Q123" s="34"/>
      <c r="R123" s="36"/>
      <c r="S123" s="34"/>
      <c r="T123" s="34"/>
      <c r="U123" s="518"/>
      <c r="V123" s="34"/>
      <c r="W123" s="34"/>
      <c r="X123" s="34"/>
      <c r="Y123" s="34"/>
      <c r="Z123" s="34"/>
      <c r="AA123" s="34"/>
      <c r="AB123" s="36"/>
      <c r="AC123" s="36"/>
      <c r="AD123" s="36"/>
      <c r="AE123" s="36"/>
      <c r="AF123" s="87" t="n">
        <v>11</v>
      </c>
    </row>
    <row r="124" s="87" customFormat="true" ht="11.55" hidden="false" customHeight="true" outlineLevel="0" collapsed="false">
      <c r="A124" s="517"/>
      <c r="B124" s="36"/>
      <c r="C124" s="36"/>
      <c r="K124" s="34"/>
      <c r="L124" s="36"/>
      <c r="M124" s="36"/>
      <c r="N124" s="34"/>
      <c r="O124" s="34"/>
      <c r="P124" s="34"/>
      <c r="Q124" s="34"/>
      <c r="R124" s="36"/>
      <c r="S124" s="34"/>
      <c r="T124" s="34"/>
      <c r="U124" s="518"/>
      <c r="V124" s="34"/>
      <c r="W124" s="34"/>
      <c r="X124" s="34"/>
      <c r="Y124" s="34"/>
      <c r="Z124" s="34"/>
      <c r="AA124" s="34"/>
      <c r="AB124" s="36"/>
      <c r="AC124" s="36"/>
      <c r="AD124" s="36"/>
      <c r="AE124" s="36"/>
      <c r="AF124" s="87" t="n">
        <v>11</v>
      </c>
    </row>
    <row r="125" s="87" customFormat="true" ht="11.55" hidden="false" customHeight="true" outlineLevel="0" collapsed="false">
      <c r="A125" s="517"/>
      <c r="B125" s="36"/>
      <c r="C125" s="36"/>
      <c r="K125" s="34"/>
      <c r="L125" s="36"/>
      <c r="M125" s="36"/>
      <c r="N125" s="34"/>
      <c r="O125" s="34"/>
      <c r="P125" s="34"/>
      <c r="Q125" s="34"/>
      <c r="R125" s="36"/>
      <c r="S125" s="34"/>
      <c r="T125" s="34"/>
      <c r="U125" s="518"/>
      <c r="V125" s="34"/>
      <c r="W125" s="34"/>
      <c r="X125" s="34"/>
      <c r="Y125" s="34"/>
      <c r="Z125" s="34"/>
      <c r="AA125" s="34"/>
      <c r="AB125" s="36"/>
      <c r="AC125" s="36"/>
      <c r="AD125" s="36"/>
      <c r="AE125" s="36"/>
      <c r="AF125" s="87" t="n">
        <v>11</v>
      </c>
    </row>
    <row r="126" s="87" customFormat="true" ht="11.55" hidden="false" customHeight="true" outlineLevel="0" collapsed="false">
      <c r="A126" s="517"/>
      <c r="B126" s="36"/>
      <c r="C126" s="36"/>
      <c r="K126" s="34"/>
      <c r="L126" s="36"/>
      <c r="M126" s="36"/>
      <c r="N126" s="34"/>
      <c r="O126" s="34"/>
      <c r="P126" s="34"/>
      <c r="Q126" s="34"/>
      <c r="R126" s="36"/>
      <c r="S126" s="34"/>
      <c r="T126" s="34"/>
      <c r="U126" s="518"/>
      <c r="V126" s="34"/>
      <c r="W126" s="34"/>
      <c r="X126" s="34"/>
      <c r="Y126" s="34"/>
      <c r="Z126" s="34"/>
      <c r="AA126" s="34"/>
      <c r="AB126" s="36"/>
      <c r="AC126" s="36"/>
      <c r="AD126" s="36"/>
      <c r="AE126" s="36"/>
      <c r="AF126" s="87" t="n">
        <v>11</v>
      </c>
    </row>
    <row r="127" s="87" customFormat="true" ht="11.55" hidden="false" customHeight="true" outlineLevel="0" collapsed="false">
      <c r="A127" s="517"/>
      <c r="B127" s="36"/>
      <c r="C127" s="36"/>
      <c r="K127" s="34"/>
      <c r="L127" s="36"/>
      <c r="M127" s="36"/>
      <c r="N127" s="34"/>
      <c r="O127" s="34"/>
      <c r="P127" s="34"/>
      <c r="Q127" s="34"/>
      <c r="R127" s="36"/>
      <c r="S127" s="34"/>
      <c r="T127" s="34"/>
      <c r="U127" s="518"/>
      <c r="V127" s="34"/>
      <c r="W127" s="34"/>
      <c r="X127" s="34"/>
      <c r="Y127" s="34"/>
      <c r="Z127" s="34"/>
      <c r="AA127" s="34"/>
      <c r="AB127" s="36"/>
      <c r="AC127" s="36"/>
      <c r="AD127" s="36"/>
      <c r="AE127" s="36"/>
      <c r="AF127" s="87" t="n">
        <v>11</v>
      </c>
    </row>
    <row r="128" s="87" customFormat="true" ht="11.55" hidden="false" customHeight="true" outlineLevel="0" collapsed="false">
      <c r="A128" s="517"/>
      <c r="B128" s="36"/>
      <c r="C128" s="36"/>
      <c r="K128" s="34"/>
      <c r="L128" s="36"/>
      <c r="M128" s="36"/>
      <c r="N128" s="34"/>
      <c r="O128" s="34"/>
      <c r="P128" s="34"/>
      <c r="Q128" s="34"/>
      <c r="R128" s="36"/>
      <c r="S128" s="34"/>
      <c r="T128" s="34"/>
      <c r="U128" s="518"/>
      <c r="V128" s="34"/>
      <c r="W128" s="34"/>
      <c r="X128" s="34"/>
      <c r="Y128" s="34"/>
      <c r="Z128" s="34"/>
      <c r="AA128" s="34"/>
      <c r="AB128" s="36"/>
      <c r="AC128" s="36"/>
      <c r="AD128" s="36"/>
      <c r="AE128" s="36"/>
      <c r="AF128" s="87" t="n">
        <v>11</v>
      </c>
    </row>
    <row r="129" s="87" customFormat="true" ht="11.55" hidden="false" customHeight="true" outlineLevel="0" collapsed="false">
      <c r="A129" s="517"/>
      <c r="B129" s="36"/>
      <c r="C129" s="36"/>
      <c r="K129" s="34"/>
      <c r="L129" s="36"/>
      <c r="M129" s="36"/>
      <c r="N129" s="34"/>
      <c r="O129" s="34"/>
      <c r="P129" s="34"/>
      <c r="Q129" s="34"/>
      <c r="R129" s="36"/>
      <c r="S129" s="34"/>
      <c r="T129" s="34"/>
      <c r="U129" s="518"/>
      <c r="V129" s="34"/>
      <c r="W129" s="34"/>
      <c r="X129" s="34"/>
      <c r="Y129" s="34"/>
      <c r="Z129" s="34"/>
      <c r="AA129" s="34"/>
      <c r="AB129" s="36"/>
      <c r="AC129" s="36"/>
      <c r="AD129" s="36"/>
      <c r="AE129" s="36"/>
      <c r="AF129" s="87" t="n">
        <v>11</v>
      </c>
    </row>
    <row r="130" s="87" customFormat="true" ht="11.55" hidden="false" customHeight="true" outlineLevel="0" collapsed="false">
      <c r="A130" s="517"/>
      <c r="B130" s="36"/>
      <c r="C130" s="36"/>
      <c r="K130" s="34"/>
      <c r="L130" s="36"/>
      <c r="M130" s="36"/>
      <c r="N130" s="34"/>
      <c r="O130" s="34"/>
      <c r="P130" s="34"/>
      <c r="Q130" s="34"/>
      <c r="R130" s="36"/>
      <c r="S130" s="34"/>
      <c r="T130" s="34"/>
      <c r="U130" s="518"/>
      <c r="V130" s="34"/>
      <c r="W130" s="34"/>
      <c r="X130" s="34"/>
      <c r="Y130" s="34"/>
      <c r="Z130" s="34"/>
      <c r="AA130" s="34"/>
      <c r="AB130" s="36"/>
      <c r="AC130" s="36"/>
      <c r="AD130" s="36"/>
      <c r="AE130" s="36"/>
      <c r="AF130" s="87" t="n">
        <v>11</v>
      </c>
    </row>
    <row r="131" s="87" customFormat="true" ht="11.55" hidden="false" customHeight="true" outlineLevel="0" collapsed="false">
      <c r="A131" s="517"/>
      <c r="B131" s="36"/>
      <c r="C131" s="36"/>
      <c r="K131" s="34"/>
      <c r="L131" s="36"/>
      <c r="M131" s="36"/>
      <c r="N131" s="34"/>
      <c r="O131" s="34"/>
      <c r="P131" s="34"/>
      <c r="Q131" s="34"/>
      <c r="R131" s="36"/>
      <c r="S131" s="34"/>
      <c r="T131" s="34"/>
      <c r="U131" s="518"/>
      <c r="V131" s="34"/>
      <c r="W131" s="34"/>
      <c r="X131" s="34"/>
      <c r="Y131" s="34"/>
      <c r="Z131" s="34"/>
      <c r="AA131" s="34"/>
      <c r="AB131" s="36"/>
      <c r="AC131" s="36"/>
      <c r="AD131" s="36"/>
      <c r="AE131" s="36"/>
      <c r="AF131" s="87" t="n">
        <v>11</v>
      </c>
    </row>
    <row r="132" s="87" customFormat="true" ht="11.55" hidden="false" customHeight="true" outlineLevel="0" collapsed="false">
      <c r="A132" s="517"/>
      <c r="B132" s="36"/>
      <c r="C132" s="36"/>
      <c r="K132" s="34"/>
      <c r="L132" s="36"/>
      <c r="M132" s="36"/>
      <c r="N132" s="34"/>
      <c r="O132" s="34"/>
      <c r="P132" s="34"/>
      <c r="Q132" s="34"/>
      <c r="R132" s="36"/>
      <c r="S132" s="34"/>
      <c r="T132" s="34"/>
      <c r="U132" s="518"/>
      <c r="V132" s="34"/>
      <c r="W132" s="34"/>
      <c r="X132" s="34"/>
      <c r="Y132" s="34"/>
      <c r="Z132" s="34"/>
      <c r="AA132" s="34"/>
      <c r="AB132" s="36"/>
      <c r="AC132" s="36"/>
      <c r="AD132" s="36"/>
      <c r="AE132" s="36"/>
      <c r="AF132" s="87" t="n">
        <v>11</v>
      </c>
    </row>
    <row r="133" s="87" customFormat="true" ht="11.55" hidden="false" customHeight="true" outlineLevel="0" collapsed="false">
      <c r="A133" s="517"/>
      <c r="B133" s="36"/>
      <c r="C133" s="36"/>
      <c r="K133" s="34"/>
      <c r="L133" s="36"/>
      <c r="M133" s="36"/>
      <c r="N133" s="34"/>
      <c r="O133" s="34"/>
      <c r="P133" s="34"/>
      <c r="Q133" s="34"/>
      <c r="R133" s="36"/>
      <c r="S133" s="34"/>
      <c r="T133" s="34"/>
      <c r="U133" s="518"/>
      <c r="V133" s="34"/>
      <c r="W133" s="34"/>
      <c r="X133" s="34"/>
      <c r="Y133" s="34"/>
      <c r="Z133" s="34"/>
      <c r="AA133" s="34"/>
      <c r="AB133" s="36"/>
      <c r="AC133" s="36"/>
      <c r="AD133" s="36"/>
      <c r="AE133" s="36"/>
      <c r="AF133" s="87" t="n">
        <v>11</v>
      </c>
    </row>
    <row r="134" s="87" customFormat="true" ht="11.55" hidden="false" customHeight="true" outlineLevel="0" collapsed="false">
      <c r="A134" s="517"/>
      <c r="B134" s="36"/>
      <c r="C134" s="36"/>
      <c r="K134" s="34"/>
      <c r="L134" s="36"/>
      <c r="M134" s="36"/>
      <c r="N134" s="34"/>
      <c r="O134" s="34"/>
      <c r="P134" s="34"/>
      <c r="Q134" s="34"/>
      <c r="R134" s="36"/>
      <c r="S134" s="34"/>
      <c r="T134" s="34"/>
      <c r="U134" s="518"/>
      <c r="V134" s="34"/>
      <c r="W134" s="34"/>
      <c r="X134" s="34"/>
      <c r="Y134" s="34"/>
      <c r="Z134" s="34"/>
      <c r="AA134" s="34"/>
      <c r="AB134" s="36"/>
      <c r="AC134" s="36"/>
      <c r="AD134" s="36"/>
      <c r="AE134" s="36"/>
      <c r="AF134" s="87" t="n">
        <v>11</v>
      </c>
    </row>
    <row r="135" s="87" customFormat="true" ht="11.55" hidden="false" customHeight="true" outlineLevel="0" collapsed="false">
      <c r="A135" s="517"/>
      <c r="B135" s="36"/>
      <c r="C135" s="36"/>
      <c r="K135" s="34"/>
      <c r="L135" s="36"/>
      <c r="M135" s="36"/>
      <c r="N135" s="34"/>
      <c r="O135" s="34"/>
      <c r="P135" s="34"/>
      <c r="Q135" s="34"/>
      <c r="R135" s="36"/>
      <c r="S135" s="34"/>
      <c r="T135" s="34"/>
      <c r="U135" s="518"/>
      <c r="V135" s="34"/>
      <c r="W135" s="34"/>
      <c r="X135" s="34"/>
      <c r="Y135" s="34"/>
      <c r="Z135" s="34"/>
      <c r="AA135" s="34"/>
      <c r="AB135" s="36"/>
      <c r="AC135" s="36"/>
      <c r="AD135" s="36"/>
      <c r="AE135" s="36"/>
      <c r="AF135" s="87" t="n">
        <v>11</v>
      </c>
    </row>
    <row r="136" s="87" customFormat="true" ht="11.55" hidden="false" customHeight="true" outlineLevel="0" collapsed="false">
      <c r="A136" s="517"/>
      <c r="B136" s="36"/>
      <c r="C136" s="36"/>
      <c r="K136" s="34"/>
      <c r="L136" s="36"/>
      <c r="M136" s="36"/>
      <c r="N136" s="34"/>
      <c r="O136" s="34"/>
      <c r="P136" s="34"/>
      <c r="Q136" s="34"/>
      <c r="R136" s="36"/>
      <c r="S136" s="34"/>
      <c r="T136" s="34"/>
      <c r="U136" s="518"/>
      <c r="V136" s="34"/>
      <c r="W136" s="34"/>
      <c r="X136" s="34"/>
      <c r="Y136" s="34"/>
      <c r="Z136" s="34"/>
      <c r="AA136" s="34"/>
      <c r="AB136" s="36"/>
      <c r="AC136" s="36"/>
      <c r="AD136" s="36"/>
      <c r="AE136" s="36"/>
      <c r="AF136" s="87" t="n">
        <v>11</v>
      </c>
    </row>
    <row r="137" s="87" customFormat="true" ht="11.55" hidden="false" customHeight="true" outlineLevel="0" collapsed="false">
      <c r="A137" s="517"/>
      <c r="B137" s="36"/>
      <c r="C137" s="36"/>
      <c r="K137" s="34"/>
      <c r="L137" s="36"/>
      <c r="M137" s="36"/>
      <c r="N137" s="34"/>
      <c r="O137" s="34"/>
      <c r="P137" s="34"/>
      <c r="Q137" s="34"/>
      <c r="R137" s="36"/>
      <c r="S137" s="34"/>
      <c r="T137" s="34"/>
      <c r="U137" s="518"/>
      <c r="V137" s="34"/>
      <c r="W137" s="34"/>
      <c r="X137" s="34"/>
      <c r="Y137" s="34"/>
      <c r="Z137" s="34"/>
      <c r="AA137" s="34"/>
      <c r="AB137" s="36"/>
      <c r="AC137" s="36"/>
      <c r="AD137" s="36"/>
      <c r="AE137" s="36"/>
      <c r="AF137" s="87" t="n">
        <v>11</v>
      </c>
    </row>
    <row r="138" s="87" customFormat="true" ht="11.55" hidden="false" customHeight="true" outlineLevel="0" collapsed="false">
      <c r="A138" s="517"/>
      <c r="B138" s="36"/>
      <c r="C138" s="36"/>
      <c r="K138" s="34"/>
      <c r="L138" s="36"/>
      <c r="M138" s="36"/>
      <c r="N138" s="34"/>
      <c r="O138" s="34"/>
      <c r="P138" s="34"/>
      <c r="Q138" s="34"/>
      <c r="R138" s="36"/>
      <c r="S138" s="34"/>
      <c r="T138" s="34"/>
      <c r="U138" s="518"/>
      <c r="V138" s="34"/>
      <c r="W138" s="34"/>
      <c r="X138" s="34"/>
      <c r="Y138" s="34"/>
      <c r="Z138" s="34"/>
      <c r="AA138" s="34"/>
      <c r="AB138" s="36"/>
      <c r="AC138" s="36"/>
      <c r="AD138" s="36"/>
      <c r="AE138" s="36"/>
      <c r="AF138" s="87" t="n">
        <v>11</v>
      </c>
    </row>
    <row r="139" s="87" customFormat="true" ht="11.55" hidden="false" customHeight="true" outlineLevel="0" collapsed="false">
      <c r="A139" s="517"/>
      <c r="B139" s="36"/>
      <c r="C139" s="36"/>
      <c r="K139" s="34"/>
      <c r="L139" s="36"/>
      <c r="M139" s="36"/>
      <c r="N139" s="34"/>
      <c r="O139" s="34"/>
      <c r="P139" s="34"/>
      <c r="Q139" s="34"/>
      <c r="R139" s="36"/>
      <c r="S139" s="34"/>
      <c r="T139" s="34"/>
      <c r="U139" s="518"/>
      <c r="V139" s="34"/>
      <c r="W139" s="34"/>
      <c r="X139" s="34"/>
      <c r="Y139" s="34"/>
      <c r="Z139" s="34"/>
      <c r="AA139" s="34"/>
      <c r="AB139" s="36"/>
      <c r="AC139" s="36"/>
      <c r="AD139" s="36"/>
      <c r="AE139" s="36"/>
      <c r="AF139" s="87" t="n">
        <v>11</v>
      </c>
    </row>
    <row r="140" s="87" customFormat="true" ht="11.55" hidden="false" customHeight="true" outlineLevel="0" collapsed="false">
      <c r="A140" s="517"/>
      <c r="B140" s="36"/>
      <c r="C140" s="36"/>
      <c r="K140" s="34"/>
      <c r="L140" s="36"/>
      <c r="M140" s="36"/>
      <c r="N140" s="34"/>
      <c r="O140" s="34"/>
      <c r="P140" s="34"/>
      <c r="Q140" s="34"/>
      <c r="R140" s="36"/>
      <c r="S140" s="34"/>
      <c r="T140" s="34"/>
      <c r="U140" s="518"/>
      <c r="V140" s="34"/>
      <c r="W140" s="34"/>
      <c r="X140" s="34"/>
      <c r="Y140" s="34"/>
      <c r="Z140" s="34"/>
      <c r="AA140" s="34"/>
      <c r="AB140" s="36"/>
      <c r="AC140" s="36"/>
      <c r="AD140" s="36"/>
      <c r="AE140" s="36"/>
      <c r="AF140" s="87" t="n">
        <v>11</v>
      </c>
    </row>
    <row r="141" s="87" customFormat="true" ht="11.55" hidden="false" customHeight="true" outlineLevel="0" collapsed="false">
      <c r="A141" s="517"/>
      <c r="B141" s="36"/>
      <c r="C141" s="36"/>
      <c r="K141" s="34"/>
      <c r="L141" s="36"/>
      <c r="M141" s="36"/>
      <c r="N141" s="34"/>
      <c r="O141" s="34"/>
      <c r="P141" s="34"/>
      <c r="Q141" s="34"/>
      <c r="R141" s="36"/>
      <c r="S141" s="34"/>
      <c r="T141" s="34"/>
      <c r="U141" s="518"/>
      <c r="V141" s="34"/>
      <c r="W141" s="34"/>
      <c r="X141" s="34"/>
      <c r="Y141" s="34"/>
      <c r="Z141" s="34"/>
      <c r="AA141" s="34"/>
      <c r="AB141" s="36"/>
      <c r="AC141" s="36"/>
      <c r="AD141" s="36"/>
      <c r="AE141" s="36"/>
      <c r="AF141" s="87" t="n">
        <v>11</v>
      </c>
    </row>
    <row r="142" s="87" customFormat="true" ht="11.55" hidden="false" customHeight="true" outlineLevel="0" collapsed="false">
      <c r="A142" s="517"/>
      <c r="B142" s="36"/>
      <c r="C142" s="36"/>
      <c r="K142" s="34"/>
      <c r="L142" s="36"/>
      <c r="M142" s="36"/>
      <c r="N142" s="34"/>
      <c r="O142" s="34"/>
      <c r="P142" s="34"/>
      <c r="Q142" s="34"/>
      <c r="R142" s="36"/>
      <c r="S142" s="34"/>
      <c r="T142" s="34"/>
      <c r="U142" s="518"/>
      <c r="V142" s="34"/>
      <c r="W142" s="34"/>
      <c r="X142" s="34"/>
      <c r="Y142" s="34"/>
      <c r="Z142" s="34"/>
      <c r="AA142" s="34"/>
      <c r="AB142" s="36"/>
      <c r="AC142" s="36"/>
      <c r="AD142" s="36"/>
      <c r="AE142" s="36"/>
      <c r="AF142" s="87" t="n">
        <v>11</v>
      </c>
    </row>
    <row r="143" s="87" customFormat="true" ht="11.55" hidden="false" customHeight="true" outlineLevel="0" collapsed="false">
      <c r="A143" s="517"/>
      <c r="B143" s="36"/>
      <c r="C143" s="36"/>
      <c r="K143" s="34"/>
      <c r="L143" s="36"/>
      <c r="M143" s="36"/>
      <c r="N143" s="34"/>
      <c r="O143" s="34"/>
      <c r="P143" s="34"/>
      <c r="Q143" s="34"/>
      <c r="R143" s="36"/>
      <c r="S143" s="34"/>
      <c r="T143" s="34"/>
      <c r="U143" s="518"/>
      <c r="V143" s="34"/>
      <c r="W143" s="34"/>
      <c r="X143" s="34"/>
      <c r="Y143" s="34"/>
      <c r="Z143" s="34"/>
      <c r="AA143" s="34"/>
      <c r="AB143" s="36"/>
      <c r="AC143" s="36"/>
      <c r="AD143" s="36"/>
      <c r="AE143" s="36"/>
      <c r="AF143" s="87" t="n">
        <v>11</v>
      </c>
    </row>
    <row r="144" s="87" customFormat="true" ht="11.55" hidden="false" customHeight="true" outlineLevel="0" collapsed="false">
      <c r="A144" s="517"/>
      <c r="B144" s="36"/>
      <c r="C144" s="36"/>
      <c r="K144" s="34"/>
      <c r="L144" s="36"/>
      <c r="M144" s="36"/>
      <c r="N144" s="34"/>
      <c r="O144" s="34"/>
      <c r="P144" s="34"/>
      <c r="Q144" s="34"/>
      <c r="R144" s="36"/>
      <c r="S144" s="34"/>
      <c r="T144" s="34"/>
      <c r="U144" s="518"/>
      <c r="V144" s="34"/>
      <c r="W144" s="34"/>
      <c r="X144" s="34"/>
      <c r="Y144" s="34"/>
      <c r="Z144" s="34"/>
      <c r="AA144" s="34"/>
      <c r="AB144" s="36"/>
      <c r="AC144" s="36"/>
      <c r="AD144" s="36"/>
      <c r="AE144" s="36"/>
      <c r="AF144" s="87" t="n">
        <v>11</v>
      </c>
    </row>
    <row r="145" s="87" customFormat="true" ht="11.55" hidden="false" customHeight="true" outlineLevel="0" collapsed="false">
      <c r="A145" s="517"/>
      <c r="B145" s="36"/>
      <c r="C145" s="36"/>
      <c r="K145" s="34"/>
      <c r="L145" s="36"/>
      <c r="M145" s="36"/>
      <c r="N145" s="34"/>
      <c r="O145" s="34"/>
      <c r="P145" s="34"/>
      <c r="Q145" s="34"/>
      <c r="R145" s="36"/>
      <c r="S145" s="34"/>
      <c r="T145" s="34"/>
      <c r="U145" s="518"/>
      <c r="V145" s="34"/>
      <c r="W145" s="34"/>
      <c r="X145" s="34"/>
      <c r="Y145" s="34"/>
      <c r="Z145" s="34"/>
      <c r="AA145" s="34"/>
      <c r="AB145" s="36"/>
      <c r="AC145" s="36"/>
      <c r="AD145" s="36"/>
      <c r="AE145" s="36"/>
      <c r="AF145" s="87" t="n">
        <v>11</v>
      </c>
    </row>
    <row r="146" s="87" customFormat="true" ht="11.55" hidden="false" customHeight="true" outlineLevel="0" collapsed="false">
      <c r="A146" s="517"/>
      <c r="B146" s="36"/>
      <c r="C146" s="36"/>
      <c r="K146" s="34"/>
      <c r="L146" s="36"/>
      <c r="M146" s="36"/>
      <c r="N146" s="34"/>
      <c r="O146" s="34"/>
      <c r="P146" s="34"/>
      <c r="Q146" s="34"/>
      <c r="R146" s="36"/>
      <c r="S146" s="34"/>
      <c r="T146" s="34"/>
      <c r="U146" s="518"/>
      <c r="V146" s="34"/>
      <c r="W146" s="34"/>
      <c r="X146" s="34"/>
      <c r="Y146" s="34"/>
      <c r="Z146" s="34"/>
      <c r="AA146" s="34"/>
      <c r="AB146" s="36"/>
      <c r="AC146" s="36"/>
      <c r="AD146" s="36"/>
      <c r="AE146" s="36"/>
      <c r="AF146" s="87" t="n">
        <v>11</v>
      </c>
    </row>
    <row r="147" s="87" customFormat="true" ht="11.55" hidden="false" customHeight="true" outlineLevel="0" collapsed="false">
      <c r="A147" s="517"/>
      <c r="B147" s="36"/>
      <c r="C147" s="36"/>
      <c r="K147" s="34"/>
      <c r="L147" s="36"/>
      <c r="M147" s="36"/>
      <c r="N147" s="34"/>
      <c r="O147" s="34"/>
      <c r="P147" s="34"/>
      <c r="Q147" s="34"/>
      <c r="R147" s="36"/>
      <c r="S147" s="34"/>
      <c r="T147" s="34"/>
      <c r="U147" s="518"/>
      <c r="V147" s="34"/>
      <c r="W147" s="34"/>
      <c r="X147" s="34"/>
      <c r="Y147" s="34"/>
      <c r="Z147" s="34"/>
      <c r="AA147" s="34"/>
      <c r="AB147" s="36"/>
      <c r="AC147" s="36"/>
      <c r="AD147" s="36"/>
      <c r="AE147" s="36"/>
      <c r="AF147" s="87" t="n">
        <v>11</v>
      </c>
    </row>
    <row r="148" s="87" customFormat="true" ht="11.55" hidden="false" customHeight="true" outlineLevel="0" collapsed="false">
      <c r="A148" s="517"/>
      <c r="B148" s="36"/>
      <c r="C148" s="36"/>
      <c r="K148" s="34"/>
      <c r="L148" s="36"/>
      <c r="M148" s="36"/>
      <c r="N148" s="34"/>
      <c r="O148" s="34"/>
      <c r="P148" s="34"/>
      <c r="Q148" s="34"/>
      <c r="R148" s="36"/>
      <c r="S148" s="34"/>
      <c r="T148" s="34"/>
      <c r="U148" s="518"/>
      <c r="V148" s="34"/>
      <c r="W148" s="34"/>
      <c r="X148" s="34"/>
      <c r="Y148" s="34"/>
      <c r="Z148" s="34"/>
      <c r="AA148" s="34"/>
      <c r="AB148" s="36"/>
      <c r="AC148" s="36"/>
      <c r="AD148" s="36"/>
      <c r="AE148" s="36"/>
      <c r="AF148" s="87" t="n">
        <v>11</v>
      </c>
    </row>
    <row r="149" s="87" customFormat="true" ht="11.55" hidden="false" customHeight="true" outlineLevel="0" collapsed="false">
      <c r="A149" s="517"/>
      <c r="B149" s="36"/>
      <c r="C149" s="36"/>
      <c r="K149" s="34"/>
      <c r="L149" s="36"/>
      <c r="M149" s="36"/>
      <c r="N149" s="34"/>
      <c r="O149" s="34"/>
      <c r="P149" s="34"/>
      <c r="Q149" s="34"/>
      <c r="R149" s="36"/>
      <c r="S149" s="34"/>
      <c r="T149" s="34"/>
      <c r="U149" s="518"/>
      <c r="V149" s="34"/>
      <c r="W149" s="34"/>
      <c r="X149" s="34"/>
      <c r="Y149" s="34"/>
      <c r="Z149" s="34"/>
      <c r="AA149" s="34"/>
      <c r="AB149" s="36"/>
      <c r="AC149" s="36"/>
      <c r="AD149" s="36"/>
      <c r="AE149" s="36"/>
      <c r="AF149" s="87" t="n">
        <v>11</v>
      </c>
    </row>
    <row r="150" s="87" customFormat="true" ht="11.55" hidden="false" customHeight="true" outlineLevel="0" collapsed="false">
      <c r="A150" s="517"/>
      <c r="B150" s="36"/>
      <c r="C150" s="36"/>
      <c r="K150" s="34"/>
      <c r="L150" s="36"/>
      <c r="M150" s="36"/>
      <c r="N150" s="34"/>
      <c r="O150" s="34"/>
      <c r="P150" s="34"/>
      <c r="Q150" s="34"/>
      <c r="R150" s="36"/>
      <c r="S150" s="34"/>
      <c r="T150" s="34"/>
      <c r="U150" s="518"/>
      <c r="V150" s="34"/>
      <c r="W150" s="34"/>
      <c r="X150" s="34"/>
      <c r="Y150" s="34"/>
      <c r="Z150" s="34"/>
      <c r="AA150" s="34"/>
      <c r="AB150" s="36"/>
      <c r="AC150" s="36"/>
      <c r="AD150" s="36"/>
      <c r="AE150" s="36"/>
      <c r="AF150" s="87" t="n">
        <v>11</v>
      </c>
    </row>
    <row r="151" s="87" customFormat="true" ht="11.55" hidden="false" customHeight="true" outlineLevel="0" collapsed="false">
      <c r="A151" s="517"/>
      <c r="B151" s="36"/>
      <c r="C151" s="36"/>
      <c r="K151" s="34"/>
      <c r="L151" s="36"/>
      <c r="M151" s="36"/>
      <c r="N151" s="34"/>
      <c r="O151" s="34"/>
      <c r="P151" s="34"/>
      <c r="Q151" s="34"/>
      <c r="R151" s="36"/>
      <c r="S151" s="34"/>
      <c r="T151" s="34"/>
      <c r="U151" s="518"/>
      <c r="V151" s="34"/>
      <c r="W151" s="34"/>
      <c r="X151" s="34"/>
      <c r="Y151" s="34"/>
      <c r="Z151" s="34"/>
      <c r="AA151" s="34"/>
      <c r="AB151" s="36"/>
      <c r="AC151" s="36"/>
      <c r="AD151" s="36"/>
      <c r="AE151" s="36"/>
      <c r="AF151" s="87" t="n">
        <v>11</v>
      </c>
    </row>
    <row r="152" s="87" customFormat="true" ht="11.55" hidden="false" customHeight="true" outlineLevel="0" collapsed="false">
      <c r="A152" s="517"/>
      <c r="B152" s="36"/>
      <c r="C152" s="36"/>
      <c r="K152" s="34"/>
      <c r="L152" s="36"/>
      <c r="M152" s="36"/>
      <c r="N152" s="34"/>
      <c r="O152" s="34"/>
      <c r="P152" s="34"/>
      <c r="Q152" s="34"/>
      <c r="R152" s="36"/>
      <c r="S152" s="34"/>
      <c r="T152" s="34"/>
      <c r="U152" s="518"/>
      <c r="V152" s="34"/>
      <c r="W152" s="34"/>
      <c r="X152" s="34"/>
      <c r="Y152" s="34"/>
      <c r="Z152" s="34"/>
      <c r="AA152" s="34"/>
      <c r="AB152" s="36"/>
      <c r="AC152" s="36"/>
      <c r="AD152" s="36"/>
      <c r="AE152" s="36"/>
      <c r="AF152" s="87" t="n">
        <v>11</v>
      </c>
    </row>
    <row r="153" s="87" customFormat="true" ht="11.55" hidden="false" customHeight="true" outlineLevel="0" collapsed="false">
      <c r="A153" s="517"/>
      <c r="B153" s="36"/>
      <c r="C153" s="36"/>
      <c r="K153" s="34"/>
      <c r="L153" s="36"/>
      <c r="M153" s="36"/>
      <c r="N153" s="34"/>
      <c r="O153" s="34"/>
      <c r="P153" s="34"/>
      <c r="Q153" s="34"/>
      <c r="R153" s="36"/>
      <c r="S153" s="34"/>
      <c r="T153" s="34"/>
      <c r="U153" s="518"/>
      <c r="V153" s="34"/>
      <c r="W153" s="34"/>
      <c r="X153" s="34"/>
      <c r="Y153" s="34"/>
      <c r="Z153" s="34"/>
      <c r="AA153" s="34"/>
      <c r="AB153" s="36"/>
      <c r="AC153" s="36"/>
      <c r="AD153" s="36"/>
      <c r="AE153" s="36"/>
      <c r="AF153" s="87" t="n">
        <v>11</v>
      </c>
    </row>
    <row r="154" s="87" customFormat="true" ht="11.55" hidden="false" customHeight="true" outlineLevel="0" collapsed="false">
      <c r="A154" s="517"/>
      <c r="B154" s="36"/>
      <c r="C154" s="36"/>
      <c r="K154" s="34"/>
      <c r="L154" s="36"/>
      <c r="M154" s="36"/>
      <c r="N154" s="34"/>
      <c r="O154" s="34"/>
      <c r="P154" s="34"/>
      <c r="Q154" s="34"/>
      <c r="R154" s="36"/>
      <c r="S154" s="34"/>
      <c r="T154" s="34"/>
      <c r="U154" s="518"/>
      <c r="V154" s="34"/>
      <c r="W154" s="34"/>
      <c r="X154" s="34"/>
      <c r="Y154" s="34"/>
      <c r="Z154" s="34"/>
      <c r="AA154" s="34"/>
      <c r="AB154" s="36"/>
      <c r="AC154" s="36"/>
      <c r="AD154" s="36"/>
      <c r="AE154" s="36"/>
      <c r="AF154" s="87" t="n">
        <v>11</v>
      </c>
    </row>
    <row r="155" s="87" customFormat="true" ht="11.55" hidden="false" customHeight="true" outlineLevel="0" collapsed="false">
      <c r="A155" s="517"/>
      <c r="B155" s="36"/>
      <c r="C155" s="36"/>
      <c r="K155" s="34"/>
      <c r="L155" s="36"/>
      <c r="M155" s="36"/>
      <c r="N155" s="34"/>
      <c r="O155" s="34"/>
      <c r="P155" s="34"/>
      <c r="Q155" s="34"/>
      <c r="R155" s="36"/>
      <c r="S155" s="34"/>
      <c r="T155" s="34"/>
      <c r="U155" s="518"/>
      <c r="V155" s="34"/>
      <c r="W155" s="34"/>
      <c r="X155" s="34"/>
      <c r="Y155" s="34"/>
      <c r="Z155" s="34"/>
      <c r="AA155" s="34"/>
      <c r="AB155" s="36"/>
      <c r="AC155" s="36"/>
      <c r="AD155" s="36"/>
      <c r="AE155" s="36"/>
      <c r="AF155" s="87" t="n">
        <v>11</v>
      </c>
    </row>
    <row r="156" s="87" customFormat="true" ht="11.55" hidden="false" customHeight="true" outlineLevel="0" collapsed="false">
      <c r="A156" s="517"/>
      <c r="B156" s="36"/>
      <c r="C156" s="36"/>
      <c r="K156" s="34"/>
      <c r="L156" s="36"/>
      <c r="M156" s="36"/>
      <c r="N156" s="34"/>
      <c r="O156" s="34"/>
      <c r="P156" s="34"/>
      <c r="Q156" s="34"/>
      <c r="R156" s="36"/>
      <c r="S156" s="34"/>
      <c r="T156" s="34"/>
      <c r="U156" s="518"/>
      <c r="V156" s="34"/>
      <c r="W156" s="34"/>
      <c r="X156" s="34"/>
      <c r="Y156" s="34"/>
      <c r="Z156" s="34"/>
      <c r="AA156" s="34"/>
      <c r="AB156" s="36"/>
      <c r="AC156" s="36"/>
      <c r="AD156" s="36"/>
      <c r="AE156" s="36"/>
      <c r="AF156" s="87" t="n">
        <v>11</v>
      </c>
    </row>
    <row r="157" s="87" customFormat="true" ht="11.55" hidden="false" customHeight="true" outlineLevel="0" collapsed="false">
      <c r="A157" s="517"/>
      <c r="B157" s="36"/>
      <c r="C157" s="36"/>
      <c r="K157" s="34"/>
      <c r="L157" s="36"/>
      <c r="M157" s="36"/>
      <c r="N157" s="34"/>
      <c r="O157" s="34"/>
      <c r="P157" s="34"/>
      <c r="Q157" s="34"/>
      <c r="R157" s="36"/>
      <c r="S157" s="34"/>
      <c r="T157" s="34"/>
      <c r="U157" s="518"/>
      <c r="V157" s="34"/>
      <c r="W157" s="34"/>
      <c r="X157" s="34"/>
      <c r="Y157" s="34"/>
      <c r="Z157" s="34"/>
      <c r="AA157" s="34"/>
      <c r="AB157" s="36"/>
      <c r="AC157" s="36"/>
      <c r="AD157" s="36"/>
      <c r="AE157" s="36"/>
      <c r="AF157" s="87" t="n">
        <v>11</v>
      </c>
    </row>
    <row r="158" s="87" customFormat="true" ht="11.55" hidden="false" customHeight="true" outlineLevel="0" collapsed="false">
      <c r="A158" s="517"/>
      <c r="B158" s="36"/>
      <c r="C158" s="36"/>
      <c r="K158" s="34"/>
      <c r="L158" s="36"/>
      <c r="M158" s="36"/>
      <c r="N158" s="34"/>
      <c r="O158" s="34"/>
      <c r="P158" s="34"/>
      <c r="Q158" s="34"/>
      <c r="R158" s="36"/>
      <c r="S158" s="34"/>
      <c r="T158" s="34"/>
      <c r="U158" s="518"/>
      <c r="V158" s="34"/>
      <c r="W158" s="34"/>
      <c r="X158" s="34"/>
      <c r="Y158" s="34"/>
      <c r="Z158" s="34"/>
      <c r="AA158" s="34"/>
      <c r="AB158" s="36"/>
      <c r="AC158" s="36"/>
      <c r="AD158" s="36"/>
      <c r="AE158" s="36"/>
      <c r="AF158" s="87" t="n">
        <v>11</v>
      </c>
    </row>
    <row r="159" s="87" customFormat="true" ht="11.55" hidden="false" customHeight="true" outlineLevel="0" collapsed="false">
      <c r="A159" s="517"/>
      <c r="B159" s="36"/>
      <c r="C159" s="36"/>
      <c r="K159" s="34"/>
      <c r="L159" s="36"/>
      <c r="M159" s="36"/>
      <c r="N159" s="34"/>
      <c r="O159" s="34"/>
      <c r="P159" s="34"/>
      <c r="Q159" s="34"/>
      <c r="R159" s="36"/>
      <c r="S159" s="34"/>
      <c r="T159" s="34"/>
      <c r="U159" s="518"/>
      <c r="V159" s="34"/>
      <c r="W159" s="34"/>
      <c r="X159" s="34"/>
      <c r="Y159" s="34"/>
      <c r="Z159" s="34"/>
      <c r="AA159" s="34"/>
      <c r="AB159" s="36"/>
      <c r="AC159" s="36"/>
      <c r="AD159" s="36"/>
      <c r="AE159" s="36"/>
      <c r="AF159" s="87" t="n">
        <v>11</v>
      </c>
    </row>
    <row r="160" s="87" customFormat="true" ht="11.55" hidden="false" customHeight="true" outlineLevel="0" collapsed="false">
      <c r="A160" s="517"/>
      <c r="B160" s="36"/>
      <c r="C160" s="36"/>
      <c r="K160" s="34"/>
      <c r="L160" s="36"/>
      <c r="M160" s="36"/>
      <c r="N160" s="34"/>
      <c r="O160" s="34"/>
      <c r="P160" s="34"/>
      <c r="Q160" s="34"/>
      <c r="R160" s="36"/>
      <c r="S160" s="34"/>
      <c r="T160" s="34"/>
      <c r="U160" s="518"/>
      <c r="V160" s="34"/>
      <c r="W160" s="34"/>
      <c r="X160" s="34"/>
      <c r="Y160" s="34"/>
      <c r="Z160" s="34"/>
      <c r="AA160" s="34"/>
      <c r="AB160" s="36"/>
      <c r="AC160" s="36"/>
      <c r="AD160" s="36"/>
      <c r="AE160" s="36"/>
      <c r="AF160" s="87" t="n">
        <v>11</v>
      </c>
    </row>
    <row r="161" s="87" customFormat="true" ht="11.55" hidden="false" customHeight="true" outlineLevel="0" collapsed="false">
      <c r="A161" s="517"/>
      <c r="B161" s="36"/>
      <c r="C161" s="36"/>
      <c r="K161" s="34"/>
      <c r="L161" s="36"/>
      <c r="M161" s="36"/>
      <c r="N161" s="34"/>
      <c r="O161" s="34"/>
      <c r="P161" s="34"/>
      <c r="Q161" s="34"/>
      <c r="R161" s="36"/>
      <c r="S161" s="34"/>
      <c r="T161" s="34"/>
      <c r="U161" s="518"/>
      <c r="V161" s="34"/>
      <c r="W161" s="34"/>
      <c r="X161" s="34"/>
      <c r="Y161" s="34"/>
      <c r="Z161" s="34"/>
      <c r="AA161" s="34"/>
      <c r="AB161" s="36"/>
      <c r="AC161" s="36"/>
      <c r="AD161" s="36"/>
      <c r="AE161" s="36"/>
      <c r="AF161" s="87" t="n">
        <v>11</v>
      </c>
    </row>
    <row r="162" s="87" customFormat="true" ht="11.55" hidden="false" customHeight="true" outlineLevel="0" collapsed="false">
      <c r="A162" s="517"/>
      <c r="B162" s="36"/>
      <c r="C162" s="36"/>
      <c r="K162" s="34"/>
      <c r="L162" s="36"/>
      <c r="M162" s="36"/>
      <c r="N162" s="34"/>
      <c r="O162" s="34"/>
      <c r="P162" s="34"/>
      <c r="Q162" s="34"/>
      <c r="R162" s="36"/>
      <c r="S162" s="34"/>
      <c r="T162" s="34"/>
      <c r="U162" s="518"/>
      <c r="V162" s="34"/>
      <c r="W162" s="34"/>
      <c r="X162" s="34"/>
      <c r="Y162" s="34"/>
      <c r="Z162" s="34"/>
      <c r="AA162" s="34"/>
      <c r="AB162" s="36"/>
      <c r="AC162" s="36"/>
      <c r="AD162" s="36"/>
      <c r="AE162" s="36"/>
      <c r="AF162" s="87" t="n">
        <v>11</v>
      </c>
    </row>
    <row r="163" s="87" customFormat="true" ht="11.55" hidden="false" customHeight="true" outlineLevel="0" collapsed="false">
      <c r="A163" s="517"/>
      <c r="B163" s="36"/>
      <c r="C163" s="36"/>
      <c r="K163" s="34"/>
      <c r="L163" s="36"/>
      <c r="M163" s="36"/>
      <c r="N163" s="34"/>
      <c r="O163" s="34"/>
      <c r="P163" s="34"/>
      <c r="Q163" s="34"/>
      <c r="R163" s="36"/>
      <c r="S163" s="34"/>
      <c r="T163" s="34"/>
      <c r="U163" s="518"/>
      <c r="V163" s="34"/>
      <c r="W163" s="34"/>
      <c r="X163" s="34"/>
      <c r="Y163" s="34"/>
      <c r="Z163" s="34"/>
      <c r="AA163" s="34"/>
      <c r="AB163" s="36"/>
      <c r="AC163" s="36"/>
      <c r="AD163" s="36"/>
      <c r="AE163" s="36"/>
      <c r="AF163" s="87" t="n">
        <v>11</v>
      </c>
    </row>
    <row r="164" s="87" customFormat="true" ht="11.55" hidden="false" customHeight="true" outlineLevel="0" collapsed="false">
      <c r="A164" s="517"/>
      <c r="B164" s="36"/>
      <c r="C164" s="36"/>
      <c r="K164" s="34"/>
      <c r="L164" s="36"/>
      <c r="M164" s="36"/>
      <c r="N164" s="34"/>
      <c r="O164" s="34"/>
      <c r="P164" s="34"/>
      <c r="Q164" s="34"/>
      <c r="R164" s="36"/>
      <c r="S164" s="34"/>
      <c r="T164" s="34"/>
      <c r="U164" s="518"/>
      <c r="V164" s="34"/>
      <c r="W164" s="34"/>
      <c r="X164" s="34"/>
      <c r="Y164" s="34"/>
      <c r="Z164" s="34"/>
      <c r="AA164" s="34"/>
      <c r="AB164" s="36"/>
      <c r="AC164" s="36"/>
      <c r="AD164" s="36"/>
      <c r="AE164" s="36"/>
      <c r="AF164" s="87" t="n">
        <v>11</v>
      </c>
    </row>
    <row r="165" s="87" customFormat="true" ht="11.55" hidden="false" customHeight="true" outlineLevel="0" collapsed="false">
      <c r="A165" s="517"/>
      <c r="B165" s="36"/>
      <c r="C165" s="36"/>
      <c r="K165" s="34"/>
      <c r="L165" s="36"/>
      <c r="M165" s="36"/>
      <c r="N165" s="34"/>
      <c r="O165" s="34"/>
      <c r="P165" s="34"/>
      <c r="Q165" s="34"/>
      <c r="R165" s="36"/>
      <c r="S165" s="34"/>
      <c r="T165" s="34"/>
      <c r="U165" s="518"/>
      <c r="V165" s="34"/>
      <c r="W165" s="34"/>
      <c r="X165" s="34"/>
      <c r="Y165" s="34"/>
      <c r="Z165" s="34"/>
      <c r="AA165" s="34"/>
      <c r="AB165" s="36"/>
      <c r="AC165" s="36"/>
      <c r="AD165" s="36"/>
      <c r="AE165" s="36"/>
      <c r="AF165" s="87" t="n">
        <v>11</v>
      </c>
    </row>
    <row r="166" s="87" customFormat="true" ht="11.55" hidden="false" customHeight="true" outlineLevel="0" collapsed="false">
      <c r="A166" s="517"/>
      <c r="B166" s="36"/>
      <c r="C166" s="36"/>
      <c r="K166" s="34"/>
      <c r="L166" s="36"/>
      <c r="M166" s="36"/>
      <c r="N166" s="34"/>
      <c r="O166" s="34"/>
      <c r="P166" s="34"/>
      <c r="Q166" s="34"/>
      <c r="R166" s="36"/>
      <c r="S166" s="34"/>
      <c r="T166" s="34"/>
      <c r="U166" s="518"/>
      <c r="V166" s="34"/>
      <c r="W166" s="34"/>
      <c r="X166" s="34"/>
      <c r="Y166" s="34"/>
      <c r="Z166" s="34"/>
      <c r="AA166" s="34"/>
      <c r="AB166" s="36"/>
      <c r="AC166" s="36"/>
      <c r="AD166" s="36"/>
      <c r="AE166" s="36"/>
      <c r="AF166" s="87" t="n">
        <v>11</v>
      </c>
    </row>
    <row r="167" s="87" customFormat="true" ht="11.55" hidden="false" customHeight="true" outlineLevel="0" collapsed="false">
      <c r="A167" s="517"/>
      <c r="B167" s="36"/>
      <c r="C167" s="36"/>
      <c r="K167" s="34"/>
      <c r="L167" s="36"/>
      <c r="M167" s="36"/>
      <c r="N167" s="34"/>
      <c r="O167" s="34"/>
      <c r="P167" s="34"/>
      <c r="Q167" s="34"/>
      <c r="R167" s="36"/>
      <c r="S167" s="34"/>
      <c r="T167" s="34"/>
      <c r="U167" s="518"/>
      <c r="V167" s="34"/>
      <c r="W167" s="34"/>
      <c r="X167" s="34"/>
      <c r="Y167" s="34"/>
      <c r="Z167" s="34"/>
      <c r="AA167" s="34"/>
      <c r="AB167" s="36"/>
      <c r="AC167" s="36"/>
      <c r="AD167" s="36"/>
      <c r="AE167" s="36"/>
      <c r="AF167" s="87" t="n">
        <v>11</v>
      </c>
    </row>
    <row r="168" s="87" customFormat="true" ht="11.55" hidden="false" customHeight="true" outlineLevel="0" collapsed="false">
      <c r="A168" s="517"/>
      <c r="B168" s="36"/>
      <c r="C168" s="36"/>
      <c r="K168" s="34"/>
      <c r="L168" s="36"/>
      <c r="M168" s="36"/>
      <c r="N168" s="34"/>
      <c r="O168" s="34"/>
      <c r="P168" s="34"/>
      <c r="Q168" s="34"/>
      <c r="R168" s="36"/>
      <c r="S168" s="34"/>
      <c r="T168" s="34"/>
      <c r="U168" s="518"/>
      <c r="V168" s="34"/>
      <c r="W168" s="34"/>
      <c r="X168" s="34"/>
      <c r="Y168" s="34"/>
      <c r="Z168" s="34"/>
      <c r="AA168" s="34"/>
      <c r="AB168" s="36"/>
      <c r="AC168" s="36"/>
      <c r="AD168" s="36"/>
      <c r="AE168" s="36"/>
      <c r="AF168" s="87" t="n">
        <v>11</v>
      </c>
    </row>
    <row r="169" s="87" customFormat="true" ht="11.55" hidden="false" customHeight="true" outlineLevel="0" collapsed="false">
      <c r="A169" s="517"/>
      <c r="B169" s="36"/>
      <c r="C169" s="36"/>
      <c r="K169" s="34"/>
      <c r="L169" s="36"/>
      <c r="M169" s="36"/>
      <c r="N169" s="34"/>
      <c r="O169" s="34"/>
      <c r="P169" s="34"/>
      <c r="Q169" s="34"/>
      <c r="R169" s="36"/>
      <c r="S169" s="34"/>
      <c r="T169" s="34"/>
      <c r="U169" s="518"/>
      <c r="V169" s="34"/>
      <c r="W169" s="34"/>
      <c r="X169" s="34"/>
      <c r="Y169" s="34"/>
      <c r="Z169" s="34"/>
      <c r="AA169" s="34"/>
      <c r="AB169" s="36"/>
      <c r="AC169" s="36"/>
      <c r="AD169" s="36"/>
      <c r="AE169" s="36"/>
      <c r="AF169" s="87" t="n">
        <v>11</v>
      </c>
    </row>
    <row r="170" s="87" customFormat="true" ht="11.55" hidden="false" customHeight="true" outlineLevel="0" collapsed="false">
      <c r="A170" s="517"/>
      <c r="B170" s="36"/>
      <c r="C170" s="36"/>
      <c r="K170" s="34"/>
      <c r="L170" s="36"/>
      <c r="M170" s="36"/>
      <c r="N170" s="34"/>
      <c r="O170" s="34"/>
      <c r="P170" s="34"/>
      <c r="Q170" s="34"/>
      <c r="R170" s="36"/>
      <c r="S170" s="34"/>
      <c r="T170" s="34"/>
      <c r="U170" s="518"/>
      <c r="V170" s="34"/>
      <c r="W170" s="34"/>
      <c r="X170" s="34"/>
      <c r="Y170" s="34"/>
      <c r="Z170" s="34"/>
      <c r="AA170" s="34"/>
      <c r="AB170" s="36"/>
      <c r="AC170" s="36"/>
      <c r="AD170" s="36"/>
      <c r="AE170" s="36"/>
      <c r="AF170" s="87" t="n">
        <v>11</v>
      </c>
    </row>
    <row r="171" s="87" customFormat="true" ht="11.55" hidden="false" customHeight="true" outlineLevel="0" collapsed="false">
      <c r="A171" s="517"/>
      <c r="B171" s="36"/>
      <c r="C171" s="36"/>
      <c r="K171" s="34"/>
      <c r="L171" s="36"/>
      <c r="M171" s="36"/>
      <c r="N171" s="34"/>
      <c r="O171" s="34"/>
      <c r="P171" s="34"/>
      <c r="Q171" s="34"/>
      <c r="R171" s="36"/>
      <c r="S171" s="34"/>
      <c r="T171" s="34"/>
      <c r="U171" s="518"/>
      <c r="V171" s="34"/>
      <c r="W171" s="34"/>
      <c r="X171" s="34"/>
      <c r="Y171" s="34"/>
      <c r="Z171" s="34"/>
      <c r="AA171" s="34"/>
      <c r="AB171" s="36"/>
      <c r="AC171" s="36"/>
      <c r="AD171" s="36"/>
      <c r="AE171" s="36"/>
      <c r="AF171" s="87" t="n">
        <v>11</v>
      </c>
    </row>
    <row r="172" s="87" customFormat="true" ht="11.55" hidden="false" customHeight="true" outlineLevel="0" collapsed="false">
      <c r="A172" s="517"/>
      <c r="B172" s="36"/>
      <c r="C172" s="36"/>
      <c r="K172" s="34"/>
      <c r="L172" s="36"/>
      <c r="M172" s="36"/>
      <c r="N172" s="34"/>
      <c r="O172" s="34"/>
      <c r="P172" s="34"/>
      <c r="Q172" s="34"/>
      <c r="R172" s="36"/>
      <c r="S172" s="34"/>
      <c r="T172" s="34"/>
      <c r="U172" s="518"/>
      <c r="V172" s="34"/>
      <c r="W172" s="34"/>
      <c r="X172" s="34"/>
      <c r="Y172" s="34"/>
      <c r="Z172" s="34"/>
      <c r="AA172" s="34"/>
      <c r="AB172" s="36"/>
      <c r="AC172" s="36"/>
      <c r="AD172" s="36"/>
      <c r="AE172" s="36"/>
      <c r="AF172" s="87" t="n">
        <v>11</v>
      </c>
    </row>
    <row r="173" s="87" customFormat="true" ht="11.55" hidden="false" customHeight="true" outlineLevel="0" collapsed="false">
      <c r="A173" s="517"/>
      <c r="B173" s="36"/>
      <c r="C173" s="36"/>
      <c r="K173" s="34"/>
      <c r="L173" s="36"/>
      <c r="M173" s="36"/>
      <c r="N173" s="34"/>
      <c r="O173" s="34"/>
      <c r="P173" s="34"/>
      <c r="Q173" s="34"/>
      <c r="R173" s="36"/>
      <c r="S173" s="34"/>
      <c r="T173" s="34"/>
      <c r="U173" s="518"/>
      <c r="V173" s="34"/>
      <c r="W173" s="34"/>
      <c r="X173" s="34"/>
      <c r="Y173" s="34"/>
      <c r="Z173" s="34"/>
      <c r="AA173" s="34"/>
      <c r="AB173" s="36"/>
      <c r="AC173" s="36"/>
      <c r="AD173" s="36"/>
      <c r="AE173" s="36"/>
      <c r="AF173" s="87" t="n">
        <v>11</v>
      </c>
    </row>
    <row r="174" s="87" customFormat="true" ht="11.55" hidden="false" customHeight="true" outlineLevel="0" collapsed="false">
      <c r="A174" s="517"/>
      <c r="B174" s="36"/>
      <c r="C174" s="36"/>
      <c r="K174" s="34"/>
      <c r="L174" s="36"/>
      <c r="M174" s="36"/>
      <c r="N174" s="34"/>
      <c r="O174" s="34"/>
      <c r="P174" s="34"/>
      <c r="Q174" s="34"/>
      <c r="R174" s="36"/>
      <c r="S174" s="34"/>
      <c r="T174" s="34"/>
      <c r="U174" s="518"/>
      <c r="V174" s="34"/>
      <c r="W174" s="34"/>
      <c r="X174" s="34"/>
      <c r="Y174" s="34"/>
      <c r="Z174" s="34"/>
      <c r="AA174" s="34"/>
      <c r="AB174" s="36"/>
      <c r="AC174" s="36"/>
      <c r="AD174" s="36"/>
      <c r="AE174" s="36"/>
      <c r="AF174" s="87" t="n">
        <v>11</v>
      </c>
    </row>
    <row r="175" s="87" customFormat="true" ht="11.55" hidden="false" customHeight="true" outlineLevel="0" collapsed="false">
      <c r="A175" s="517"/>
      <c r="B175" s="36"/>
      <c r="C175" s="36"/>
      <c r="K175" s="34"/>
      <c r="L175" s="36"/>
      <c r="M175" s="36"/>
      <c r="N175" s="34"/>
      <c r="O175" s="34"/>
      <c r="P175" s="34"/>
      <c r="Q175" s="34"/>
      <c r="R175" s="36"/>
      <c r="S175" s="34"/>
      <c r="T175" s="34"/>
      <c r="U175" s="518"/>
      <c r="V175" s="34"/>
      <c r="W175" s="34"/>
      <c r="X175" s="34"/>
      <c r="Y175" s="34"/>
      <c r="Z175" s="34"/>
      <c r="AA175" s="34"/>
      <c r="AB175" s="36"/>
      <c r="AC175" s="36"/>
      <c r="AD175" s="36"/>
      <c r="AE175" s="36"/>
      <c r="AF175" s="87" t="n">
        <v>11</v>
      </c>
    </row>
    <row r="176" s="87" customFormat="true" ht="11.55" hidden="false" customHeight="true" outlineLevel="0" collapsed="false">
      <c r="A176" s="517"/>
      <c r="B176" s="36"/>
      <c r="C176" s="36"/>
      <c r="K176" s="34"/>
      <c r="L176" s="36"/>
      <c r="M176" s="36"/>
      <c r="N176" s="34"/>
      <c r="O176" s="34"/>
      <c r="P176" s="34"/>
      <c r="Q176" s="34"/>
      <c r="R176" s="36"/>
      <c r="S176" s="34"/>
      <c r="T176" s="34"/>
      <c r="U176" s="518"/>
      <c r="V176" s="34"/>
      <c r="W176" s="34"/>
      <c r="X176" s="34"/>
      <c r="Y176" s="34"/>
      <c r="Z176" s="34"/>
      <c r="AA176" s="34"/>
      <c r="AB176" s="36"/>
      <c r="AC176" s="36"/>
      <c r="AD176" s="36"/>
      <c r="AE176" s="36"/>
      <c r="AF176" s="87" t="n">
        <v>11</v>
      </c>
    </row>
    <row r="177" s="87" customFormat="true" ht="11.55" hidden="false" customHeight="true" outlineLevel="0" collapsed="false">
      <c r="A177" s="517"/>
      <c r="B177" s="36"/>
      <c r="C177" s="36"/>
      <c r="K177" s="34"/>
      <c r="L177" s="36"/>
      <c r="M177" s="36"/>
      <c r="N177" s="34"/>
      <c r="O177" s="34"/>
      <c r="P177" s="34"/>
      <c r="Q177" s="34"/>
      <c r="R177" s="36"/>
      <c r="S177" s="34"/>
      <c r="T177" s="34"/>
      <c r="U177" s="518"/>
      <c r="V177" s="34"/>
      <c r="W177" s="34"/>
      <c r="X177" s="34"/>
      <c r="Y177" s="34"/>
      <c r="Z177" s="34"/>
      <c r="AA177" s="34"/>
      <c r="AB177" s="36"/>
      <c r="AC177" s="36"/>
      <c r="AD177" s="36"/>
      <c r="AE177" s="36"/>
      <c r="AF177" s="87" t="n">
        <v>11</v>
      </c>
    </row>
    <row r="178" s="87" customFormat="true" ht="11.55" hidden="false" customHeight="true" outlineLevel="0" collapsed="false">
      <c r="A178" s="517"/>
      <c r="B178" s="36"/>
      <c r="C178" s="36"/>
      <c r="K178" s="34"/>
      <c r="L178" s="36"/>
      <c r="M178" s="36"/>
      <c r="N178" s="34"/>
      <c r="O178" s="34"/>
      <c r="P178" s="34"/>
      <c r="Q178" s="34"/>
      <c r="R178" s="36"/>
      <c r="S178" s="34"/>
      <c r="T178" s="34"/>
      <c r="U178" s="518"/>
      <c r="V178" s="34"/>
      <c r="W178" s="34"/>
      <c r="X178" s="34"/>
      <c r="Y178" s="34"/>
      <c r="Z178" s="34"/>
      <c r="AA178" s="34"/>
      <c r="AB178" s="36"/>
      <c r="AC178" s="36"/>
      <c r="AD178" s="36"/>
      <c r="AE178" s="36"/>
      <c r="AF178" s="87" t="n">
        <v>11</v>
      </c>
    </row>
    <row r="179" s="87" customFormat="true" ht="11.55" hidden="false" customHeight="true" outlineLevel="0" collapsed="false">
      <c r="A179" s="517"/>
      <c r="B179" s="36"/>
      <c r="C179" s="36"/>
      <c r="K179" s="34"/>
      <c r="L179" s="36"/>
      <c r="M179" s="36"/>
      <c r="N179" s="34"/>
      <c r="O179" s="34"/>
      <c r="P179" s="34"/>
      <c r="Q179" s="34"/>
      <c r="R179" s="36"/>
      <c r="S179" s="34"/>
      <c r="T179" s="34"/>
      <c r="U179" s="518"/>
      <c r="V179" s="34"/>
      <c r="W179" s="34"/>
      <c r="X179" s="34"/>
      <c r="Y179" s="34"/>
      <c r="Z179" s="34"/>
      <c r="AA179" s="34"/>
      <c r="AB179" s="36"/>
      <c r="AC179" s="36"/>
      <c r="AD179" s="36"/>
      <c r="AE179" s="36"/>
      <c r="AF179" s="87" t="n">
        <v>11</v>
      </c>
    </row>
    <row r="180" s="87" customFormat="true" ht="11.55" hidden="false" customHeight="true" outlineLevel="0" collapsed="false">
      <c r="A180" s="517"/>
      <c r="B180" s="36"/>
      <c r="C180" s="36"/>
      <c r="K180" s="34"/>
      <c r="L180" s="36"/>
      <c r="M180" s="36"/>
      <c r="N180" s="34"/>
      <c r="O180" s="34"/>
      <c r="P180" s="34"/>
      <c r="Q180" s="34"/>
      <c r="R180" s="36"/>
      <c r="S180" s="34"/>
      <c r="T180" s="34"/>
      <c r="U180" s="518"/>
      <c r="V180" s="34"/>
      <c r="W180" s="34"/>
      <c r="X180" s="34"/>
      <c r="Y180" s="34"/>
      <c r="Z180" s="34"/>
      <c r="AA180" s="34"/>
      <c r="AB180" s="36"/>
      <c r="AC180" s="36"/>
      <c r="AD180" s="36"/>
      <c r="AE180" s="36"/>
      <c r="AF180" s="87" t="n">
        <v>11</v>
      </c>
    </row>
    <row r="181" s="87" customFormat="true" ht="11.55" hidden="false" customHeight="true" outlineLevel="0" collapsed="false">
      <c r="A181" s="517"/>
      <c r="B181" s="36"/>
      <c r="C181" s="36"/>
      <c r="K181" s="34"/>
      <c r="L181" s="36"/>
      <c r="M181" s="36"/>
      <c r="N181" s="34"/>
      <c r="O181" s="34"/>
      <c r="P181" s="34"/>
      <c r="Q181" s="34"/>
      <c r="R181" s="36"/>
      <c r="S181" s="34"/>
      <c r="T181" s="34"/>
      <c r="U181" s="518"/>
      <c r="V181" s="34"/>
      <c r="W181" s="34"/>
      <c r="X181" s="34"/>
      <c r="Y181" s="34"/>
      <c r="Z181" s="34"/>
      <c r="AA181" s="34"/>
      <c r="AB181" s="36"/>
      <c r="AC181" s="36"/>
      <c r="AD181" s="36"/>
      <c r="AE181" s="36"/>
      <c r="AF181" s="87" t="n">
        <v>11</v>
      </c>
    </row>
    <row r="182" s="87" customFormat="true" ht="11.55" hidden="false" customHeight="true" outlineLevel="0" collapsed="false">
      <c r="A182" s="517"/>
      <c r="B182" s="36"/>
      <c r="C182" s="36"/>
      <c r="K182" s="34"/>
      <c r="L182" s="36"/>
      <c r="M182" s="36"/>
      <c r="N182" s="34"/>
      <c r="O182" s="34"/>
      <c r="P182" s="34"/>
      <c r="Q182" s="34"/>
      <c r="R182" s="36"/>
      <c r="S182" s="34"/>
      <c r="T182" s="34"/>
      <c r="U182" s="518"/>
      <c r="V182" s="34"/>
      <c r="W182" s="34"/>
      <c r="X182" s="34"/>
      <c r="Y182" s="34"/>
      <c r="Z182" s="34"/>
      <c r="AA182" s="34"/>
      <c r="AB182" s="36"/>
      <c r="AC182" s="36"/>
      <c r="AD182" s="36"/>
      <c r="AE182" s="36"/>
      <c r="AF182" s="87" t="n">
        <v>11</v>
      </c>
    </row>
    <row r="183" s="87" customFormat="true" ht="11.55" hidden="false" customHeight="true" outlineLevel="0" collapsed="false">
      <c r="A183" s="517"/>
      <c r="B183" s="36"/>
      <c r="C183" s="36"/>
      <c r="K183" s="34"/>
      <c r="L183" s="36"/>
      <c r="M183" s="36"/>
      <c r="N183" s="34"/>
      <c r="O183" s="34"/>
      <c r="P183" s="34"/>
      <c r="Q183" s="34"/>
      <c r="R183" s="36"/>
      <c r="S183" s="34"/>
      <c r="T183" s="34"/>
      <c r="U183" s="518"/>
      <c r="V183" s="34"/>
      <c r="W183" s="34"/>
      <c r="X183" s="34"/>
      <c r="Y183" s="34"/>
      <c r="Z183" s="34"/>
      <c r="AA183" s="34"/>
      <c r="AB183" s="36"/>
      <c r="AC183" s="36"/>
      <c r="AD183" s="36"/>
      <c r="AE183" s="36"/>
      <c r="AF183" s="87" t="n">
        <v>11</v>
      </c>
    </row>
    <row r="184" s="87" customFormat="true" ht="11.55" hidden="false" customHeight="true" outlineLevel="0" collapsed="false">
      <c r="A184" s="517"/>
      <c r="B184" s="36"/>
      <c r="C184" s="36"/>
      <c r="K184" s="34"/>
      <c r="L184" s="36"/>
      <c r="M184" s="36"/>
      <c r="N184" s="34"/>
      <c r="O184" s="34"/>
      <c r="P184" s="34"/>
      <c r="Q184" s="34"/>
      <c r="R184" s="36"/>
      <c r="S184" s="34"/>
      <c r="T184" s="34"/>
      <c r="U184" s="518"/>
      <c r="V184" s="34"/>
      <c r="W184" s="34"/>
      <c r="X184" s="34"/>
      <c r="Y184" s="34"/>
      <c r="Z184" s="34"/>
      <c r="AA184" s="34"/>
      <c r="AB184" s="36"/>
      <c r="AC184" s="36"/>
      <c r="AD184" s="36"/>
      <c r="AE184" s="36"/>
      <c r="AF184" s="87" t="n">
        <v>11</v>
      </c>
    </row>
    <row r="185" s="87" customFormat="true" ht="11.55" hidden="false" customHeight="true" outlineLevel="0" collapsed="false">
      <c r="A185" s="517"/>
      <c r="B185" s="36"/>
      <c r="C185" s="36"/>
      <c r="K185" s="34"/>
      <c r="L185" s="36"/>
      <c r="M185" s="36"/>
      <c r="N185" s="34"/>
      <c r="O185" s="34"/>
      <c r="P185" s="34"/>
      <c r="Q185" s="34"/>
      <c r="R185" s="36"/>
      <c r="S185" s="34"/>
      <c r="T185" s="34"/>
      <c r="U185" s="518"/>
      <c r="V185" s="34"/>
      <c r="W185" s="34"/>
      <c r="X185" s="34"/>
      <c r="Y185" s="34"/>
      <c r="Z185" s="34"/>
      <c r="AA185" s="34"/>
      <c r="AB185" s="36"/>
      <c r="AC185" s="36"/>
      <c r="AD185" s="36"/>
      <c r="AE185" s="36"/>
      <c r="AF185" s="87" t="n">
        <v>11</v>
      </c>
    </row>
    <row r="186" s="87" customFormat="true" ht="11.55" hidden="false" customHeight="true" outlineLevel="0" collapsed="false">
      <c r="A186" s="517"/>
      <c r="B186" s="36"/>
      <c r="C186" s="36"/>
      <c r="K186" s="34"/>
      <c r="L186" s="36"/>
      <c r="M186" s="36"/>
      <c r="N186" s="34"/>
      <c r="O186" s="34"/>
      <c r="P186" s="34"/>
      <c r="Q186" s="34"/>
      <c r="R186" s="36"/>
      <c r="S186" s="34"/>
      <c r="T186" s="34"/>
      <c r="U186" s="518"/>
      <c r="V186" s="34"/>
      <c r="W186" s="34"/>
      <c r="X186" s="34"/>
      <c r="Y186" s="34"/>
      <c r="Z186" s="34"/>
      <c r="AA186" s="34"/>
      <c r="AB186" s="36"/>
      <c r="AC186" s="36"/>
      <c r="AD186" s="36"/>
      <c r="AE186" s="36"/>
      <c r="AF186" s="87" t="n">
        <v>11</v>
      </c>
    </row>
    <row r="187" s="87" customFormat="true" ht="11.55" hidden="false" customHeight="true" outlineLevel="0" collapsed="false">
      <c r="A187" s="517"/>
      <c r="B187" s="36"/>
      <c r="C187" s="36"/>
      <c r="K187" s="34"/>
      <c r="L187" s="36"/>
      <c r="M187" s="36"/>
      <c r="N187" s="34"/>
      <c r="O187" s="34"/>
      <c r="P187" s="34"/>
      <c r="Q187" s="34"/>
      <c r="R187" s="36"/>
      <c r="S187" s="34"/>
      <c r="T187" s="34"/>
      <c r="U187" s="518"/>
      <c r="V187" s="34"/>
      <c r="W187" s="34"/>
      <c r="X187" s="34"/>
      <c r="Y187" s="34"/>
      <c r="Z187" s="34"/>
      <c r="AA187" s="34"/>
      <c r="AB187" s="36"/>
      <c r="AC187" s="36"/>
      <c r="AD187" s="36"/>
      <c r="AE187" s="36"/>
      <c r="AF187" s="87" t="n">
        <v>11</v>
      </c>
    </row>
    <row r="188" s="87" customFormat="true" ht="11.55" hidden="false" customHeight="true" outlineLevel="0" collapsed="false">
      <c r="A188" s="517"/>
      <c r="B188" s="36"/>
      <c r="C188" s="36"/>
      <c r="K188" s="34"/>
      <c r="L188" s="36"/>
      <c r="M188" s="36"/>
      <c r="N188" s="34"/>
      <c r="O188" s="34"/>
      <c r="P188" s="34"/>
      <c r="Q188" s="34"/>
      <c r="R188" s="36"/>
      <c r="S188" s="34"/>
      <c r="T188" s="34"/>
      <c r="U188" s="518"/>
      <c r="V188" s="34"/>
      <c r="W188" s="34"/>
      <c r="X188" s="34"/>
      <c r="Y188" s="34"/>
      <c r="Z188" s="34"/>
      <c r="AA188" s="34"/>
      <c r="AB188" s="36"/>
      <c r="AC188" s="36"/>
      <c r="AD188" s="36"/>
      <c r="AE188" s="36"/>
      <c r="AF188" s="87" t="n">
        <v>11</v>
      </c>
    </row>
    <row r="189" s="87" customFormat="true" ht="11.55" hidden="false" customHeight="true" outlineLevel="0" collapsed="false">
      <c r="A189" s="517"/>
      <c r="B189" s="36"/>
      <c r="C189" s="36"/>
      <c r="K189" s="34"/>
      <c r="L189" s="36"/>
      <c r="M189" s="36"/>
      <c r="N189" s="34"/>
      <c r="O189" s="34"/>
      <c r="P189" s="34"/>
      <c r="Q189" s="34"/>
      <c r="R189" s="36"/>
      <c r="S189" s="34"/>
      <c r="T189" s="34"/>
      <c r="U189" s="518"/>
      <c r="V189" s="34"/>
      <c r="W189" s="34"/>
      <c r="X189" s="34"/>
      <c r="Y189" s="34"/>
      <c r="Z189" s="34"/>
      <c r="AA189" s="34"/>
      <c r="AB189" s="36"/>
      <c r="AC189" s="36"/>
      <c r="AD189" s="36"/>
      <c r="AE189" s="36"/>
      <c r="AF189" s="87" t="n">
        <v>11</v>
      </c>
    </row>
    <row r="190" s="87" customFormat="true" ht="11.55" hidden="false" customHeight="true" outlineLevel="0" collapsed="false">
      <c r="A190" s="517"/>
      <c r="B190" s="36"/>
      <c r="C190" s="36"/>
      <c r="K190" s="34"/>
      <c r="L190" s="36"/>
      <c r="M190" s="36"/>
      <c r="N190" s="34"/>
      <c r="O190" s="34"/>
      <c r="P190" s="34"/>
      <c r="Q190" s="34"/>
      <c r="R190" s="36"/>
      <c r="S190" s="34"/>
      <c r="T190" s="34"/>
      <c r="U190" s="518"/>
      <c r="V190" s="34"/>
      <c r="W190" s="34"/>
      <c r="X190" s="34"/>
      <c r="Y190" s="34"/>
      <c r="Z190" s="34"/>
      <c r="AA190" s="34"/>
      <c r="AB190" s="36"/>
      <c r="AC190" s="36"/>
      <c r="AD190" s="36"/>
      <c r="AE190" s="36"/>
      <c r="AF190" s="87" t="n">
        <v>11</v>
      </c>
    </row>
    <row r="191" s="87" customFormat="true" ht="11.55" hidden="false" customHeight="true" outlineLevel="0" collapsed="false">
      <c r="A191" s="517"/>
      <c r="B191" s="36"/>
      <c r="C191" s="36"/>
      <c r="K191" s="34"/>
      <c r="L191" s="36"/>
      <c r="M191" s="36"/>
      <c r="N191" s="34"/>
      <c r="O191" s="34"/>
      <c r="P191" s="34"/>
      <c r="Q191" s="34"/>
      <c r="R191" s="36"/>
      <c r="S191" s="34"/>
      <c r="T191" s="34"/>
      <c r="U191" s="518"/>
      <c r="V191" s="34"/>
      <c r="W191" s="34"/>
      <c r="X191" s="34"/>
      <c r="Y191" s="34"/>
      <c r="Z191" s="34"/>
      <c r="AA191" s="34"/>
      <c r="AB191" s="36"/>
      <c r="AC191" s="36"/>
      <c r="AD191" s="36"/>
      <c r="AE191" s="36"/>
      <c r="AF191" s="87" t="n">
        <v>11</v>
      </c>
    </row>
    <row r="192" s="87" customFormat="true" ht="11.55" hidden="false" customHeight="true" outlineLevel="0" collapsed="false">
      <c r="A192" s="517"/>
      <c r="B192" s="36"/>
      <c r="C192" s="36"/>
      <c r="K192" s="34"/>
      <c r="L192" s="36"/>
      <c r="M192" s="36"/>
      <c r="N192" s="34"/>
      <c r="O192" s="34"/>
      <c r="P192" s="34"/>
      <c r="Q192" s="34"/>
      <c r="R192" s="36"/>
      <c r="S192" s="34"/>
      <c r="T192" s="34"/>
      <c r="U192" s="518"/>
      <c r="V192" s="34"/>
      <c r="W192" s="34"/>
      <c r="X192" s="34"/>
      <c r="Y192" s="34"/>
      <c r="Z192" s="34"/>
      <c r="AA192" s="34"/>
      <c r="AB192" s="36"/>
      <c r="AC192" s="36"/>
      <c r="AD192" s="36"/>
      <c r="AE192" s="36"/>
      <c r="AF192" s="87" t="n">
        <v>11</v>
      </c>
    </row>
    <row r="193" s="87" customFormat="true" ht="11.55" hidden="false" customHeight="true" outlineLevel="0" collapsed="false">
      <c r="A193" s="517"/>
      <c r="B193" s="36"/>
      <c r="C193" s="36"/>
      <c r="K193" s="34"/>
      <c r="L193" s="36"/>
      <c r="M193" s="36"/>
      <c r="N193" s="34"/>
      <c r="O193" s="34"/>
      <c r="P193" s="34"/>
      <c r="Q193" s="34"/>
      <c r="R193" s="36"/>
      <c r="S193" s="34"/>
      <c r="T193" s="34"/>
      <c r="U193" s="518"/>
      <c r="V193" s="34"/>
      <c r="W193" s="34"/>
      <c r="X193" s="34"/>
      <c r="Y193" s="34"/>
      <c r="Z193" s="34"/>
      <c r="AA193" s="34"/>
      <c r="AB193" s="36"/>
      <c r="AC193" s="36"/>
      <c r="AD193" s="36"/>
      <c r="AE193" s="36"/>
      <c r="AF193" s="87" t="n">
        <v>11</v>
      </c>
    </row>
    <row r="194" s="87" customFormat="true" ht="11.55" hidden="false" customHeight="true" outlineLevel="0" collapsed="false">
      <c r="A194" s="517"/>
      <c r="B194" s="36"/>
      <c r="C194" s="36"/>
      <c r="K194" s="34"/>
      <c r="L194" s="36"/>
      <c r="M194" s="36"/>
      <c r="N194" s="34"/>
      <c r="O194" s="34"/>
      <c r="P194" s="34"/>
      <c r="Q194" s="34"/>
      <c r="R194" s="36"/>
      <c r="S194" s="34"/>
      <c r="T194" s="34"/>
      <c r="U194" s="518"/>
      <c r="V194" s="34"/>
      <c r="W194" s="34"/>
      <c r="X194" s="34"/>
      <c r="Y194" s="34"/>
      <c r="Z194" s="34"/>
      <c r="AA194" s="34"/>
      <c r="AB194" s="36"/>
      <c r="AC194" s="36"/>
      <c r="AD194" s="36"/>
      <c r="AE194" s="36"/>
      <c r="AF194" s="87" t="n">
        <v>11</v>
      </c>
    </row>
    <row r="195" s="87" customFormat="true" ht="11.55" hidden="false" customHeight="true" outlineLevel="0" collapsed="false">
      <c r="A195" s="517"/>
      <c r="B195" s="36"/>
      <c r="C195" s="36"/>
      <c r="K195" s="34"/>
      <c r="L195" s="36"/>
      <c r="M195" s="36"/>
      <c r="N195" s="34"/>
      <c r="O195" s="34"/>
      <c r="P195" s="34"/>
      <c r="Q195" s="34"/>
      <c r="R195" s="36"/>
      <c r="S195" s="34"/>
      <c r="T195" s="34"/>
      <c r="U195" s="518"/>
      <c r="V195" s="34"/>
      <c r="W195" s="34"/>
      <c r="X195" s="34"/>
      <c r="Y195" s="34"/>
      <c r="Z195" s="34"/>
      <c r="AA195" s="34"/>
      <c r="AB195" s="36"/>
      <c r="AC195" s="36"/>
      <c r="AD195" s="36"/>
      <c r="AE195" s="36"/>
      <c r="AF195" s="87" t="n">
        <v>11</v>
      </c>
    </row>
    <row r="196" s="87" customFormat="true" ht="11.55" hidden="false" customHeight="true" outlineLevel="0" collapsed="false">
      <c r="A196" s="517"/>
      <c r="B196" s="36"/>
      <c r="C196" s="36"/>
      <c r="K196" s="34"/>
      <c r="L196" s="36"/>
      <c r="M196" s="36"/>
      <c r="N196" s="34"/>
      <c r="O196" s="34"/>
      <c r="P196" s="34"/>
      <c r="Q196" s="34"/>
      <c r="R196" s="36"/>
      <c r="S196" s="34"/>
      <c r="T196" s="34"/>
      <c r="U196" s="518"/>
      <c r="V196" s="34"/>
      <c r="W196" s="34"/>
      <c r="X196" s="34"/>
      <c r="Y196" s="34"/>
      <c r="Z196" s="34"/>
      <c r="AA196" s="34"/>
      <c r="AB196" s="36"/>
      <c r="AC196" s="36"/>
      <c r="AD196" s="36"/>
      <c r="AE196" s="36"/>
      <c r="AF196" s="87" t="n">
        <v>11</v>
      </c>
    </row>
    <row r="197" s="87" customFormat="true" ht="11.55" hidden="false" customHeight="true" outlineLevel="0" collapsed="false">
      <c r="A197" s="517"/>
      <c r="B197" s="36"/>
      <c r="C197" s="36"/>
      <c r="K197" s="34"/>
      <c r="L197" s="36"/>
      <c r="M197" s="36"/>
      <c r="N197" s="34"/>
      <c r="O197" s="34"/>
      <c r="P197" s="34"/>
      <c r="Q197" s="34"/>
      <c r="R197" s="36"/>
      <c r="S197" s="34"/>
      <c r="T197" s="34"/>
      <c r="U197" s="518"/>
      <c r="V197" s="34"/>
      <c r="W197" s="34"/>
      <c r="X197" s="34"/>
      <c r="Y197" s="34"/>
      <c r="Z197" s="34"/>
      <c r="AA197" s="34"/>
      <c r="AB197" s="36"/>
      <c r="AC197" s="36"/>
      <c r="AD197" s="36"/>
      <c r="AE197" s="36"/>
      <c r="AF197" s="87" t="n">
        <v>11</v>
      </c>
    </row>
    <row r="198" s="87" customFormat="true" ht="11.55" hidden="false" customHeight="true" outlineLevel="0" collapsed="false">
      <c r="A198" s="517"/>
      <c r="B198" s="36"/>
      <c r="C198" s="36"/>
      <c r="K198" s="34"/>
      <c r="L198" s="36"/>
      <c r="M198" s="36"/>
      <c r="N198" s="34"/>
      <c r="O198" s="34"/>
      <c r="P198" s="34"/>
      <c r="Q198" s="34"/>
      <c r="R198" s="36"/>
      <c r="S198" s="34"/>
      <c r="T198" s="34"/>
      <c r="U198" s="518"/>
      <c r="V198" s="34"/>
      <c r="W198" s="34"/>
      <c r="X198" s="34"/>
      <c r="Y198" s="34"/>
      <c r="Z198" s="34"/>
      <c r="AA198" s="34"/>
      <c r="AB198" s="36"/>
      <c r="AC198" s="36"/>
      <c r="AD198" s="36"/>
      <c r="AE198" s="36"/>
      <c r="AF198" s="87" t="n">
        <v>11</v>
      </c>
    </row>
    <row r="199" s="87" customFormat="true" ht="11.55" hidden="false" customHeight="true" outlineLevel="0" collapsed="false">
      <c r="A199" s="517"/>
      <c r="B199" s="36"/>
      <c r="C199" s="36"/>
      <c r="K199" s="34"/>
      <c r="L199" s="36"/>
      <c r="M199" s="36"/>
      <c r="N199" s="34"/>
      <c r="O199" s="34"/>
      <c r="P199" s="34"/>
      <c r="Q199" s="34"/>
      <c r="R199" s="36"/>
      <c r="S199" s="34"/>
      <c r="T199" s="34"/>
      <c r="U199" s="518"/>
      <c r="V199" s="34"/>
      <c r="W199" s="34"/>
      <c r="X199" s="34"/>
      <c r="Y199" s="34"/>
      <c r="Z199" s="34"/>
      <c r="AA199" s="34"/>
      <c r="AB199" s="36"/>
      <c r="AC199" s="36"/>
      <c r="AD199" s="36"/>
      <c r="AE199" s="36"/>
      <c r="AF199" s="87" t="n">
        <v>11</v>
      </c>
    </row>
    <row r="200" s="87" customFormat="true" ht="11.55" hidden="false" customHeight="true" outlineLevel="0" collapsed="false">
      <c r="A200" s="517"/>
      <c r="B200" s="36"/>
      <c r="C200" s="36"/>
      <c r="K200" s="34"/>
      <c r="L200" s="36"/>
      <c r="M200" s="36"/>
      <c r="N200" s="34"/>
      <c r="O200" s="34"/>
      <c r="P200" s="34"/>
      <c r="Q200" s="34"/>
      <c r="R200" s="36"/>
      <c r="S200" s="34"/>
      <c r="T200" s="34"/>
      <c r="U200" s="518"/>
      <c r="V200" s="34"/>
      <c r="W200" s="34"/>
      <c r="X200" s="34"/>
      <c r="Y200" s="34"/>
      <c r="Z200" s="34"/>
      <c r="AA200" s="34"/>
      <c r="AB200" s="36"/>
      <c r="AC200" s="36"/>
      <c r="AD200" s="36"/>
      <c r="AE200" s="36"/>
      <c r="AF200" s="87" t="n">
        <v>11</v>
      </c>
    </row>
    <row r="201" s="87" customFormat="true" ht="11.55" hidden="false" customHeight="true" outlineLevel="0" collapsed="false">
      <c r="A201" s="517"/>
      <c r="B201" s="36"/>
      <c r="C201" s="36"/>
      <c r="K201" s="34"/>
      <c r="L201" s="36"/>
      <c r="M201" s="36"/>
      <c r="N201" s="34"/>
      <c r="O201" s="34"/>
      <c r="P201" s="34"/>
      <c r="Q201" s="34"/>
      <c r="R201" s="36"/>
      <c r="S201" s="34"/>
      <c r="T201" s="34"/>
      <c r="U201" s="518"/>
      <c r="V201" s="34"/>
      <c r="W201" s="34"/>
      <c r="X201" s="34"/>
      <c r="Y201" s="34"/>
      <c r="Z201" s="34"/>
      <c r="AA201" s="34"/>
      <c r="AB201" s="36"/>
      <c r="AC201" s="36"/>
      <c r="AD201" s="36"/>
      <c r="AE201" s="36"/>
      <c r="AF201" s="87" t="n">
        <v>11</v>
      </c>
    </row>
    <row r="202" s="87" customFormat="true" ht="11.55" hidden="false" customHeight="true" outlineLevel="0" collapsed="false">
      <c r="A202" s="517"/>
      <c r="B202" s="36"/>
      <c r="C202" s="36"/>
      <c r="K202" s="34"/>
      <c r="L202" s="36"/>
      <c r="M202" s="36"/>
      <c r="N202" s="34"/>
      <c r="O202" s="34"/>
      <c r="P202" s="34"/>
      <c r="Q202" s="34"/>
      <c r="R202" s="36"/>
      <c r="S202" s="34"/>
      <c r="T202" s="34"/>
      <c r="U202" s="518"/>
      <c r="V202" s="34"/>
      <c r="W202" s="34"/>
      <c r="X202" s="34"/>
      <c r="Y202" s="34"/>
      <c r="Z202" s="34"/>
      <c r="AA202" s="34"/>
      <c r="AB202" s="36"/>
      <c r="AC202" s="36"/>
      <c r="AD202" s="36"/>
      <c r="AE202" s="36"/>
      <c r="AF202" s="87" t="n">
        <v>11</v>
      </c>
    </row>
    <row r="203" customFormat="false" ht="11.55" hidden="false" customHeight="true" outlineLevel="0" collapsed="false">
      <c r="AF203" s="31" t="n">
        <v>11</v>
      </c>
    </row>
    <row r="204" customFormat="false" ht="11.55" hidden="false" customHeight="true" outlineLevel="0" collapsed="false">
      <c r="AF204" s="31" t="n">
        <v>11</v>
      </c>
    </row>
    <row r="205" customFormat="false" ht="11.55" hidden="false" customHeight="true" outlineLevel="0" collapsed="false">
      <c r="AF205" s="31" t="n">
        <v>11</v>
      </c>
    </row>
    <row r="206" customFormat="false" ht="11.55" hidden="false" customHeight="true" outlineLevel="0" collapsed="false">
      <c r="A206" s="568"/>
      <c r="B206" s="31"/>
      <c r="K206" s="31"/>
      <c r="N206" s="31"/>
      <c r="O206" s="31"/>
      <c r="P206" s="31"/>
      <c r="Q206" s="31"/>
      <c r="S206" s="31"/>
      <c r="T206" s="31"/>
      <c r="U206" s="31"/>
      <c r="V206" s="31"/>
      <c r="W206" s="31"/>
      <c r="X206" s="31"/>
      <c r="Y206" s="31"/>
      <c r="Z206" s="31"/>
      <c r="AA206" s="31"/>
      <c r="AB206" s="31"/>
      <c r="AC206" s="31"/>
      <c r="AD206" s="31"/>
      <c r="AE206" s="31"/>
      <c r="AF206" s="31" t="n">
        <v>11</v>
      </c>
    </row>
    <row r="207" customFormat="false" ht="11.55" hidden="false" customHeight="true" outlineLevel="0" collapsed="false">
      <c r="A207" s="568"/>
      <c r="B207" s="31"/>
      <c r="K207" s="31"/>
      <c r="N207" s="31"/>
      <c r="O207" s="31"/>
      <c r="P207" s="31"/>
      <c r="Q207" s="31"/>
      <c r="S207" s="31"/>
      <c r="T207" s="31"/>
      <c r="U207" s="31"/>
      <c r="V207" s="31"/>
      <c r="W207" s="31"/>
      <c r="X207" s="31"/>
      <c r="Y207" s="31"/>
      <c r="Z207" s="31"/>
      <c r="AA207" s="31"/>
      <c r="AB207" s="31"/>
      <c r="AC207" s="31"/>
      <c r="AD207" s="31"/>
      <c r="AE207" s="31"/>
      <c r="AF207" s="31" t="n">
        <v>11</v>
      </c>
    </row>
    <row r="208" customFormat="false" ht="11.55" hidden="false" customHeight="true" outlineLevel="0" collapsed="false">
      <c r="A208" s="568"/>
      <c r="B208" s="31"/>
      <c r="K208" s="31"/>
      <c r="N208" s="31"/>
      <c r="O208" s="31"/>
      <c r="P208" s="31"/>
      <c r="Q208" s="31"/>
      <c r="S208" s="31"/>
      <c r="T208" s="31"/>
      <c r="U208" s="31"/>
      <c r="V208" s="31"/>
      <c r="W208" s="31"/>
      <c r="X208" s="31"/>
      <c r="Y208" s="31"/>
      <c r="Z208" s="31"/>
      <c r="AA208" s="31"/>
      <c r="AB208" s="31"/>
      <c r="AC208" s="31"/>
      <c r="AD208" s="31"/>
      <c r="AE208" s="31"/>
      <c r="AF208" s="31" t="n">
        <v>11</v>
      </c>
    </row>
    <row r="209" customFormat="false" ht="11.55" hidden="false" customHeight="true" outlineLevel="0" collapsed="false">
      <c r="A209" s="568"/>
      <c r="B209" s="31"/>
      <c r="K209" s="31"/>
      <c r="N209" s="31"/>
      <c r="O209" s="31"/>
      <c r="P209" s="31"/>
      <c r="Q209" s="31"/>
      <c r="S209" s="31"/>
      <c r="T209" s="31"/>
      <c r="U209" s="31"/>
      <c r="V209" s="31"/>
      <c r="W209" s="31"/>
      <c r="X209" s="31"/>
      <c r="Y209" s="31"/>
      <c r="Z209" s="31"/>
      <c r="AA209" s="31"/>
      <c r="AB209" s="31"/>
      <c r="AC209" s="31"/>
      <c r="AD209" s="31"/>
      <c r="AE209" s="31"/>
      <c r="AF209" s="31" t="n">
        <v>11</v>
      </c>
    </row>
    <row r="210" customFormat="false" ht="11.55" hidden="false" customHeight="true" outlineLevel="0" collapsed="false">
      <c r="A210" s="568"/>
      <c r="B210" s="31"/>
      <c r="K210" s="31"/>
      <c r="N210" s="31"/>
      <c r="O210" s="31"/>
      <c r="P210" s="31"/>
      <c r="Q210" s="31"/>
      <c r="S210" s="31"/>
      <c r="T210" s="31"/>
      <c r="U210" s="31"/>
      <c r="V210" s="31"/>
      <c r="W210" s="31"/>
      <c r="X210" s="31"/>
      <c r="Y210" s="31"/>
      <c r="Z210" s="31"/>
      <c r="AA210" s="31"/>
      <c r="AB210" s="31"/>
      <c r="AC210" s="31"/>
      <c r="AD210" s="31"/>
      <c r="AE210" s="31"/>
      <c r="AF210" s="31" t="n">
        <v>11</v>
      </c>
    </row>
    <row r="211" customFormat="false" ht="11.55" hidden="false" customHeight="true" outlineLevel="0" collapsed="false">
      <c r="A211" s="568"/>
      <c r="B211" s="31"/>
      <c r="K211" s="31"/>
      <c r="N211" s="31"/>
      <c r="O211" s="31"/>
      <c r="P211" s="31"/>
      <c r="Q211" s="31"/>
      <c r="S211" s="31"/>
      <c r="T211" s="31"/>
      <c r="U211" s="31"/>
      <c r="V211" s="31"/>
      <c r="W211" s="31"/>
      <c r="X211" s="31"/>
      <c r="Y211" s="31"/>
      <c r="Z211" s="31"/>
      <c r="AA211" s="31"/>
      <c r="AB211" s="31"/>
      <c r="AC211" s="31"/>
      <c r="AD211" s="31"/>
      <c r="AE211" s="31"/>
      <c r="AF211" s="31" t="n">
        <v>11</v>
      </c>
    </row>
    <row r="212" customFormat="false" ht="11.55" hidden="false" customHeight="true" outlineLevel="0" collapsed="false">
      <c r="A212" s="568"/>
      <c r="B212" s="31"/>
      <c r="K212" s="31"/>
      <c r="N212" s="31"/>
      <c r="O212" s="31"/>
      <c r="P212" s="31"/>
      <c r="Q212" s="31"/>
      <c r="S212" s="31"/>
      <c r="T212" s="31"/>
      <c r="U212" s="31"/>
      <c r="V212" s="31"/>
      <c r="W212" s="31"/>
      <c r="X212" s="31"/>
      <c r="Y212" s="31"/>
      <c r="Z212" s="31"/>
      <c r="AA212" s="31"/>
      <c r="AB212" s="31"/>
      <c r="AC212" s="31"/>
      <c r="AD212" s="31"/>
      <c r="AE212" s="31"/>
      <c r="AF212" s="31" t="n">
        <v>11</v>
      </c>
    </row>
    <row r="213" customFormat="false" ht="11.55" hidden="false" customHeight="true" outlineLevel="0" collapsed="false">
      <c r="A213" s="568"/>
      <c r="B213" s="31"/>
      <c r="K213" s="31"/>
      <c r="N213" s="31"/>
      <c r="O213" s="31"/>
      <c r="P213" s="31"/>
      <c r="Q213" s="31"/>
      <c r="S213" s="31"/>
      <c r="T213" s="31"/>
      <c r="U213" s="31"/>
      <c r="V213" s="31"/>
      <c r="W213" s="31"/>
      <c r="X213" s="31"/>
      <c r="Y213" s="31"/>
      <c r="Z213" s="31"/>
      <c r="AA213" s="31"/>
      <c r="AB213" s="31"/>
      <c r="AC213" s="31"/>
      <c r="AD213" s="31"/>
      <c r="AE213" s="31"/>
      <c r="AF213" s="31" t="n">
        <v>11</v>
      </c>
    </row>
    <row r="214" customFormat="false" ht="11.55" hidden="false" customHeight="true" outlineLevel="0" collapsed="false">
      <c r="A214" s="568"/>
      <c r="B214" s="31"/>
      <c r="K214" s="31"/>
      <c r="N214" s="31"/>
      <c r="O214" s="31"/>
      <c r="P214" s="31"/>
      <c r="Q214" s="31"/>
      <c r="S214" s="31"/>
      <c r="T214" s="31"/>
      <c r="U214" s="31"/>
      <c r="V214" s="31"/>
      <c r="W214" s="31"/>
      <c r="X214" s="31"/>
      <c r="Y214" s="31"/>
      <c r="Z214" s="31"/>
      <c r="AA214" s="31"/>
      <c r="AB214" s="31"/>
      <c r="AC214" s="31"/>
      <c r="AD214" s="31"/>
      <c r="AE214" s="31"/>
      <c r="AF214" s="31" t="n">
        <v>11</v>
      </c>
    </row>
    <row r="215" customFormat="false" ht="11.55" hidden="false" customHeight="true" outlineLevel="0" collapsed="false">
      <c r="A215" s="568"/>
      <c r="B215" s="31"/>
      <c r="K215" s="31"/>
      <c r="N215" s="31"/>
      <c r="O215" s="31"/>
      <c r="P215" s="31"/>
      <c r="Q215" s="31"/>
      <c r="S215" s="31"/>
      <c r="T215" s="31"/>
      <c r="U215" s="31"/>
      <c r="V215" s="31"/>
      <c r="W215" s="31"/>
      <c r="X215" s="31"/>
      <c r="Y215" s="31"/>
      <c r="Z215" s="31"/>
      <c r="AA215" s="31"/>
      <c r="AB215" s="31"/>
      <c r="AC215" s="31"/>
      <c r="AD215" s="31"/>
      <c r="AE215" s="31"/>
      <c r="AF215" s="31" t="n">
        <v>11</v>
      </c>
    </row>
    <row r="216" customFormat="false" ht="11.55" hidden="false" customHeight="true" outlineLevel="0" collapsed="false">
      <c r="A216" s="568"/>
      <c r="B216" s="31"/>
      <c r="K216" s="31"/>
      <c r="N216" s="31"/>
      <c r="O216" s="31"/>
      <c r="P216" s="31"/>
      <c r="Q216" s="31"/>
      <c r="S216" s="31"/>
      <c r="T216" s="31"/>
      <c r="U216" s="31"/>
      <c r="V216" s="31"/>
      <c r="W216" s="31"/>
      <c r="X216" s="31"/>
      <c r="Y216" s="31"/>
      <c r="Z216" s="31"/>
      <c r="AA216" s="31"/>
      <c r="AB216" s="31"/>
      <c r="AC216" s="31"/>
      <c r="AD216" s="31"/>
      <c r="AE216" s="31"/>
      <c r="AF216" s="31" t="n">
        <v>11</v>
      </c>
    </row>
    <row r="217" customFormat="false" ht="11.25" hidden="true" customHeight="true" outlineLevel="0" collapsed="false">
      <c r="A217" s="517" t="s">
        <v>81</v>
      </c>
      <c r="B217" s="34" t="n">
        <v>0</v>
      </c>
      <c r="C217" s="36" t="n">
        <v>0</v>
      </c>
      <c r="D217" s="31" t="n">
        <v>3</v>
      </c>
      <c r="E217" s="31" t="n">
        <v>7</v>
      </c>
      <c r="F217" s="31" t="n">
        <v>56</v>
      </c>
      <c r="G217" s="31" t="n">
        <v>10</v>
      </c>
      <c r="H217" s="31" t="n">
        <v>0</v>
      </c>
      <c r="I217" s="31" t="n">
        <v>40</v>
      </c>
      <c r="J217" s="31" t="n">
        <v>102</v>
      </c>
      <c r="K217" s="34" t="n">
        <v>9</v>
      </c>
      <c r="L217" s="36" t="n">
        <v>5</v>
      </c>
      <c r="M217" s="36" t="n">
        <v>3</v>
      </c>
      <c r="N217" s="34" t="n">
        <v>3</v>
      </c>
      <c r="O217" s="34" t="n">
        <v>3</v>
      </c>
      <c r="P217" s="34" t="n">
        <v>3</v>
      </c>
      <c r="Q217" s="34" t="n">
        <v>3</v>
      </c>
      <c r="R217" s="36" t="n">
        <v>10</v>
      </c>
      <c r="S217" s="34" t="n">
        <v>34</v>
      </c>
      <c r="T217" s="34" t="n">
        <v>9</v>
      </c>
      <c r="U217" s="518" t="n">
        <v>8</v>
      </c>
      <c r="V217" s="34" t="n">
        <v>8</v>
      </c>
      <c r="W217" s="34" t="n">
        <v>8</v>
      </c>
      <c r="X217" s="34" t="n">
        <v>8</v>
      </c>
      <c r="Y217" s="34" t="n">
        <v>8</v>
      </c>
      <c r="Z217" s="34" t="n">
        <v>8</v>
      </c>
      <c r="AA217" s="34" t="n">
        <v>8</v>
      </c>
      <c r="AB217" s="34" t="n">
        <v>8</v>
      </c>
      <c r="AC217" s="34" t="n">
        <v>8</v>
      </c>
      <c r="AD217" s="34" t="n">
        <v>8</v>
      </c>
      <c r="AE217" s="34" t="n">
        <v>8</v>
      </c>
      <c r="AF217" s="31" t="n">
        <v>11</v>
      </c>
    </row>
  </sheetData>
  <mergeCells count="7">
    <mergeCell ref="E6:I6"/>
    <mergeCell ref="E7:I7"/>
    <mergeCell ref="F10:G10"/>
    <mergeCell ref="J10:J14"/>
    <mergeCell ref="F11:G11"/>
    <mergeCell ref="F12:G12"/>
    <mergeCell ref="E13:G13"/>
  </mergeCells>
  <dataValidations count="5">
    <dataValidation allowBlank="true" error="Допускается ввод только действительных чисел!" errorStyle="stop" errorTitle="Ошибка" operator="between" showDropDown="false" showErrorMessage="true" showInputMessage="false" sqref="H40:I42" type="decimal">
      <formula1>-1E+038</formula1>
      <formula2>1E+038</formula2>
    </dataValidation>
    <dataValidation allowBlank="true" error="Допускается ввод только действительных чисел!" errorStyle="stop" errorTitle="Ошибка" operator="between" showDropDown="false" showErrorMessage="true" showInputMessage="false" sqref="H36:I37" type="decimal">
      <formula1>-1E+024</formula1>
      <formula2>1E+024</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43:I43"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2:I2 H15:I15 H17:I32 H35:I35 H38:I39 H44:I46" type="decimal">
      <formula1>0</formula1>
      <formula2>1E+024</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H33:I3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AF21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true" hidden="true" outlineLevel="0" max="1" min="1" style="517" width="10.72"/>
    <col collapsed="false" customWidth="true" hidden="true" outlineLevel="0" max="2" min="2" style="34" width="16.86"/>
    <col collapsed="false" customWidth="true" hidden="true" outlineLevel="0" max="3" min="3" style="36" width="5.57"/>
    <col collapsed="false" customWidth="true" hidden="false" outlineLevel="0" max="4" min="4" style="31" width="3.01"/>
    <col collapsed="false" customWidth="true" hidden="false" outlineLevel="0" max="5" min="5" style="31" width="7.01"/>
    <col collapsed="false" customWidth="true" hidden="false" outlineLevel="0" max="6" min="6" style="31" width="54.01"/>
    <col collapsed="false" customWidth="true" hidden="false" outlineLevel="0" max="7" min="7" style="31" width="10"/>
    <col collapsed="false" customWidth="true" hidden="true" outlineLevel="0" max="8" min="8" style="31" width="40.71"/>
    <col collapsed="false" customWidth="true" hidden="false" outlineLevel="0" max="9" min="9" style="31" width="40.01"/>
    <col collapsed="false" customWidth="true" hidden="false" outlineLevel="0" max="10" min="10" style="31" width="102.01"/>
    <col collapsed="false" customWidth="true" hidden="false" outlineLevel="0" max="11" min="11" style="34" width="9.01"/>
    <col collapsed="false" customWidth="true" hidden="false" outlineLevel="0" max="12" min="12" style="36" width="5"/>
    <col collapsed="false" customWidth="true" hidden="false" outlineLevel="0" max="13" min="13" style="36" width="3.01"/>
    <col collapsed="false" customWidth="true" hidden="false" outlineLevel="0" max="17" min="14" style="34" width="3.01"/>
    <col collapsed="false" customWidth="true" hidden="false" outlineLevel="0" max="18" min="18" style="36" width="10"/>
    <col collapsed="false" customWidth="true" hidden="false" outlineLevel="0" max="19" min="19" style="34" width="34.01"/>
    <col collapsed="false" customWidth="true" hidden="false" outlineLevel="0" max="20" min="20" style="34" width="9.01"/>
    <col collapsed="false" customWidth="true" hidden="false" outlineLevel="0" max="21" min="21" style="518" width="8.01"/>
    <col collapsed="false" customWidth="true" hidden="false" outlineLevel="0" max="31" min="22" style="34" width="8.01"/>
    <col collapsed="false" customWidth="false" hidden="true" outlineLevel="0" max="32" min="32" style="31" width="9.14"/>
  </cols>
  <sheetData>
    <row r="1" s="34" customFormat="true" ht="22.5" hidden="true" customHeight="true" outlineLevel="0" collapsed="false">
      <c r="A1" s="517"/>
      <c r="C1" s="36"/>
      <c r="H1" s="34" t="n">
        <v>4</v>
      </c>
      <c r="I1" s="34" t="n">
        <v>4</v>
      </c>
      <c r="L1" s="36"/>
      <c r="M1" s="36"/>
      <c r="R1" s="36"/>
      <c r="AF1" s="34" t="s">
        <v>14</v>
      </c>
    </row>
    <row r="2" s="34" customFormat="true" ht="22.5" hidden="true" customHeight="true" outlineLevel="0" collapsed="false">
      <c r="A2" s="517"/>
      <c r="C2" s="36"/>
      <c r="D2" s="519"/>
      <c r="E2" s="108"/>
      <c r="F2" s="110"/>
      <c r="G2" s="108" t="s">
        <v>559</v>
      </c>
      <c r="H2" s="349"/>
      <c r="I2" s="349"/>
      <c r="J2" s="527" t="s">
        <v>562</v>
      </c>
      <c r="K2" s="523"/>
      <c r="L2" s="36"/>
      <c r="M2" s="36"/>
      <c r="R2" s="36"/>
      <c r="U2" s="518"/>
      <c r="AF2" s="34" t="n">
        <v>0</v>
      </c>
    </row>
    <row r="3" customFormat="false" ht="11.25" hidden="true" customHeight="true" outlineLevel="0" collapsed="false">
      <c r="AF3" s="31" t="n">
        <v>0</v>
      </c>
    </row>
    <row r="4" s="34" customFormat="true" ht="11.25" hidden="true" customHeight="true" outlineLevel="0" collapsed="false">
      <c r="A4" s="517"/>
      <c r="C4" s="36"/>
      <c r="J4" s="34" t="n">
        <v>4</v>
      </c>
      <c r="L4" s="36"/>
      <c r="M4" s="36"/>
      <c r="R4" s="36"/>
      <c r="U4" s="518"/>
      <c r="AF4" s="34" t="n">
        <v>0</v>
      </c>
    </row>
    <row r="5" customFormat="false" ht="11.55" hidden="false" customHeight="true" outlineLevel="0" collapsed="false">
      <c r="AF5" s="31" t="n">
        <v>11</v>
      </c>
    </row>
    <row r="6" customFormat="false" ht="33.75" hidden="false" customHeight="true" outlineLevel="0" collapsed="false">
      <c r="E6" s="176" t="s">
        <v>781</v>
      </c>
      <c r="F6" s="176"/>
      <c r="G6" s="176"/>
      <c r="H6" s="176"/>
      <c r="I6" s="176"/>
      <c r="J6" s="178"/>
      <c r="AF6" s="31" t="n">
        <v>32</v>
      </c>
    </row>
    <row r="7" customFormat="false" ht="25.2" hidden="false" customHeight="true" outlineLevel="0" collapsed="false">
      <c r="E7" s="209" t="str">
        <f aca="false">IF(org=0,"Не определено",org)</f>
        <v>ООО "Газпром теплоэнерго Ярославль"</v>
      </c>
      <c r="F7" s="209"/>
      <c r="G7" s="209"/>
      <c r="H7" s="209"/>
      <c r="I7" s="209"/>
      <c r="AF7" s="31" t="n">
        <v>24</v>
      </c>
    </row>
    <row r="8" customFormat="false" ht="11.55" hidden="false" customHeight="true" outlineLevel="0" collapsed="false">
      <c r="E8" s="594"/>
      <c r="F8" s="594"/>
      <c r="G8" s="594"/>
      <c r="H8" s="594"/>
      <c r="I8" s="594"/>
      <c r="AF8" s="31" t="n">
        <v>11</v>
      </c>
    </row>
    <row r="9" s="36" customFormat="true" ht="1.05" hidden="false" customHeight="true" outlineLevel="0" collapsed="false">
      <c r="A9" s="407"/>
      <c r="H9" s="530"/>
      <c r="I9" s="530" t="s">
        <v>125</v>
      </c>
      <c r="AF9" s="36" t="n">
        <v>1</v>
      </c>
    </row>
    <row r="10" customFormat="false" ht="11.55" hidden="false" customHeight="true" outlineLevel="0" collapsed="false">
      <c r="E10" s="531"/>
      <c r="F10" s="532" t="s">
        <v>114</v>
      </c>
      <c r="G10" s="532"/>
      <c r="H10" s="533" t="str">
        <f aca="false">IF(H9="","",INDEX(DIFFERENTIATION_UNMERGE_VD,MATCH(H9,DIFFERENTIATION_ID_DIFF,0)))</f>
        <v/>
      </c>
      <c r="I10" s="533" t="str">
        <f aca="false">IF(I9="","",INDEX(DIFFERENTIATION_UNMERGE_VD,MATCH(I9,DIFFERENTIATION_ID_DIFF,0)))</f>
        <v>Производство тепловой энергии. Некомбинированная выработка</v>
      </c>
      <c r="J10" s="97"/>
      <c r="AF10" s="31" t="n">
        <v>11</v>
      </c>
    </row>
    <row r="11" customFormat="false" ht="11.55" hidden="false" customHeight="true" outlineLevel="0" collapsed="false">
      <c r="E11" s="531"/>
      <c r="F11" s="532" t="s">
        <v>571</v>
      </c>
      <c r="G11" s="532"/>
      <c r="H11" s="533" t="str">
        <f aca="false">IF(H9="","",INDEX(DIFFERENTIATION_UNMERGE_AREA,MATCH(H9,DIFFERENTIATION_ID_DIFF,0)))</f>
        <v/>
      </c>
      <c r="I11" s="533" t="str">
        <f aca="false">IF(I9="","",INDEX(DIFFERENTIATION_UNMERGE_AREA,MATCH(I9,DIFFERENTIATION_ID_DIFF,0)))</f>
        <v>Территория 1</v>
      </c>
      <c r="J11" s="97"/>
      <c r="AF11" s="31" t="n">
        <v>11</v>
      </c>
    </row>
    <row r="12" customFormat="false" ht="11.25" hidden="true" customHeight="true" outlineLevel="0" collapsed="false">
      <c r="E12" s="596"/>
      <c r="F12" s="625" t="s">
        <v>572</v>
      </c>
      <c r="G12" s="625"/>
      <c r="H12" s="626" t="str">
        <f aca="false">IF(H9="","",INDEX(DIFFERENTIATION_UNMERGE_SYSTEM,MATCH(H9,DIFFERENTIATION_ID_DIFF,0)))</f>
        <v/>
      </c>
      <c r="I12" s="626" t="str">
        <f aca="false">IF(I9="","",INDEX(DIFFERENTIATION_UNMERGE_SYSTEM,MATCH(I9,DIFFERENTIATION_ID_DIFF,0)))</f>
        <v>без дифференциации</v>
      </c>
      <c r="J12" s="97"/>
      <c r="AF12" s="31" t="n">
        <v>0</v>
      </c>
    </row>
    <row r="13" customFormat="false" ht="11.55" hidden="false" customHeight="true" outlineLevel="0" collapsed="false">
      <c r="E13" s="627" t="s">
        <v>307</v>
      </c>
      <c r="F13" s="627"/>
      <c r="G13" s="627"/>
      <c r="H13" s="534"/>
      <c r="I13" s="534"/>
      <c r="J13" s="97"/>
      <c r="AF13" s="31" t="n">
        <v>11</v>
      </c>
    </row>
    <row r="14" customFormat="false" ht="24" hidden="false" customHeight="true" outlineLevel="0" collapsed="false">
      <c r="E14" s="108" t="s">
        <v>87</v>
      </c>
      <c r="F14" s="108" t="s">
        <v>309</v>
      </c>
      <c r="G14" s="108" t="s">
        <v>573</v>
      </c>
      <c r="H14" s="108" t="s">
        <v>310</v>
      </c>
      <c r="I14" s="108" t="s">
        <v>310</v>
      </c>
      <c r="J14" s="97"/>
      <c r="AF14" s="31" t="n">
        <v>23</v>
      </c>
    </row>
    <row r="15" customFormat="false" ht="19.95" hidden="false" customHeight="true" outlineLevel="0" collapsed="false">
      <c r="D15" s="38"/>
      <c r="E15" s="601" t="s">
        <v>118</v>
      </c>
      <c r="F15" s="624" t="s">
        <v>782</v>
      </c>
      <c r="G15" s="108" t="s">
        <v>559</v>
      </c>
      <c r="H15" s="535"/>
      <c r="I15" s="535"/>
      <c r="J15" s="334" t="s">
        <v>783</v>
      </c>
      <c r="K15" s="523" t="s">
        <v>637</v>
      </c>
      <c r="AF15" s="31" t="n">
        <v>19</v>
      </c>
    </row>
    <row r="16" customFormat="false" ht="24" hidden="false" customHeight="true" outlineLevel="0" collapsed="false">
      <c r="D16" s="38"/>
      <c r="E16" s="601" t="s">
        <v>101</v>
      </c>
      <c r="F16" s="629" t="s">
        <v>784</v>
      </c>
      <c r="G16" s="108" t="s">
        <v>559</v>
      </c>
      <c r="H16" s="536" t="n">
        <f aca="false">SUM(H17,H20:H27)</f>
        <v>0</v>
      </c>
      <c r="I16" s="536" t="n">
        <f aca="false">SUM(I17,I20:I27)</f>
        <v>0</v>
      </c>
      <c r="J16" s="334" t="s">
        <v>785</v>
      </c>
      <c r="K16" s="523" t="s">
        <v>637</v>
      </c>
      <c r="AF16" s="31" t="n">
        <v>23</v>
      </c>
    </row>
    <row r="17" customFormat="false" ht="35.7" hidden="false" customHeight="true" outlineLevel="0" collapsed="false">
      <c r="D17" s="38"/>
      <c r="E17" s="609" t="s">
        <v>715</v>
      </c>
      <c r="F17" s="168" t="s">
        <v>786</v>
      </c>
      <c r="G17" s="409" t="s">
        <v>559</v>
      </c>
      <c r="H17" s="535"/>
      <c r="I17" s="535"/>
      <c r="J17" s="334" t="s">
        <v>787</v>
      </c>
      <c r="K17" s="523"/>
      <c r="AF17" s="31" t="n">
        <v>34</v>
      </c>
    </row>
    <row r="18" customFormat="false" ht="19.95" hidden="false" customHeight="true" outlineLevel="0" collapsed="false">
      <c r="D18" s="38"/>
      <c r="E18" s="609" t="s">
        <v>718</v>
      </c>
      <c r="F18" s="168" t="s">
        <v>788</v>
      </c>
      <c r="G18" s="409" t="s">
        <v>559</v>
      </c>
      <c r="H18" s="535"/>
      <c r="I18" s="535"/>
      <c r="J18" s="334"/>
      <c r="K18" s="523"/>
      <c r="AF18" s="31" t="n">
        <v>19</v>
      </c>
    </row>
    <row r="19" customFormat="false" ht="24" hidden="false" customHeight="true" outlineLevel="0" collapsed="false">
      <c r="D19" s="38"/>
      <c r="E19" s="609" t="s">
        <v>721</v>
      </c>
      <c r="F19" s="168" t="s">
        <v>789</v>
      </c>
      <c r="G19" s="409" t="s">
        <v>559</v>
      </c>
      <c r="H19" s="535"/>
      <c r="I19" s="535"/>
      <c r="J19" s="334"/>
      <c r="K19" s="523"/>
      <c r="AF19" s="31" t="n">
        <v>23</v>
      </c>
    </row>
    <row r="20" customFormat="false" ht="35.7" hidden="false" customHeight="true" outlineLevel="0" collapsed="false">
      <c r="D20" s="38"/>
      <c r="E20" s="609" t="s">
        <v>314</v>
      </c>
      <c r="F20" s="168" t="s">
        <v>790</v>
      </c>
      <c r="G20" s="409" t="s">
        <v>559</v>
      </c>
      <c r="H20" s="535"/>
      <c r="I20" s="535"/>
      <c r="J20" s="334"/>
      <c r="K20" s="523"/>
      <c r="AF20" s="31" t="n">
        <v>34</v>
      </c>
    </row>
    <row r="21" customFormat="false" ht="48.3" hidden="false" customHeight="true" outlineLevel="0" collapsed="false">
      <c r="D21" s="38"/>
      <c r="E21" s="609" t="s">
        <v>317</v>
      </c>
      <c r="F21" s="168" t="s">
        <v>791</v>
      </c>
      <c r="G21" s="409" t="s">
        <v>559</v>
      </c>
      <c r="H21" s="535"/>
      <c r="I21" s="535"/>
      <c r="J21" s="334"/>
      <c r="K21" s="523"/>
      <c r="AF21" s="31" t="n">
        <v>46</v>
      </c>
    </row>
    <row r="22" customFormat="false" ht="60" hidden="false" customHeight="true" outlineLevel="0" collapsed="false">
      <c r="D22" s="38"/>
      <c r="E22" s="609" t="s">
        <v>735</v>
      </c>
      <c r="F22" s="168" t="s">
        <v>792</v>
      </c>
      <c r="G22" s="409" t="s">
        <v>559</v>
      </c>
      <c r="H22" s="535"/>
      <c r="I22" s="535"/>
      <c r="J22" s="334"/>
      <c r="K22" s="523"/>
      <c r="AF22" s="31" t="n">
        <v>57</v>
      </c>
    </row>
    <row r="23" customFormat="false" ht="35.7" hidden="false" customHeight="true" outlineLevel="0" collapsed="false">
      <c r="D23" s="38"/>
      <c r="E23" s="609" t="s">
        <v>742</v>
      </c>
      <c r="F23" s="168" t="s">
        <v>793</v>
      </c>
      <c r="G23" s="409" t="s">
        <v>559</v>
      </c>
      <c r="H23" s="535"/>
      <c r="I23" s="535"/>
      <c r="J23" s="334"/>
      <c r="K23" s="523"/>
      <c r="AF23" s="31" t="n">
        <v>34</v>
      </c>
    </row>
    <row r="24" customFormat="false" ht="35.7" hidden="false" customHeight="true" outlineLevel="0" collapsed="false">
      <c r="D24" s="38"/>
      <c r="E24" s="609" t="s">
        <v>744</v>
      </c>
      <c r="F24" s="168" t="s">
        <v>794</v>
      </c>
      <c r="G24" s="409" t="s">
        <v>559</v>
      </c>
      <c r="H24" s="535"/>
      <c r="I24" s="535"/>
      <c r="J24" s="334"/>
      <c r="K24" s="523"/>
      <c r="AF24" s="31" t="n">
        <v>34</v>
      </c>
    </row>
    <row r="25" customFormat="false" ht="24" hidden="false" customHeight="true" outlineLevel="0" collapsed="false">
      <c r="D25" s="38"/>
      <c r="E25" s="609" t="s">
        <v>746</v>
      </c>
      <c r="F25" s="168" t="s">
        <v>795</v>
      </c>
      <c r="G25" s="409" t="s">
        <v>559</v>
      </c>
      <c r="H25" s="535"/>
      <c r="I25" s="535"/>
      <c r="J25" s="334"/>
      <c r="K25" s="523"/>
      <c r="AF25" s="31" t="n">
        <v>23</v>
      </c>
    </row>
    <row r="26" customFormat="false" ht="76.5" hidden="false" customHeight="true" outlineLevel="0" collapsed="false">
      <c r="D26" s="38"/>
      <c r="E26" s="609" t="s">
        <v>748</v>
      </c>
      <c r="F26" s="168" t="s">
        <v>796</v>
      </c>
      <c r="G26" s="409" t="s">
        <v>559</v>
      </c>
      <c r="H26" s="535"/>
      <c r="I26" s="535"/>
      <c r="J26" s="334"/>
      <c r="K26" s="523"/>
      <c r="AF26" s="31" t="n">
        <v>73</v>
      </c>
    </row>
    <row r="27" s="34" customFormat="true" ht="35.7" hidden="false" customHeight="true" outlineLevel="0" collapsed="false">
      <c r="A27" s="517"/>
      <c r="C27" s="36"/>
      <c r="D27" s="38"/>
      <c r="E27" s="603" t="s">
        <v>752</v>
      </c>
      <c r="F27" s="629" t="s">
        <v>797</v>
      </c>
      <c r="G27" s="629" t="s">
        <v>559</v>
      </c>
      <c r="H27" s="551" t="n">
        <f aca="false">SUM(H28:H29)</f>
        <v>0</v>
      </c>
      <c r="I27" s="551" t="n">
        <f aca="false">SUM(I28:I29)</f>
        <v>0</v>
      </c>
      <c r="J27" s="334" t="s">
        <v>750</v>
      </c>
      <c r="K27" s="523"/>
      <c r="L27" s="36"/>
      <c r="M27" s="36"/>
      <c r="R27" s="36"/>
      <c r="U27" s="518"/>
      <c r="AF27" s="34" t="n">
        <v>34</v>
      </c>
    </row>
    <row r="28" s="36" customFormat="true" ht="1.05" hidden="false" customHeight="true" outlineLevel="0" collapsed="false">
      <c r="A28" s="407"/>
      <c r="D28" s="407"/>
      <c r="E28" s="109" t="str">
        <f aca="false">E27&amp;".0"</f>
        <v>2.9.0</v>
      </c>
      <c r="F28" s="607"/>
      <c r="G28" s="109"/>
      <c r="H28" s="552"/>
      <c r="I28" s="552"/>
      <c r="J28" s="553"/>
      <c r="AF28" s="36" t="n">
        <v>1</v>
      </c>
    </row>
    <row r="29" s="34" customFormat="true" ht="19.95" hidden="false" customHeight="true" outlineLevel="0" collapsed="false">
      <c r="A29" s="517"/>
      <c r="C29" s="36"/>
      <c r="D29" s="84"/>
      <c r="E29" s="545"/>
      <c r="F29" s="628" t="s">
        <v>584</v>
      </c>
      <c r="G29" s="546"/>
      <c r="H29" s="547"/>
      <c r="I29" s="547"/>
      <c r="J29" s="386" t="s">
        <v>751</v>
      </c>
      <c r="K29" s="523"/>
      <c r="L29" s="36"/>
      <c r="M29" s="36"/>
      <c r="R29" s="36"/>
      <c r="U29" s="518"/>
      <c r="AF29" s="34" t="n">
        <v>19</v>
      </c>
    </row>
    <row r="30" s="34" customFormat="true" ht="24" hidden="false" customHeight="true" outlineLevel="0" collapsed="false">
      <c r="A30" s="517"/>
      <c r="C30" s="36"/>
      <c r="D30" s="38"/>
      <c r="E30" s="609" t="s">
        <v>89</v>
      </c>
      <c r="F30" s="168" t="s">
        <v>798</v>
      </c>
      <c r="G30" s="409" t="s">
        <v>559</v>
      </c>
      <c r="H30" s="535"/>
      <c r="I30" s="535"/>
      <c r="J30" s="334"/>
      <c r="K30" s="523"/>
      <c r="L30" s="36"/>
      <c r="M30" s="36"/>
      <c r="R30" s="36"/>
      <c r="U30" s="518"/>
      <c r="AF30" s="34" t="n">
        <v>23</v>
      </c>
    </row>
    <row r="31" s="34" customFormat="true" ht="35.7" hidden="false" customHeight="true" outlineLevel="0" collapsed="false">
      <c r="A31" s="517"/>
      <c r="C31" s="36"/>
      <c r="D31" s="549"/>
      <c r="E31" s="609" t="s">
        <v>90</v>
      </c>
      <c r="F31" s="168" t="s">
        <v>799</v>
      </c>
      <c r="G31" s="409" t="s">
        <v>559</v>
      </c>
      <c r="H31" s="535"/>
      <c r="I31" s="535"/>
      <c r="J31" s="334" t="s">
        <v>800</v>
      </c>
      <c r="K31" s="523"/>
      <c r="L31" s="36"/>
      <c r="M31" s="36"/>
      <c r="R31" s="36"/>
      <c r="U31" s="518"/>
      <c r="AF31" s="34" t="n">
        <v>34</v>
      </c>
    </row>
    <row r="32" s="34" customFormat="true" ht="24" hidden="false" customHeight="true" outlineLevel="0" collapsed="false">
      <c r="A32" s="517"/>
      <c r="C32" s="36"/>
      <c r="D32" s="38"/>
      <c r="E32" s="609" t="s">
        <v>760</v>
      </c>
      <c r="F32" s="168" t="s">
        <v>764</v>
      </c>
      <c r="G32" s="409" t="s">
        <v>559</v>
      </c>
      <c r="H32" s="535"/>
      <c r="I32" s="535"/>
      <c r="J32" s="334" t="s">
        <v>801</v>
      </c>
      <c r="K32" s="523"/>
      <c r="L32" s="36"/>
      <c r="M32" s="36"/>
      <c r="R32" s="36"/>
      <c r="U32" s="518"/>
      <c r="AF32" s="34" t="n">
        <v>23</v>
      </c>
    </row>
    <row r="33" s="34" customFormat="true" ht="24" hidden="false" customHeight="true" outlineLevel="0" collapsed="false">
      <c r="A33" s="517"/>
      <c r="C33" s="36"/>
      <c r="D33" s="38"/>
      <c r="E33" s="609" t="s">
        <v>802</v>
      </c>
      <c r="F33" s="168" t="s">
        <v>803</v>
      </c>
      <c r="G33" s="409" t="s">
        <v>559</v>
      </c>
      <c r="H33" s="535"/>
      <c r="I33" s="535"/>
      <c r="J33" s="334" t="s">
        <v>804</v>
      </c>
      <c r="K33" s="523"/>
      <c r="L33" s="36"/>
      <c r="M33" s="36"/>
      <c r="R33" s="36"/>
      <c r="U33" s="518"/>
      <c r="AF33" s="34" t="n">
        <v>23</v>
      </c>
    </row>
    <row r="34" s="34" customFormat="true" ht="24" hidden="false" customHeight="true" outlineLevel="0" collapsed="false">
      <c r="A34" s="517"/>
      <c r="C34" s="36"/>
      <c r="D34" s="38"/>
      <c r="E34" s="609" t="s">
        <v>805</v>
      </c>
      <c r="F34" s="168" t="s">
        <v>770</v>
      </c>
      <c r="G34" s="409" t="s">
        <v>559</v>
      </c>
      <c r="H34" s="535"/>
      <c r="I34" s="535"/>
      <c r="J34" s="334" t="s">
        <v>806</v>
      </c>
      <c r="K34" s="523"/>
      <c r="L34" s="36"/>
      <c r="M34" s="36"/>
      <c r="R34" s="36"/>
      <c r="U34" s="518"/>
      <c r="AF34" s="34" t="n">
        <v>23</v>
      </c>
    </row>
    <row r="35" s="34" customFormat="true" ht="35.7" hidden="false" customHeight="true" outlineLevel="0" collapsed="false">
      <c r="A35" s="517"/>
      <c r="C35" s="36" t="s">
        <v>595</v>
      </c>
      <c r="D35" s="38"/>
      <c r="E35" s="609" t="s">
        <v>119</v>
      </c>
      <c r="F35" s="168" t="s">
        <v>636</v>
      </c>
      <c r="G35" s="108" t="s">
        <v>313</v>
      </c>
      <c r="H35" s="557"/>
      <c r="I35" s="557"/>
      <c r="J35" s="334" t="s">
        <v>807</v>
      </c>
      <c r="K35" s="523"/>
      <c r="L35" s="36"/>
      <c r="M35" s="36"/>
      <c r="R35" s="36"/>
      <c r="U35" s="518"/>
      <c r="AF35" s="34" t="n">
        <v>34</v>
      </c>
    </row>
    <row r="36" s="34" customFormat="true" ht="35.7" hidden="false" customHeight="true" outlineLevel="0" collapsed="false">
      <c r="A36" s="517"/>
      <c r="C36" s="36"/>
      <c r="D36" s="38"/>
      <c r="E36" s="609" t="s">
        <v>91</v>
      </c>
      <c r="F36" s="168" t="s">
        <v>808</v>
      </c>
      <c r="G36" s="409" t="s">
        <v>775</v>
      </c>
      <c r="H36" s="528"/>
      <c r="I36" s="528"/>
      <c r="J36" s="334" t="s">
        <v>776</v>
      </c>
      <c r="K36" s="523"/>
      <c r="L36" s="36"/>
      <c r="M36" s="36"/>
      <c r="R36" s="36"/>
      <c r="U36" s="518"/>
      <c r="AF36" s="34" t="n">
        <v>34</v>
      </c>
    </row>
    <row r="37" s="34" customFormat="true" ht="24" hidden="false" customHeight="true" outlineLevel="0" collapsed="false">
      <c r="A37" s="517"/>
      <c r="C37" s="36"/>
      <c r="D37" s="38"/>
      <c r="E37" s="609" t="s">
        <v>92</v>
      </c>
      <c r="F37" s="168" t="s">
        <v>809</v>
      </c>
      <c r="G37" s="409" t="s">
        <v>778</v>
      </c>
      <c r="H37" s="528"/>
      <c r="I37" s="528"/>
      <c r="J37" s="334" t="s">
        <v>779</v>
      </c>
      <c r="K37" s="523"/>
      <c r="L37" s="36"/>
      <c r="M37" s="36"/>
      <c r="R37" s="36"/>
      <c r="U37" s="518"/>
      <c r="AF37" s="34" t="n">
        <v>23</v>
      </c>
    </row>
    <row r="38" customFormat="false" ht="11.55" hidden="false" customHeight="true" outlineLevel="0" collapsed="false">
      <c r="D38" s="38"/>
      <c r="AF38" s="31" t="n">
        <v>11</v>
      </c>
    </row>
    <row r="39" customFormat="false" ht="27.3" hidden="false" customHeight="true" outlineLevel="0" collapsed="false">
      <c r="D39" s="38"/>
      <c r="E39" s="307" t="s">
        <v>810</v>
      </c>
      <c r="F39" s="472" t="s">
        <v>811</v>
      </c>
      <c r="G39" s="472"/>
      <c r="H39" s="262"/>
      <c r="I39" s="262"/>
      <c r="J39" s="262"/>
      <c r="AF39" s="31" t="n">
        <v>26</v>
      </c>
    </row>
    <row r="40" s="87" customFormat="true" ht="39.75" hidden="false" customHeight="true" outlineLevel="0" collapsed="false">
      <c r="A40" s="517"/>
      <c r="B40" s="36"/>
      <c r="C40" s="36"/>
      <c r="F40" s="472" t="s">
        <v>812</v>
      </c>
      <c r="G40" s="472"/>
      <c r="H40" s="262"/>
      <c r="I40" s="262"/>
      <c r="J40" s="262"/>
      <c r="K40" s="34"/>
      <c r="L40" s="36"/>
      <c r="M40" s="36"/>
      <c r="N40" s="34"/>
      <c r="O40" s="34"/>
      <c r="P40" s="34"/>
      <c r="Q40" s="34"/>
      <c r="R40" s="36"/>
      <c r="S40" s="34"/>
      <c r="T40" s="34"/>
      <c r="U40" s="518"/>
      <c r="V40" s="34"/>
      <c r="W40" s="34"/>
      <c r="X40" s="34"/>
      <c r="Y40" s="34"/>
      <c r="Z40" s="34"/>
      <c r="AA40" s="34"/>
      <c r="AB40" s="36"/>
      <c r="AC40" s="36"/>
      <c r="AD40" s="36"/>
      <c r="AE40" s="36"/>
      <c r="AF40" s="87" t="n">
        <v>38</v>
      </c>
    </row>
    <row r="41" s="87" customFormat="true" ht="11.55" hidden="false" customHeight="true" outlineLevel="0" collapsed="false">
      <c r="A41" s="517"/>
      <c r="B41" s="36"/>
      <c r="C41" s="36"/>
      <c r="K41" s="34"/>
      <c r="L41" s="36"/>
      <c r="M41" s="36"/>
      <c r="N41" s="34"/>
      <c r="O41" s="34"/>
      <c r="P41" s="34"/>
      <c r="Q41" s="34"/>
      <c r="R41" s="36"/>
      <c r="S41" s="34"/>
      <c r="T41" s="34"/>
      <c r="U41" s="518"/>
      <c r="V41" s="34"/>
      <c r="W41" s="34"/>
      <c r="X41" s="34"/>
      <c r="Y41" s="34"/>
      <c r="Z41" s="34"/>
      <c r="AA41" s="34"/>
      <c r="AB41" s="36"/>
      <c r="AC41" s="36"/>
      <c r="AD41" s="36"/>
      <c r="AE41" s="36"/>
      <c r="AF41" s="87" t="n">
        <v>11</v>
      </c>
    </row>
    <row r="42" s="87" customFormat="true" ht="11.55" hidden="false" customHeight="true" outlineLevel="0" collapsed="false">
      <c r="A42" s="517"/>
      <c r="B42" s="36"/>
      <c r="C42" s="36"/>
      <c r="K42" s="34"/>
      <c r="L42" s="36"/>
      <c r="M42" s="36"/>
      <c r="N42" s="34"/>
      <c r="O42" s="34"/>
      <c r="P42" s="34"/>
      <c r="Q42" s="34"/>
      <c r="R42" s="36"/>
      <c r="S42" s="34"/>
      <c r="T42" s="34"/>
      <c r="U42" s="518"/>
      <c r="V42" s="34"/>
      <c r="W42" s="34"/>
      <c r="X42" s="34"/>
      <c r="Y42" s="34"/>
      <c r="Z42" s="34"/>
      <c r="AA42" s="34"/>
      <c r="AB42" s="36"/>
      <c r="AC42" s="36"/>
      <c r="AD42" s="36"/>
      <c r="AE42" s="36"/>
      <c r="AF42" s="87" t="n">
        <v>11</v>
      </c>
    </row>
    <row r="43" s="87" customFormat="true" ht="11.55" hidden="false" customHeight="true" outlineLevel="0" collapsed="false">
      <c r="A43" s="517"/>
      <c r="B43" s="36"/>
      <c r="C43" s="36"/>
      <c r="H43" s="36"/>
      <c r="I43" s="36"/>
      <c r="K43" s="34"/>
      <c r="L43" s="36"/>
      <c r="M43" s="36"/>
      <c r="N43" s="34"/>
      <c r="O43" s="34"/>
      <c r="P43" s="34"/>
      <c r="Q43" s="34"/>
      <c r="R43" s="36"/>
      <c r="S43" s="34"/>
      <c r="T43" s="34"/>
      <c r="U43" s="518"/>
      <c r="V43" s="34"/>
      <c r="W43" s="34"/>
      <c r="X43" s="34"/>
      <c r="Y43" s="34"/>
      <c r="Z43" s="34"/>
      <c r="AA43" s="34"/>
      <c r="AB43" s="36"/>
      <c r="AC43" s="36"/>
      <c r="AD43" s="36"/>
      <c r="AE43" s="36"/>
      <c r="AF43" s="87" t="n">
        <v>11</v>
      </c>
    </row>
    <row r="44" s="87" customFormat="true" ht="11.55" hidden="false" customHeight="true" outlineLevel="0" collapsed="false">
      <c r="A44" s="517"/>
      <c r="B44" s="36"/>
      <c r="C44" s="36"/>
      <c r="K44" s="34"/>
      <c r="L44" s="36"/>
      <c r="M44" s="36"/>
      <c r="N44" s="34"/>
      <c r="O44" s="34"/>
      <c r="P44" s="34"/>
      <c r="Q44" s="34"/>
      <c r="R44" s="36"/>
      <c r="S44" s="34"/>
      <c r="T44" s="34"/>
      <c r="U44" s="518"/>
      <c r="V44" s="34"/>
      <c r="W44" s="34"/>
      <c r="X44" s="34"/>
      <c r="Y44" s="34"/>
      <c r="Z44" s="34"/>
      <c r="AA44" s="34"/>
      <c r="AB44" s="36"/>
      <c r="AC44" s="36"/>
      <c r="AD44" s="36"/>
      <c r="AE44" s="36"/>
      <c r="AF44" s="87" t="n">
        <v>11</v>
      </c>
    </row>
    <row r="45" s="87" customFormat="true" ht="11.55" hidden="false" customHeight="true" outlineLevel="0" collapsed="false">
      <c r="A45" s="517"/>
      <c r="B45" s="36"/>
      <c r="C45" s="36"/>
      <c r="K45" s="34"/>
      <c r="L45" s="36"/>
      <c r="M45" s="36"/>
      <c r="N45" s="34"/>
      <c r="O45" s="34"/>
      <c r="P45" s="34"/>
      <c r="Q45" s="34"/>
      <c r="R45" s="36"/>
      <c r="S45" s="34"/>
      <c r="T45" s="34"/>
      <c r="U45" s="518"/>
      <c r="V45" s="34"/>
      <c r="W45" s="34"/>
      <c r="X45" s="34"/>
      <c r="Y45" s="34"/>
      <c r="Z45" s="34"/>
      <c r="AA45" s="34"/>
      <c r="AB45" s="36"/>
      <c r="AC45" s="36"/>
      <c r="AD45" s="36"/>
      <c r="AE45" s="36"/>
      <c r="AF45" s="87" t="n">
        <v>11</v>
      </c>
    </row>
    <row r="46" s="87" customFormat="true" ht="11.55" hidden="false" customHeight="true" outlineLevel="0" collapsed="false">
      <c r="A46" s="517"/>
      <c r="B46" s="36"/>
      <c r="C46" s="36"/>
      <c r="K46" s="34"/>
      <c r="L46" s="36"/>
      <c r="M46" s="36"/>
      <c r="N46" s="34"/>
      <c r="O46" s="34"/>
      <c r="P46" s="34"/>
      <c r="Q46" s="34"/>
      <c r="R46" s="36"/>
      <c r="S46" s="34"/>
      <c r="T46" s="34"/>
      <c r="U46" s="518"/>
      <c r="V46" s="34"/>
      <c r="W46" s="34"/>
      <c r="X46" s="34"/>
      <c r="Y46" s="34"/>
      <c r="Z46" s="34"/>
      <c r="AA46" s="34"/>
      <c r="AB46" s="36"/>
      <c r="AC46" s="36"/>
      <c r="AD46" s="36"/>
      <c r="AE46" s="36"/>
      <c r="AF46" s="87" t="n">
        <v>11</v>
      </c>
    </row>
    <row r="47" s="87" customFormat="true" ht="11.55" hidden="false" customHeight="true" outlineLevel="0" collapsed="false">
      <c r="A47" s="517"/>
      <c r="B47" s="36"/>
      <c r="C47" s="36"/>
      <c r="K47" s="34"/>
      <c r="L47" s="36"/>
      <c r="M47" s="36"/>
      <c r="N47" s="34"/>
      <c r="O47" s="34"/>
      <c r="P47" s="34"/>
      <c r="Q47" s="34"/>
      <c r="R47" s="36"/>
      <c r="S47" s="34"/>
      <c r="T47" s="34"/>
      <c r="U47" s="518"/>
      <c r="V47" s="34"/>
      <c r="W47" s="34"/>
      <c r="X47" s="34"/>
      <c r="Y47" s="34"/>
      <c r="Z47" s="34"/>
      <c r="AA47" s="34"/>
      <c r="AB47" s="36"/>
      <c r="AC47" s="36"/>
      <c r="AD47" s="36"/>
      <c r="AE47" s="36"/>
      <c r="AF47" s="87" t="n">
        <v>11</v>
      </c>
    </row>
    <row r="48" s="87" customFormat="true" ht="11.55" hidden="false" customHeight="true" outlineLevel="0" collapsed="false">
      <c r="A48" s="517"/>
      <c r="B48" s="36"/>
      <c r="C48" s="36"/>
      <c r="K48" s="34"/>
      <c r="L48" s="36"/>
      <c r="M48" s="36"/>
      <c r="N48" s="34"/>
      <c r="O48" s="34"/>
      <c r="P48" s="34"/>
      <c r="Q48" s="34"/>
      <c r="R48" s="36"/>
      <c r="S48" s="34"/>
      <c r="T48" s="34"/>
      <c r="U48" s="518"/>
      <c r="V48" s="34"/>
      <c r="W48" s="34"/>
      <c r="X48" s="34"/>
      <c r="Y48" s="34"/>
      <c r="Z48" s="34"/>
      <c r="AA48" s="34"/>
      <c r="AB48" s="36"/>
      <c r="AC48" s="36"/>
      <c r="AD48" s="36"/>
      <c r="AE48" s="36"/>
      <c r="AF48" s="87" t="n">
        <v>11</v>
      </c>
    </row>
    <row r="49" s="87" customFormat="true" ht="11.55" hidden="false" customHeight="true" outlineLevel="0" collapsed="false">
      <c r="A49" s="517"/>
      <c r="B49" s="36"/>
      <c r="C49" s="36"/>
      <c r="K49" s="34"/>
      <c r="L49" s="36"/>
      <c r="M49" s="36"/>
      <c r="N49" s="34"/>
      <c r="O49" s="34"/>
      <c r="P49" s="34"/>
      <c r="Q49" s="34"/>
      <c r="R49" s="36"/>
      <c r="S49" s="34"/>
      <c r="T49" s="34"/>
      <c r="U49" s="518"/>
      <c r="V49" s="34"/>
      <c r="W49" s="34"/>
      <c r="X49" s="34"/>
      <c r="Y49" s="34"/>
      <c r="Z49" s="34"/>
      <c r="AA49" s="34"/>
      <c r="AB49" s="36"/>
      <c r="AC49" s="36"/>
      <c r="AD49" s="36"/>
      <c r="AE49" s="36"/>
      <c r="AF49" s="87" t="n">
        <v>11</v>
      </c>
    </row>
    <row r="50" s="87" customFormat="true" ht="11.55" hidden="false" customHeight="true" outlineLevel="0" collapsed="false">
      <c r="A50" s="517"/>
      <c r="B50" s="36"/>
      <c r="C50" s="36"/>
      <c r="K50" s="34"/>
      <c r="L50" s="36"/>
      <c r="M50" s="36"/>
      <c r="N50" s="34"/>
      <c r="O50" s="34"/>
      <c r="P50" s="34"/>
      <c r="Q50" s="34"/>
      <c r="R50" s="36"/>
      <c r="S50" s="34"/>
      <c r="T50" s="34"/>
      <c r="U50" s="518"/>
      <c r="V50" s="34"/>
      <c r="W50" s="34"/>
      <c r="X50" s="34"/>
      <c r="Y50" s="34"/>
      <c r="Z50" s="34"/>
      <c r="AA50" s="34"/>
      <c r="AB50" s="36"/>
      <c r="AC50" s="36"/>
      <c r="AD50" s="36"/>
      <c r="AE50" s="36"/>
      <c r="AF50" s="87" t="n">
        <v>11</v>
      </c>
    </row>
    <row r="51" s="87" customFormat="true" ht="11.55" hidden="false" customHeight="true" outlineLevel="0" collapsed="false">
      <c r="A51" s="517"/>
      <c r="B51" s="36"/>
      <c r="C51" s="36"/>
      <c r="K51" s="34"/>
      <c r="L51" s="36"/>
      <c r="M51" s="36"/>
      <c r="N51" s="34"/>
      <c r="O51" s="34"/>
      <c r="P51" s="34"/>
      <c r="Q51" s="34"/>
      <c r="R51" s="36"/>
      <c r="S51" s="34"/>
      <c r="T51" s="34"/>
      <c r="U51" s="518"/>
      <c r="V51" s="34"/>
      <c r="W51" s="34"/>
      <c r="X51" s="34"/>
      <c r="Y51" s="34"/>
      <c r="Z51" s="34"/>
      <c r="AA51" s="34"/>
      <c r="AB51" s="36"/>
      <c r="AC51" s="36"/>
      <c r="AD51" s="36"/>
      <c r="AE51" s="36"/>
      <c r="AF51" s="87" t="n">
        <v>11</v>
      </c>
    </row>
    <row r="52" s="87" customFormat="true" ht="11.55" hidden="false" customHeight="true" outlineLevel="0" collapsed="false">
      <c r="A52" s="517"/>
      <c r="B52" s="36"/>
      <c r="C52" s="36"/>
      <c r="K52" s="34"/>
      <c r="L52" s="36"/>
      <c r="M52" s="36"/>
      <c r="N52" s="34"/>
      <c r="O52" s="34"/>
      <c r="P52" s="34"/>
      <c r="Q52" s="34"/>
      <c r="R52" s="36"/>
      <c r="S52" s="34"/>
      <c r="T52" s="34"/>
      <c r="U52" s="518"/>
      <c r="V52" s="34"/>
      <c r="W52" s="34"/>
      <c r="X52" s="34"/>
      <c r="Y52" s="34"/>
      <c r="Z52" s="34"/>
      <c r="AA52" s="34"/>
      <c r="AB52" s="36"/>
      <c r="AC52" s="36"/>
      <c r="AD52" s="36"/>
      <c r="AE52" s="36"/>
      <c r="AF52" s="87" t="n">
        <v>11</v>
      </c>
    </row>
    <row r="53" s="87" customFormat="true" ht="11.55" hidden="false" customHeight="true" outlineLevel="0" collapsed="false">
      <c r="A53" s="517"/>
      <c r="B53" s="36"/>
      <c r="C53" s="36"/>
      <c r="K53" s="34"/>
      <c r="L53" s="36"/>
      <c r="M53" s="36"/>
      <c r="N53" s="34"/>
      <c r="O53" s="34"/>
      <c r="P53" s="34"/>
      <c r="Q53" s="34"/>
      <c r="R53" s="36"/>
      <c r="S53" s="34"/>
      <c r="T53" s="34"/>
      <c r="U53" s="518"/>
      <c r="V53" s="34"/>
      <c r="W53" s="34"/>
      <c r="X53" s="34"/>
      <c r="Y53" s="34"/>
      <c r="Z53" s="34"/>
      <c r="AA53" s="34"/>
      <c r="AB53" s="36"/>
      <c r="AC53" s="36"/>
      <c r="AD53" s="36"/>
      <c r="AE53" s="36"/>
      <c r="AF53" s="87" t="n">
        <v>11</v>
      </c>
    </row>
    <row r="54" s="87" customFormat="true" ht="11.55" hidden="false" customHeight="true" outlineLevel="0" collapsed="false">
      <c r="A54" s="517"/>
      <c r="B54" s="36"/>
      <c r="C54" s="36"/>
      <c r="K54" s="34"/>
      <c r="L54" s="36"/>
      <c r="M54" s="36"/>
      <c r="N54" s="34"/>
      <c r="O54" s="34"/>
      <c r="P54" s="34"/>
      <c r="Q54" s="34"/>
      <c r="R54" s="36"/>
      <c r="S54" s="34"/>
      <c r="T54" s="34"/>
      <c r="U54" s="518"/>
      <c r="V54" s="34"/>
      <c r="W54" s="34"/>
      <c r="X54" s="34"/>
      <c r="Y54" s="34"/>
      <c r="Z54" s="34"/>
      <c r="AA54" s="34"/>
      <c r="AB54" s="36"/>
      <c r="AC54" s="36"/>
      <c r="AD54" s="36"/>
      <c r="AE54" s="36"/>
      <c r="AF54" s="87" t="n">
        <v>11</v>
      </c>
    </row>
    <row r="55" s="87" customFormat="true" ht="11.55" hidden="false" customHeight="true" outlineLevel="0" collapsed="false">
      <c r="A55" s="517"/>
      <c r="B55" s="36"/>
      <c r="C55" s="36"/>
      <c r="K55" s="34"/>
      <c r="L55" s="36"/>
      <c r="M55" s="36"/>
      <c r="N55" s="34"/>
      <c r="O55" s="34"/>
      <c r="P55" s="34"/>
      <c r="Q55" s="34"/>
      <c r="R55" s="36"/>
      <c r="S55" s="34"/>
      <c r="T55" s="34"/>
      <c r="U55" s="518"/>
      <c r="V55" s="34"/>
      <c r="W55" s="34"/>
      <c r="X55" s="34"/>
      <c r="Y55" s="34"/>
      <c r="Z55" s="34"/>
      <c r="AA55" s="34"/>
      <c r="AB55" s="36"/>
      <c r="AC55" s="36"/>
      <c r="AD55" s="36"/>
      <c r="AE55" s="36"/>
      <c r="AF55" s="87" t="n">
        <v>11</v>
      </c>
    </row>
    <row r="56" s="87" customFormat="true" ht="11.55" hidden="false" customHeight="true" outlineLevel="0" collapsed="false">
      <c r="A56" s="517"/>
      <c r="B56" s="36"/>
      <c r="C56" s="36"/>
      <c r="K56" s="34"/>
      <c r="L56" s="36"/>
      <c r="M56" s="36"/>
      <c r="N56" s="34"/>
      <c r="O56" s="34"/>
      <c r="P56" s="34"/>
      <c r="Q56" s="34"/>
      <c r="R56" s="36"/>
      <c r="S56" s="34"/>
      <c r="T56" s="34"/>
      <c r="U56" s="518"/>
      <c r="V56" s="34"/>
      <c r="W56" s="34"/>
      <c r="X56" s="34"/>
      <c r="Y56" s="34"/>
      <c r="Z56" s="34"/>
      <c r="AA56" s="34"/>
      <c r="AB56" s="36"/>
      <c r="AC56" s="36"/>
      <c r="AD56" s="36"/>
      <c r="AE56" s="36"/>
      <c r="AF56" s="87" t="n">
        <v>11</v>
      </c>
    </row>
    <row r="57" s="87" customFormat="true" ht="11.55" hidden="false" customHeight="true" outlineLevel="0" collapsed="false">
      <c r="A57" s="517"/>
      <c r="B57" s="36"/>
      <c r="C57" s="36"/>
      <c r="K57" s="34"/>
      <c r="L57" s="36"/>
      <c r="M57" s="36"/>
      <c r="N57" s="34"/>
      <c r="O57" s="34"/>
      <c r="P57" s="34"/>
      <c r="Q57" s="34"/>
      <c r="R57" s="36"/>
      <c r="S57" s="34"/>
      <c r="T57" s="34"/>
      <c r="U57" s="518"/>
      <c r="V57" s="34"/>
      <c r="W57" s="34"/>
      <c r="X57" s="34"/>
      <c r="Y57" s="34"/>
      <c r="Z57" s="34"/>
      <c r="AA57" s="34"/>
      <c r="AB57" s="36"/>
      <c r="AC57" s="36"/>
      <c r="AD57" s="36"/>
      <c r="AE57" s="36"/>
      <c r="AF57" s="87" t="n">
        <v>11</v>
      </c>
    </row>
    <row r="58" s="87" customFormat="true" ht="11.55" hidden="false" customHeight="true" outlineLevel="0" collapsed="false">
      <c r="A58" s="517"/>
      <c r="B58" s="36"/>
      <c r="C58" s="36"/>
      <c r="K58" s="34"/>
      <c r="L58" s="36"/>
      <c r="M58" s="36"/>
      <c r="N58" s="34"/>
      <c r="O58" s="34"/>
      <c r="P58" s="34"/>
      <c r="Q58" s="34"/>
      <c r="R58" s="36"/>
      <c r="S58" s="34"/>
      <c r="T58" s="34"/>
      <c r="U58" s="518"/>
      <c r="V58" s="34"/>
      <c r="W58" s="34"/>
      <c r="X58" s="34"/>
      <c r="Y58" s="34"/>
      <c r="Z58" s="34"/>
      <c r="AA58" s="34"/>
      <c r="AB58" s="36"/>
      <c r="AC58" s="36"/>
      <c r="AD58" s="36"/>
      <c r="AE58" s="36"/>
      <c r="AF58" s="87" t="n">
        <v>11</v>
      </c>
    </row>
    <row r="59" s="87" customFormat="true" ht="11.55" hidden="false" customHeight="true" outlineLevel="0" collapsed="false">
      <c r="A59" s="517"/>
      <c r="B59" s="36"/>
      <c r="C59" s="36"/>
      <c r="K59" s="34"/>
      <c r="L59" s="36"/>
      <c r="M59" s="36"/>
      <c r="N59" s="34"/>
      <c r="O59" s="34"/>
      <c r="P59" s="34"/>
      <c r="Q59" s="34"/>
      <c r="R59" s="36"/>
      <c r="S59" s="34"/>
      <c r="T59" s="34"/>
      <c r="U59" s="518"/>
      <c r="V59" s="34"/>
      <c r="W59" s="34"/>
      <c r="X59" s="34"/>
      <c r="Y59" s="34"/>
      <c r="Z59" s="34"/>
      <c r="AA59" s="34"/>
      <c r="AB59" s="36"/>
      <c r="AC59" s="36"/>
      <c r="AD59" s="36"/>
      <c r="AE59" s="36"/>
      <c r="AF59" s="87" t="n">
        <v>11</v>
      </c>
    </row>
    <row r="60" s="87" customFormat="true" ht="11.55" hidden="false" customHeight="true" outlineLevel="0" collapsed="false">
      <c r="A60" s="517"/>
      <c r="B60" s="36"/>
      <c r="C60" s="36"/>
      <c r="K60" s="34"/>
      <c r="L60" s="36"/>
      <c r="M60" s="36"/>
      <c r="N60" s="34"/>
      <c r="O60" s="34"/>
      <c r="P60" s="34"/>
      <c r="Q60" s="34"/>
      <c r="R60" s="36"/>
      <c r="S60" s="34"/>
      <c r="T60" s="34"/>
      <c r="U60" s="518"/>
      <c r="V60" s="34"/>
      <c r="W60" s="34"/>
      <c r="X60" s="34"/>
      <c r="Y60" s="34"/>
      <c r="Z60" s="34"/>
      <c r="AA60" s="34"/>
      <c r="AB60" s="36"/>
      <c r="AC60" s="36"/>
      <c r="AD60" s="36"/>
      <c r="AE60" s="36"/>
      <c r="AF60" s="87" t="n">
        <v>11</v>
      </c>
    </row>
    <row r="61" s="87" customFormat="true" ht="11.55" hidden="false" customHeight="true" outlineLevel="0" collapsed="false">
      <c r="A61" s="517"/>
      <c r="B61" s="36"/>
      <c r="C61" s="36"/>
      <c r="K61" s="34"/>
      <c r="L61" s="36"/>
      <c r="M61" s="36"/>
      <c r="N61" s="34"/>
      <c r="O61" s="34"/>
      <c r="P61" s="34"/>
      <c r="Q61" s="34"/>
      <c r="R61" s="36"/>
      <c r="S61" s="34"/>
      <c r="T61" s="34"/>
      <c r="U61" s="518"/>
      <c r="V61" s="34"/>
      <c r="W61" s="34"/>
      <c r="X61" s="34"/>
      <c r="Y61" s="34"/>
      <c r="Z61" s="34"/>
      <c r="AA61" s="34"/>
      <c r="AB61" s="36"/>
      <c r="AC61" s="36"/>
      <c r="AD61" s="36"/>
      <c r="AE61" s="36"/>
      <c r="AF61" s="87" t="n">
        <v>11</v>
      </c>
    </row>
    <row r="62" s="87" customFormat="true" ht="11.55" hidden="false" customHeight="true" outlineLevel="0" collapsed="false">
      <c r="A62" s="517"/>
      <c r="B62" s="36"/>
      <c r="C62" s="36"/>
      <c r="K62" s="34"/>
      <c r="L62" s="36"/>
      <c r="M62" s="36"/>
      <c r="N62" s="34"/>
      <c r="O62" s="34"/>
      <c r="P62" s="34"/>
      <c r="Q62" s="34"/>
      <c r="R62" s="36"/>
      <c r="S62" s="34"/>
      <c r="T62" s="34"/>
      <c r="U62" s="518"/>
      <c r="V62" s="34"/>
      <c r="W62" s="34"/>
      <c r="X62" s="34"/>
      <c r="Y62" s="34"/>
      <c r="Z62" s="34"/>
      <c r="AA62" s="34"/>
      <c r="AB62" s="36"/>
      <c r="AC62" s="36"/>
      <c r="AD62" s="36"/>
      <c r="AE62" s="36"/>
      <c r="AF62" s="87" t="n">
        <v>11</v>
      </c>
    </row>
    <row r="63" s="87" customFormat="true" ht="11.55" hidden="false" customHeight="true" outlineLevel="0" collapsed="false">
      <c r="A63" s="517"/>
      <c r="B63" s="36"/>
      <c r="C63" s="36"/>
      <c r="K63" s="34"/>
      <c r="L63" s="36"/>
      <c r="M63" s="36"/>
      <c r="N63" s="34"/>
      <c r="O63" s="34"/>
      <c r="P63" s="34"/>
      <c r="Q63" s="34"/>
      <c r="R63" s="36"/>
      <c r="S63" s="34"/>
      <c r="T63" s="34"/>
      <c r="U63" s="518"/>
      <c r="V63" s="34"/>
      <c r="W63" s="34"/>
      <c r="X63" s="34"/>
      <c r="Y63" s="34"/>
      <c r="Z63" s="34"/>
      <c r="AA63" s="34"/>
      <c r="AB63" s="36"/>
      <c r="AC63" s="36"/>
      <c r="AD63" s="36"/>
      <c r="AE63" s="36"/>
      <c r="AF63" s="87" t="n">
        <v>11</v>
      </c>
    </row>
    <row r="64" s="87" customFormat="true" ht="11.55" hidden="false" customHeight="true" outlineLevel="0" collapsed="false">
      <c r="A64" s="517"/>
      <c r="B64" s="36"/>
      <c r="C64" s="36"/>
      <c r="K64" s="34"/>
      <c r="L64" s="36"/>
      <c r="M64" s="36"/>
      <c r="N64" s="34"/>
      <c r="O64" s="34"/>
      <c r="P64" s="34"/>
      <c r="Q64" s="34"/>
      <c r="R64" s="36"/>
      <c r="S64" s="34"/>
      <c r="T64" s="34"/>
      <c r="U64" s="518"/>
      <c r="V64" s="34"/>
      <c r="W64" s="34"/>
      <c r="X64" s="34"/>
      <c r="Y64" s="34"/>
      <c r="Z64" s="34"/>
      <c r="AA64" s="34"/>
      <c r="AB64" s="36"/>
      <c r="AC64" s="36"/>
      <c r="AD64" s="36"/>
      <c r="AE64" s="36"/>
      <c r="AF64" s="87" t="n">
        <v>11</v>
      </c>
    </row>
    <row r="65" s="87" customFormat="true" ht="11.55" hidden="false" customHeight="true" outlineLevel="0" collapsed="false">
      <c r="A65" s="517"/>
      <c r="B65" s="36"/>
      <c r="C65" s="36"/>
      <c r="K65" s="34"/>
      <c r="L65" s="36"/>
      <c r="M65" s="36"/>
      <c r="N65" s="34"/>
      <c r="O65" s="34"/>
      <c r="P65" s="34"/>
      <c r="Q65" s="34"/>
      <c r="R65" s="36"/>
      <c r="S65" s="34"/>
      <c r="T65" s="34"/>
      <c r="U65" s="518"/>
      <c r="V65" s="34"/>
      <c r="W65" s="34"/>
      <c r="X65" s="34"/>
      <c r="Y65" s="34"/>
      <c r="Z65" s="34"/>
      <c r="AA65" s="34"/>
      <c r="AB65" s="36"/>
      <c r="AC65" s="36"/>
      <c r="AD65" s="36"/>
      <c r="AE65" s="36"/>
      <c r="AF65" s="87" t="n">
        <v>11</v>
      </c>
    </row>
    <row r="66" s="87" customFormat="true" ht="11.55" hidden="false" customHeight="true" outlineLevel="0" collapsed="false">
      <c r="A66" s="517"/>
      <c r="B66" s="36"/>
      <c r="C66" s="36"/>
      <c r="K66" s="34"/>
      <c r="L66" s="36"/>
      <c r="M66" s="36"/>
      <c r="N66" s="34"/>
      <c r="O66" s="34"/>
      <c r="P66" s="34"/>
      <c r="Q66" s="34"/>
      <c r="R66" s="36"/>
      <c r="S66" s="34"/>
      <c r="T66" s="34"/>
      <c r="U66" s="518"/>
      <c r="V66" s="34"/>
      <c r="W66" s="34"/>
      <c r="X66" s="34"/>
      <c r="Y66" s="34"/>
      <c r="Z66" s="34"/>
      <c r="AA66" s="34"/>
      <c r="AB66" s="36"/>
      <c r="AC66" s="36"/>
      <c r="AD66" s="36"/>
      <c r="AE66" s="36"/>
      <c r="AF66" s="87" t="n">
        <v>11</v>
      </c>
    </row>
    <row r="67" s="87" customFormat="true" ht="11.55" hidden="false" customHeight="true" outlineLevel="0" collapsed="false">
      <c r="A67" s="517"/>
      <c r="B67" s="36"/>
      <c r="C67" s="36"/>
      <c r="K67" s="34"/>
      <c r="L67" s="36"/>
      <c r="M67" s="36"/>
      <c r="N67" s="34"/>
      <c r="O67" s="34"/>
      <c r="P67" s="34"/>
      <c r="Q67" s="34"/>
      <c r="R67" s="36"/>
      <c r="S67" s="34"/>
      <c r="T67" s="34"/>
      <c r="U67" s="518"/>
      <c r="V67" s="34"/>
      <c r="W67" s="34"/>
      <c r="X67" s="34"/>
      <c r="Y67" s="34"/>
      <c r="Z67" s="34"/>
      <c r="AA67" s="34"/>
      <c r="AB67" s="36"/>
      <c r="AC67" s="36"/>
      <c r="AD67" s="36"/>
      <c r="AE67" s="36"/>
      <c r="AF67" s="87" t="n">
        <v>11</v>
      </c>
    </row>
    <row r="68" s="87" customFormat="true" ht="11.55" hidden="false" customHeight="true" outlineLevel="0" collapsed="false">
      <c r="A68" s="517"/>
      <c r="B68" s="36"/>
      <c r="C68" s="36"/>
      <c r="K68" s="34"/>
      <c r="L68" s="36"/>
      <c r="M68" s="36"/>
      <c r="N68" s="34"/>
      <c r="O68" s="34"/>
      <c r="P68" s="34"/>
      <c r="Q68" s="34"/>
      <c r="R68" s="36"/>
      <c r="S68" s="34"/>
      <c r="T68" s="34"/>
      <c r="U68" s="518"/>
      <c r="V68" s="34"/>
      <c r="W68" s="34"/>
      <c r="X68" s="34"/>
      <c r="Y68" s="34"/>
      <c r="Z68" s="34"/>
      <c r="AA68" s="34"/>
      <c r="AB68" s="36"/>
      <c r="AC68" s="36"/>
      <c r="AD68" s="36"/>
      <c r="AE68" s="36"/>
      <c r="AF68" s="87" t="n">
        <v>11</v>
      </c>
    </row>
    <row r="69" s="87" customFormat="true" ht="11.55" hidden="false" customHeight="true" outlineLevel="0" collapsed="false">
      <c r="A69" s="517"/>
      <c r="B69" s="36"/>
      <c r="C69" s="36"/>
      <c r="K69" s="34"/>
      <c r="L69" s="36"/>
      <c r="M69" s="36"/>
      <c r="N69" s="34"/>
      <c r="O69" s="34"/>
      <c r="P69" s="34"/>
      <c r="Q69" s="34"/>
      <c r="R69" s="36"/>
      <c r="S69" s="34"/>
      <c r="T69" s="34"/>
      <c r="U69" s="518"/>
      <c r="V69" s="34"/>
      <c r="W69" s="34"/>
      <c r="X69" s="34"/>
      <c r="Y69" s="34"/>
      <c r="Z69" s="34"/>
      <c r="AA69" s="34"/>
      <c r="AB69" s="36"/>
      <c r="AC69" s="36"/>
      <c r="AD69" s="36"/>
      <c r="AE69" s="36"/>
      <c r="AF69" s="87" t="n">
        <v>11</v>
      </c>
    </row>
    <row r="70" s="87" customFormat="true" ht="11.55" hidden="false" customHeight="true" outlineLevel="0" collapsed="false">
      <c r="A70" s="517"/>
      <c r="B70" s="36"/>
      <c r="C70" s="36"/>
      <c r="K70" s="34"/>
      <c r="L70" s="36"/>
      <c r="M70" s="36"/>
      <c r="N70" s="34"/>
      <c r="O70" s="34"/>
      <c r="P70" s="34"/>
      <c r="Q70" s="34"/>
      <c r="R70" s="36"/>
      <c r="S70" s="34"/>
      <c r="T70" s="34"/>
      <c r="U70" s="518"/>
      <c r="V70" s="34"/>
      <c r="W70" s="34"/>
      <c r="X70" s="34"/>
      <c r="Y70" s="34"/>
      <c r="Z70" s="34"/>
      <c r="AA70" s="34"/>
      <c r="AB70" s="36"/>
      <c r="AC70" s="36"/>
      <c r="AD70" s="36"/>
      <c r="AE70" s="36"/>
      <c r="AF70" s="87" t="n">
        <v>11</v>
      </c>
    </row>
    <row r="71" s="87" customFormat="true" ht="11.55" hidden="false" customHeight="true" outlineLevel="0" collapsed="false">
      <c r="A71" s="517"/>
      <c r="B71" s="36"/>
      <c r="C71" s="36"/>
      <c r="K71" s="34"/>
      <c r="L71" s="36"/>
      <c r="M71" s="36"/>
      <c r="N71" s="34"/>
      <c r="O71" s="34"/>
      <c r="P71" s="34"/>
      <c r="Q71" s="34"/>
      <c r="R71" s="36"/>
      <c r="S71" s="34"/>
      <c r="T71" s="34"/>
      <c r="U71" s="518"/>
      <c r="V71" s="34"/>
      <c r="W71" s="34"/>
      <c r="X71" s="34"/>
      <c r="Y71" s="34"/>
      <c r="Z71" s="34"/>
      <c r="AA71" s="34"/>
      <c r="AB71" s="36"/>
      <c r="AC71" s="36"/>
      <c r="AD71" s="36"/>
      <c r="AE71" s="36"/>
      <c r="AF71" s="87" t="n">
        <v>11</v>
      </c>
    </row>
    <row r="72" s="87" customFormat="true" ht="11.55" hidden="false" customHeight="true" outlineLevel="0" collapsed="false">
      <c r="A72" s="517"/>
      <c r="B72" s="36"/>
      <c r="C72" s="36"/>
      <c r="K72" s="34"/>
      <c r="L72" s="36"/>
      <c r="M72" s="36"/>
      <c r="N72" s="34"/>
      <c r="O72" s="34"/>
      <c r="P72" s="34"/>
      <c r="Q72" s="34"/>
      <c r="R72" s="36"/>
      <c r="S72" s="34"/>
      <c r="T72" s="34"/>
      <c r="U72" s="518"/>
      <c r="V72" s="34"/>
      <c r="W72" s="34"/>
      <c r="X72" s="34"/>
      <c r="Y72" s="34"/>
      <c r="Z72" s="34"/>
      <c r="AA72" s="34"/>
      <c r="AB72" s="36"/>
      <c r="AC72" s="36"/>
      <c r="AD72" s="36"/>
      <c r="AE72" s="36"/>
      <c r="AF72" s="87" t="n">
        <v>11</v>
      </c>
    </row>
    <row r="73" s="87" customFormat="true" ht="11.55" hidden="false" customHeight="true" outlineLevel="0" collapsed="false">
      <c r="A73" s="517"/>
      <c r="B73" s="36"/>
      <c r="C73" s="36"/>
      <c r="K73" s="34"/>
      <c r="L73" s="36"/>
      <c r="M73" s="36"/>
      <c r="N73" s="34"/>
      <c r="O73" s="34"/>
      <c r="P73" s="34"/>
      <c r="Q73" s="34"/>
      <c r="R73" s="36"/>
      <c r="S73" s="34"/>
      <c r="T73" s="34"/>
      <c r="U73" s="518"/>
      <c r="V73" s="34"/>
      <c r="W73" s="34"/>
      <c r="X73" s="34"/>
      <c r="Y73" s="34"/>
      <c r="Z73" s="34"/>
      <c r="AA73" s="34"/>
      <c r="AB73" s="36"/>
      <c r="AC73" s="36"/>
      <c r="AD73" s="36"/>
      <c r="AE73" s="36"/>
      <c r="AF73" s="87" t="n">
        <v>11</v>
      </c>
    </row>
    <row r="74" s="87" customFormat="true" ht="11.55" hidden="false" customHeight="true" outlineLevel="0" collapsed="false">
      <c r="A74" s="517"/>
      <c r="B74" s="36"/>
      <c r="C74" s="36"/>
      <c r="K74" s="34"/>
      <c r="L74" s="36"/>
      <c r="M74" s="36"/>
      <c r="N74" s="34"/>
      <c r="O74" s="34"/>
      <c r="P74" s="34"/>
      <c r="Q74" s="34"/>
      <c r="R74" s="36"/>
      <c r="S74" s="34"/>
      <c r="T74" s="34"/>
      <c r="U74" s="518"/>
      <c r="V74" s="34"/>
      <c r="W74" s="34"/>
      <c r="X74" s="34"/>
      <c r="Y74" s="34"/>
      <c r="Z74" s="34"/>
      <c r="AA74" s="34"/>
      <c r="AB74" s="36"/>
      <c r="AC74" s="36"/>
      <c r="AD74" s="36"/>
      <c r="AE74" s="36"/>
      <c r="AF74" s="87" t="n">
        <v>11</v>
      </c>
    </row>
    <row r="75" s="87" customFormat="true" ht="11.55" hidden="false" customHeight="true" outlineLevel="0" collapsed="false">
      <c r="A75" s="517"/>
      <c r="B75" s="36"/>
      <c r="C75" s="36"/>
      <c r="K75" s="34"/>
      <c r="L75" s="36"/>
      <c r="M75" s="36"/>
      <c r="N75" s="34"/>
      <c r="O75" s="34"/>
      <c r="P75" s="34"/>
      <c r="Q75" s="34"/>
      <c r="R75" s="36"/>
      <c r="S75" s="34"/>
      <c r="T75" s="34"/>
      <c r="U75" s="518"/>
      <c r="V75" s="34"/>
      <c r="W75" s="34"/>
      <c r="X75" s="34"/>
      <c r="Y75" s="34"/>
      <c r="Z75" s="34"/>
      <c r="AA75" s="34"/>
      <c r="AB75" s="36"/>
      <c r="AC75" s="36"/>
      <c r="AD75" s="36"/>
      <c r="AE75" s="36"/>
      <c r="AF75" s="87" t="n">
        <v>11</v>
      </c>
    </row>
    <row r="76" s="87" customFormat="true" ht="11.55" hidden="false" customHeight="true" outlineLevel="0" collapsed="false">
      <c r="A76" s="517"/>
      <c r="B76" s="36"/>
      <c r="C76" s="36"/>
      <c r="K76" s="34"/>
      <c r="L76" s="36"/>
      <c r="M76" s="36"/>
      <c r="N76" s="34"/>
      <c r="O76" s="34"/>
      <c r="P76" s="34"/>
      <c r="Q76" s="34"/>
      <c r="R76" s="36"/>
      <c r="S76" s="34"/>
      <c r="T76" s="34"/>
      <c r="U76" s="518"/>
      <c r="V76" s="34"/>
      <c r="W76" s="34"/>
      <c r="X76" s="34"/>
      <c r="Y76" s="34"/>
      <c r="Z76" s="34"/>
      <c r="AA76" s="34"/>
      <c r="AB76" s="36"/>
      <c r="AC76" s="36"/>
      <c r="AD76" s="36"/>
      <c r="AE76" s="36"/>
      <c r="AF76" s="87" t="n">
        <v>11</v>
      </c>
    </row>
    <row r="77" s="87" customFormat="true" ht="11.55" hidden="false" customHeight="true" outlineLevel="0" collapsed="false">
      <c r="A77" s="517"/>
      <c r="B77" s="36"/>
      <c r="C77" s="36"/>
      <c r="K77" s="34"/>
      <c r="L77" s="36"/>
      <c r="M77" s="36"/>
      <c r="N77" s="34"/>
      <c r="O77" s="34"/>
      <c r="P77" s="34"/>
      <c r="Q77" s="34"/>
      <c r="R77" s="36"/>
      <c r="S77" s="34"/>
      <c r="T77" s="34"/>
      <c r="U77" s="518"/>
      <c r="V77" s="34"/>
      <c r="W77" s="34"/>
      <c r="X77" s="34"/>
      <c r="Y77" s="34"/>
      <c r="Z77" s="34"/>
      <c r="AA77" s="34"/>
      <c r="AB77" s="36"/>
      <c r="AC77" s="36"/>
      <c r="AD77" s="36"/>
      <c r="AE77" s="36"/>
      <c r="AF77" s="87" t="n">
        <v>11</v>
      </c>
    </row>
    <row r="78" s="87" customFormat="true" ht="11.55" hidden="false" customHeight="true" outlineLevel="0" collapsed="false">
      <c r="A78" s="517"/>
      <c r="B78" s="36"/>
      <c r="C78" s="36"/>
      <c r="K78" s="34"/>
      <c r="L78" s="36"/>
      <c r="M78" s="36"/>
      <c r="N78" s="34"/>
      <c r="O78" s="34"/>
      <c r="P78" s="34"/>
      <c r="Q78" s="34"/>
      <c r="R78" s="36"/>
      <c r="S78" s="34"/>
      <c r="T78" s="34"/>
      <c r="U78" s="518"/>
      <c r="V78" s="34"/>
      <c r="W78" s="34"/>
      <c r="X78" s="34"/>
      <c r="Y78" s="34"/>
      <c r="Z78" s="34"/>
      <c r="AA78" s="34"/>
      <c r="AB78" s="36"/>
      <c r="AC78" s="36"/>
      <c r="AD78" s="36"/>
      <c r="AE78" s="36"/>
      <c r="AF78" s="87" t="n">
        <v>11</v>
      </c>
    </row>
    <row r="79" s="87" customFormat="true" ht="11.55" hidden="false" customHeight="true" outlineLevel="0" collapsed="false">
      <c r="A79" s="517"/>
      <c r="B79" s="36"/>
      <c r="C79" s="36"/>
      <c r="K79" s="34"/>
      <c r="L79" s="36"/>
      <c r="M79" s="36"/>
      <c r="N79" s="34"/>
      <c r="O79" s="34"/>
      <c r="P79" s="34"/>
      <c r="Q79" s="34"/>
      <c r="R79" s="36"/>
      <c r="S79" s="34"/>
      <c r="T79" s="34"/>
      <c r="U79" s="518"/>
      <c r="V79" s="34"/>
      <c r="W79" s="34"/>
      <c r="X79" s="34"/>
      <c r="Y79" s="34"/>
      <c r="Z79" s="34"/>
      <c r="AA79" s="34"/>
      <c r="AB79" s="36"/>
      <c r="AC79" s="36"/>
      <c r="AD79" s="36"/>
      <c r="AE79" s="36"/>
      <c r="AF79" s="87" t="n">
        <v>11</v>
      </c>
    </row>
    <row r="80" s="87" customFormat="true" ht="11.55" hidden="false" customHeight="true" outlineLevel="0" collapsed="false">
      <c r="A80" s="517"/>
      <c r="B80" s="36"/>
      <c r="C80" s="36"/>
      <c r="K80" s="34"/>
      <c r="L80" s="36"/>
      <c r="M80" s="36"/>
      <c r="N80" s="34"/>
      <c r="O80" s="34"/>
      <c r="P80" s="34"/>
      <c r="Q80" s="34"/>
      <c r="R80" s="36"/>
      <c r="S80" s="34"/>
      <c r="T80" s="34"/>
      <c r="U80" s="518"/>
      <c r="V80" s="34"/>
      <c r="W80" s="34"/>
      <c r="X80" s="34"/>
      <c r="Y80" s="34"/>
      <c r="Z80" s="34"/>
      <c r="AA80" s="34"/>
      <c r="AB80" s="36"/>
      <c r="AC80" s="36"/>
      <c r="AD80" s="36"/>
      <c r="AE80" s="36"/>
      <c r="AF80" s="87" t="n">
        <v>11</v>
      </c>
    </row>
    <row r="81" s="87" customFormat="true" ht="11.55" hidden="false" customHeight="true" outlineLevel="0" collapsed="false">
      <c r="A81" s="517"/>
      <c r="B81" s="36"/>
      <c r="C81" s="36"/>
      <c r="K81" s="34"/>
      <c r="L81" s="36"/>
      <c r="M81" s="36"/>
      <c r="N81" s="34"/>
      <c r="O81" s="34"/>
      <c r="P81" s="34"/>
      <c r="Q81" s="34"/>
      <c r="R81" s="36"/>
      <c r="S81" s="34"/>
      <c r="T81" s="34"/>
      <c r="U81" s="518"/>
      <c r="V81" s="34"/>
      <c r="W81" s="34"/>
      <c r="X81" s="34"/>
      <c r="Y81" s="34"/>
      <c r="Z81" s="34"/>
      <c r="AA81" s="34"/>
      <c r="AB81" s="36"/>
      <c r="AC81" s="36"/>
      <c r="AD81" s="36"/>
      <c r="AE81" s="36"/>
      <c r="AF81" s="87" t="n">
        <v>11</v>
      </c>
    </row>
    <row r="82" s="87" customFormat="true" ht="11.55" hidden="false" customHeight="true" outlineLevel="0" collapsed="false">
      <c r="A82" s="517"/>
      <c r="B82" s="36"/>
      <c r="C82" s="36"/>
      <c r="K82" s="34"/>
      <c r="L82" s="36"/>
      <c r="M82" s="36"/>
      <c r="N82" s="34"/>
      <c r="O82" s="34"/>
      <c r="P82" s="34"/>
      <c r="Q82" s="34"/>
      <c r="R82" s="36"/>
      <c r="S82" s="34"/>
      <c r="T82" s="34"/>
      <c r="U82" s="518"/>
      <c r="V82" s="34"/>
      <c r="W82" s="34"/>
      <c r="X82" s="34"/>
      <c r="Y82" s="34"/>
      <c r="Z82" s="34"/>
      <c r="AA82" s="34"/>
      <c r="AB82" s="36"/>
      <c r="AC82" s="36"/>
      <c r="AD82" s="36"/>
      <c r="AE82" s="36"/>
      <c r="AF82" s="87" t="n">
        <v>11</v>
      </c>
    </row>
    <row r="83" s="87" customFormat="true" ht="11.55" hidden="false" customHeight="true" outlineLevel="0" collapsed="false">
      <c r="A83" s="517"/>
      <c r="B83" s="36"/>
      <c r="C83" s="36"/>
      <c r="K83" s="34"/>
      <c r="L83" s="36"/>
      <c r="M83" s="36"/>
      <c r="N83" s="34"/>
      <c r="O83" s="34"/>
      <c r="P83" s="34"/>
      <c r="Q83" s="34"/>
      <c r="R83" s="36"/>
      <c r="S83" s="34"/>
      <c r="T83" s="34"/>
      <c r="U83" s="518"/>
      <c r="V83" s="34"/>
      <c r="W83" s="34"/>
      <c r="X83" s="34"/>
      <c r="Y83" s="34"/>
      <c r="Z83" s="34"/>
      <c r="AA83" s="34"/>
      <c r="AB83" s="36"/>
      <c r="AC83" s="36"/>
      <c r="AD83" s="36"/>
      <c r="AE83" s="36"/>
      <c r="AF83" s="87" t="n">
        <v>11</v>
      </c>
    </row>
    <row r="84" s="87" customFormat="true" ht="11.55" hidden="false" customHeight="true" outlineLevel="0" collapsed="false">
      <c r="A84" s="517"/>
      <c r="B84" s="36"/>
      <c r="C84" s="36"/>
      <c r="K84" s="34"/>
      <c r="L84" s="36"/>
      <c r="M84" s="36"/>
      <c r="N84" s="34"/>
      <c r="O84" s="34"/>
      <c r="P84" s="34"/>
      <c r="Q84" s="34"/>
      <c r="R84" s="36"/>
      <c r="S84" s="34"/>
      <c r="T84" s="34"/>
      <c r="U84" s="518"/>
      <c r="V84" s="34"/>
      <c r="W84" s="34"/>
      <c r="X84" s="34"/>
      <c r="Y84" s="34"/>
      <c r="Z84" s="34"/>
      <c r="AA84" s="34"/>
      <c r="AB84" s="36"/>
      <c r="AC84" s="36"/>
      <c r="AD84" s="36"/>
      <c r="AE84" s="36"/>
      <c r="AF84" s="87" t="n">
        <v>11</v>
      </c>
    </row>
    <row r="85" s="87" customFormat="true" ht="11.55" hidden="false" customHeight="true" outlineLevel="0" collapsed="false">
      <c r="A85" s="517"/>
      <c r="B85" s="36"/>
      <c r="C85" s="36"/>
      <c r="K85" s="34"/>
      <c r="L85" s="36"/>
      <c r="M85" s="36"/>
      <c r="N85" s="34"/>
      <c r="O85" s="34"/>
      <c r="P85" s="34"/>
      <c r="Q85" s="34"/>
      <c r="R85" s="36"/>
      <c r="S85" s="34"/>
      <c r="T85" s="34"/>
      <c r="U85" s="518"/>
      <c r="V85" s="34"/>
      <c r="W85" s="34"/>
      <c r="X85" s="34"/>
      <c r="Y85" s="34"/>
      <c r="Z85" s="34"/>
      <c r="AA85" s="34"/>
      <c r="AB85" s="36"/>
      <c r="AC85" s="36"/>
      <c r="AD85" s="36"/>
      <c r="AE85" s="36"/>
      <c r="AF85" s="87" t="n">
        <v>11</v>
      </c>
    </row>
    <row r="86" s="87" customFormat="true" ht="11.55" hidden="false" customHeight="true" outlineLevel="0" collapsed="false">
      <c r="A86" s="517"/>
      <c r="B86" s="36"/>
      <c r="C86" s="36"/>
      <c r="K86" s="34"/>
      <c r="L86" s="36"/>
      <c r="M86" s="36"/>
      <c r="N86" s="34"/>
      <c r="O86" s="34"/>
      <c r="P86" s="34"/>
      <c r="Q86" s="34"/>
      <c r="R86" s="36"/>
      <c r="S86" s="34"/>
      <c r="T86" s="34"/>
      <c r="U86" s="518"/>
      <c r="V86" s="34"/>
      <c r="W86" s="34"/>
      <c r="X86" s="34"/>
      <c r="Y86" s="34"/>
      <c r="Z86" s="34"/>
      <c r="AA86" s="34"/>
      <c r="AB86" s="36"/>
      <c r="AC86" s="36"/>
      <c r="AD86" s="36"/>
      <c r="AE86" s="36"/>
      <c r="AF86" s="87" t="n">
        <v>11</v>
      </c>
    </row>
    <row r="87" s="87" customFormat="true" ht="11.55" hidden="false" customHeight="true" outlineLevel="0" collapsed="false">
      <c r="A87" s="517"/>
      <c r="B87" s="36"/>
      <c r="C87" s="36"/>
      <c r="K87" s="34"/>
      <c r="L87" s="36"/>
      <c r="M87" s="36"/>
      <c r="N87" s="34"/>
      <c r="O87" s="34"/>
      <c r="P87" s="34"/>
      <c r="Q87" s="34"/>
      <c r="R87" s="36"/>
      <c r="S87" s="34"/>
      <c r="T87" s="34"/>
      <c r="U87" s="518"/>
      <c r="V87" s="34"/>
      <c r="W87" s="34"/>
      <c r="X87" s="34"/>
      <c r="Y87" s="34"/>
      <c r="Z87" s="34"/>
      <c r="AA87" s="34"/>
      <c r="AB87" s="36"/>
      <c r="AC87" s="36"/>
      <c r="AD87" s="36"/>
      <c r="AE87" s="36"/>
      <c r="AF87" s="87" t="n">
        <v>11</v>
      </c>
    </row>
    <row r="88" s="87" customFormat="true" ht="11.55" hidden="false" customHeight="true" outlineLevel="0" collapsed="false">
      <c r="A88" s="517"/>
      <c r="B88" s="36"/>
      <c r="C88" s="36"/>
      <c r="K88" s="34"/>
      <c r="L88" s="36"/>
      <c r="M88" s="36"/>
      <c r="N88" s="34"/>
      <c r="O88" s="34"/>
      <c r="P88" s="34"/>
      <c r="Q88" s="34"/>
      <c r="R88" s="36"/>
      <c r="S88" s="34"/>
      <c r="T88" s="34"/>
      <c r="U88" s="518"/>
      <c r="V88" s="34"/>
      <c r="W88" s="34"/>
      <c r="X88" s="34"/>
      <c r="Y88" s="34"/>
      <c r="Z88" s="34"/>
      <c r="AA88" s="34"/>
      <c r="AB88" s="36"/>
      <c r="AC88" s="36"/>
      <c r="AD88" s="36"/>
      <c r="AE88" s="36"/>
      <c r="AF88" s="87" t="n">
        <v>11</v>
      </c>
    </row>
    <row r="89" s="87" customFormat="true" ht="11.55" hidden="false" customHeight="true" outlineLevel="0" collapsed="false">
      <c r="A89" s="517"/>
      <c r="B89" s="36"/>
      <c r="C89" s="36"/>
      <c r="K89" s="34"/>
      <c r="L89" s="36"/>
      <c r="M89" s="36"/>
      <c r="N89" s="34"/>
      <c r="O89" s="34"/>
      <c r="P89" s="34"/>
      <c r="Q89" s="34"/>
      <c r="R89" s="36"/>
      <c r="S89" s="34"/>
      <c r="T89" s="34"/>
      <c r="U89" s="518"/>
      <c r="V89" s="34"/>
      <c r="W89" s="34"/>
      <c r="X89" s="34"/>
      <c r="Y89" s="34"/>
      <c r="Z89" s="34"/>
      <c r="AA89" s="34"/>
      <c r="AB89" s="36"/>
      <c r="AC89" s="36"/>
      <c r="AD89" s="36"/>
      <c r="AE89" s="36"/>
      <c r="AF89" s="87" t="n">
        <v>11</v>
      </c>
    </row>
    <row r="90" s="87" customFormat="true" ht="11.55" hidden="false" customHeight="true" outlineLevel="0" collapsed="false">
      <c r="A90" s="517"/>
      <c r="B90" s="36"/>
      <c r="C90" s="36"/>
      <c r="K90" s="34"/>
      <c r="L90" s="36"/>
      <c r="M90" s="36"/>
      <c r="N90" s="34"/>
      <c r="O90" s="34"/>
      <c r="P90" s="34"/>
      <c r="Q90" s="34"/>
      <c r="R90" s="36"/>
      <c r="S90" s="34"/>
      <c r="T90" s="34"/>
      <c r="U90" s="518"/>
      <c r="V90" s="34"/>
      <c r="W90" s="34"/>
      <c r="X90" s="34"/>
      <c r="Y90" s="34"/>
      <c r="Z90" s="34"/>
      <c r="AA90" s="34"/>
      <c r="AB90" s="36"/>
      <c r="AC90" s="36"/>
      <c r="AD90" s="36"/>
      <c r="AE90" s="36"/>
      <c r="AF90" s="87" t="n">
        <v>11</v>
      </c>
    </row>
    <row r="91" s="87" customFormat="true" ht="11.55" hidden="false" customHeight="true" outlineLevel="0" collapsed="false">
      <c r="A91" s="517"/>
      <c r="B91" s="36"/>
      <c r="C91" s="36"/>
      <c r="K91" s="34"/>
      <c r="L91" s="36"/>
      <c r="M91" s="36"/>
      <c r="N91" s="34"/>
      <c r="O91" s="34"/>
      <c r="P91" s="34"/>
      <c r="Q91" s="34"/>
      <c r="R91" s="36"/>
      <c r="S91" s="34"/>
      <c r="T91" s="34"/>
      <c r="U91" s="518"/>
      <c r="V91" s="34"/>
      <c r="W91" s="34"/>
      <c r="X91" s="34"/>
      <c r="Y91" s="34"/>
      <c r="Z91" s="34"/>
      <c r="AA91" s="34"/>
      <c r="AB91" s="36"/>
      <c r="AC91" s="36"/>
      <c r="AD91" s="36"/>
      <c r="AE91" s="36"/>
      <c r="AF91" s="87" t="n">
        <v>11</v>
      </c>
    </row>
    <row r="92" s="87" customFormat="true" ht="11.55" hidden="false" customHeight="true" outlineLevel="0" collapsed="false">
      <c r="A92" s="517"/>
      <c r="B92" s="36"/>
      <c r="C92" s="36"/>
      <c r="K92" s="34"/>
      <c r="L92" s="36"/>
      <c r="M92" s="36"/>
      <c r="N92" s="34"/>
      <c r="O92" s="34"/>
      <c r="P92" s="34"/>
      <c r="Q92" s="34"/>
      <c r="R92" s="36"/>
      <c r="S92" s="34"/>
      <c r="T92" s="34"/>
      <c r="U92" s="518"/>
      <c r="V92" s="34"/>
      <c r="W92" s="34"/>
      <c r="X92" s="34"/>
      <c r="Y92" s="34"/>
      <c r="Z92" s="34"/>
      <c r="AA92" s="34"/>
      <c r="AB92" s="36"/>
      <c r="AC92" s="36"/>
      <c r="AD92" s="36"/>
      <c r="AE92" s="36"/>
      <c r="AF92" s="87" t="n">
        <v>11</v>
      </c>
    </row>
    <row r="93" s="87" customFormat="true" ht="11.55" hidden="false" customHeight="true" outlineLevel="0" collapsed="false">
      <c r="A93" s="517"/>
      <c r="B93" s="36"/>
      <c r="C93" s="36"/>
      <c r="K93" s="34"/>
      <c r="L93" s="36"/>
      <c r="M93" s="36"/>
      <c r="N93" s="34"/>
      <c r="O93" s="34"/>
      <c r="P93" s="34"/>
      <c r="Q93" s="34"/>
      <c r="R93" s="36"/>
      <c r="S93" s="34"/>
      <c r="T93" s="34"/>
      <c r="U93" s="518"/>
      <c r="V93" s="34"/>
      <c r="W93" s="34"/>
      <c r="X93" s="34"/>
      <c r="Y93" s="34"/>
      <c r="Z93" s="34"/>
      <c r="AA93" s="34"/>
      <c r="AB93" s="36"/>
      <c r="AC93" s="36"/>
      <c r="AD93" s="36"/>
      <c r="AE93" s="36"/>
      <c r="AF93" s="87" t="n">
        <v>11</v>
      </c>
    </row>
    <row r="94" s="87" customFormat="true" ht="11.55" hidden="false" customHeight="true" outlineLevel="0" collapsed="false">
      <c r="A94" s="517"/>
      <c r="B94" s="36"/>
      <c r="C94" s="36"/>
      <c r="K94" s="34"/>
      <c r="L94" s="36"/>
      <c r="M94" s="36"/>
      <c r="N94" s="34"/>
      <c r="O94" s="34"/>
      <c r="P94" s="34"/>
      <c r="Q94" s="34"/>
      <c r="R94" s="36"/>
      <c r="S94" s="34"/>
      <c r="T94" s="34"/>
      <c r="U94" s="518"/>
      <c r="V94" s="34"/>
      <c r="W94" s="34"/>
      <c r="X94" s="34"/>
      <c r="Y94" s="34"/>
      <c r="Z94" s="34"/>
      <c r="AA94" s="34"/>
      <c r="AB94" s="36"/>
      <c r="AC94" s="36"/>
      <c r="AD94" s="36"/>
      <c r="AE94" s="36"/>
      <c r="AF94" s="87" t="n">
        <v>11</v>
      </c>
    </row>
    <row r="95" s="87" customFormat="true" ht="11.55" hidden="false" customHeight="true" outlineLevel="0" collapsed="false">
      <c r="A95" s="517"/>
      <c r="B95" s="36"/>
      <c r="C95" s="36"/>
      <c r="K95" s="34"/>
      <c r="L95" s="36"/>
      <c r="M95" s="36"/>
      <c r="N95" s="34"/>
      <c r="O95" s="34"/>
      <c r="P95" s="34"/>
      <c r="Q95" s="34"/>
      <c r="R95" s="36"/>
      <c r="S95" s="34"/>
      <c r="T95" s="34"/>
      <c r="U95" s="518"/>
      <c r="V95" s="34"/>
      <c r="W95" s="34"/>
      <c r="X95" s="34"/>
      <c r="Y95" s="34"/>
      <c r="Z95" s="34"/>
      <c r="AA95" s="34"/>
      <c r="AB95" s="36"/>
      <c r="AC95" s="36"/>
      <c r="AD95" s="36"/>
      <c r="AE95" s="36"/>
      <c r="AF95" s="87" t="n">
        <v>11</v>
      </c>
    </row>
    <row r="96" s="87" customFormat="true" ht="11.55" hidden="false" customHeight="true" outlineLevel="0" collapsed="false">
      <c r="A96" s="517"/>
      <c r="B96" s="36"/>
      <c r="C96" s="36"/>
      <c r="K96" s="34"/>
      <c r="L96" s="36"/>
      <c r="M96" s="36"/>
      <c r="N96" s="34"/>
      <c r="O96" s="34"/>
      <c r="P96" s="34"/>
      <c r="Q96" s="34"/>
      <c r="R96" s="36"/>
      <c r="S96" s="34"/>
      <c r="T96" s="34"/>
      <c r="U96" s="518"/>
      <c r="V96" s="34"/>
      <c r="W96" s="34"/>
      <c r="X96" s="34"/>
      <c r="Y96" s="34"/>
      <c r="Z96" s="34"/>
      <c r="AA96" s="34"/>
      <c r="AB96" s="36"/>
      <c r="AC96" s="36"/>
      <c r="AD96" s="36"/>
      <c r="AE96" s="36"/>
      <c r="AF96" s="87" t="n">
        <v>11</v>
      </c>
    </row>
    <row r="97" s="87" customFormat="true" ht="11.55" hidden="false" customHeight="true" outlineLevel="0" collapsed="false">
      <c r="A97" s="517"/>
      <c r="B97" s="36"/>
      <c r="C97" s="36"/>
      <c r="K97" s="34"/>
      <c r="L97" s="36"/>
      <c r="M97" s="36"/>
      <c r="N97" s="34"/>
      <c r="O97" s="34"/>
      <c r="P97" s="34"/>
      <c r="Q97" s="34"/>
      <c r="R97" s="36"/>
      <c r="S97" s="34"/>
      <c r="T97" s="34"/>
      <c r="U97" s="518"/>
      <c r="V97" s="34"/>
      <c r="W97" s="34"/>
      <c r="X97" s="34"/>
      <c r="Y97" s="34"/>
      <c r="Z97" s="34"/>
      <c r="AA97" s="34"/>
      <c r="AB97" s="36"/>
      <c r="AC97" s="36"/>
      <c r="AD97" s="36"/>
      <c r="AE97" s="36"/>
      <c r="AF97" s="87" t="n">
        <v>11</v>
      </c>
    </row>
    <row r="98" s="87" customFormat="true" ht="11.55" hidden="false" customHeight="true" outlineLevel="0" collapsed="false">
      <c r="A98" s="517"/>
      <c r="B98" s="36"/>
      <c r="C98" s="36"/>
      <c r="K98" s="34"/>
      <c r="L98" s="36"/>
      <c r="M98" s="36"/>
      <c r="N98" s="34"/>
      <c r="O98" s="34"/>
      <c r="P98" s="34"/>
      <c r="Q98" s="34"/>
      <c r="R98" s="36"/>
      <c r="S98" s="34"/>
      <c r="T98" s="34"/>
      <c r="U98" s="518"/>
      <c r="V98" s="34"/>
      <c r="W98" s="34"/>
      <c r="X98" s="34"/>
      <c r="Y98" s="34"/>
      <c r="Z98" s="34"/>
      <c r="AA98" s="34"/>
      <c r="AB98" s="36"/>
      <c r="AC98" s="36"/>
      <c r="AD98" s="36"/>
      <c r="AE98" s="36"/>
      <c r="AF98" s="87" t="n">
        <v>11</v>
      </c>
    </row>
    <row r="99" s="87" customFormat="true" ht="11.55" hidden="false" customHeight="true" outlineLevel="0" collapsed="false">
      <c r="A99" s="517"/>
      <c r="B99" s="36"/>
      <c r="C99" s="36"/>
      <c r="K99" s="34"/>
      <c r="L99" s="36"/>
      <c r="M99" s="36"/>
      <c r="N99" s="34"/>
      <c r="O99" s="34"/>
      <c r="P99" s="34"/>
      <c r="Q99" s="34"/>
      <c r="R99" s="36"/>
      <c r="S99" s="34"/>
      <c r="T99" s="34"/>
      <c r="U99" s="518"/>
      <c r="V99" s="34"/>
      <c r="W99" s="34"/>
      <c r="X99" s="34"/>
      <c r="Y99" s="34"/>
      <c r="Z99" s="34"/>
      <c r="AA99" s="34"/>
      <c r="AB99" s="36"/>
      <c r="AC99" s="36"/>
      <c r="AD99" s="36"/>
      <c r="AE99" s="36"/>
      <c r="AF99" s="87" t="n">
        <v>11</v>
      </c>
    </row>
    <row r="100" s="87" customFormat="true" ht="11.55" hidden="false" customHeight="true" outlineLevel="0" collapsed="false">
      <c r="A100" s="517"/>
      <c r="B100" s="36"/>
      <c r="C100" s="36"/>
      <c r="K100" s="34"/>
      <c r="L100" s="36"/>
      <c r="M100" s="36"/>
      <c r="N100" s="34"/>
      <c r="O100" s="34"/>
      <c r="P100" s="34"/>
      <c r="Q100" s="34"/>
      <c r="R100" s="36"/>
      <c r="S100" s="34"/>
      <c r="T100" s="34"/>
      <c r="U100" s="518"/>
      <c r="V100" s="34"/>
      <c r="W100" s="34"/>
      <c r="X100" s="34"/>
      <c r="Y100" s="34"/>
      <c r="Z100" s="34"/>
      <c r="AA100" s="34"/>
      <c r="AB100" s="36"/>
      <c r="AC100" s="36"/>
      <c r="AD100" s="36"/>
      <c r="AE100" s="36"/>
      <c r="AF100" s="87" t="n">
        <v>11</v>
      </c>
    </row>
    <row r="101" s="87" customFormat="true" ht="11.55" hidden="false" customHeight="true" outlineLevel="0" collapsed="false">
      <c r="A101" s="517"/>
      <c r="B101" s="36"/>
      <c r="C101" s="36"/>
      <c r="K101" s="34"/>
      <c r="L101" s="36"/>
      <c r="M101" s="36"/>
      <c r="N101" s="34"/>
      <c r="O101" s="34"/>
      <c r="P101" s="34"/>
      <c r="Q101" s="34"/>
      <c r="R101" s="36"/>
      <c r="S101" s="34"/>
      <c r="T101" s="34"/>
      <c r="U101" s="518"/>
      <c r="V101" s="34"/>
      <c r="W101" s="34"/>
      <c r="X101" s="34"/>
      <c r="Y101" s="34"/>
      <c r="Z101" s="34"/>
      <c r="AA101" s="34"/>
      <c r="AB101" s="36"/>
      <c r="AC101" s="36"/>
      <c r="AD101" s="36"/>
      <c r="AE101" s="36"/>
      <c r="AF101" s="87" t="n">
        <v>11</v>
      </c>
    </row>
    <row r="102" s="87" customFormat="true" ht="11.55" hidden="false" customHeight="true" outlineLevel="0" collapsed="false">
      <c r="A102" s="517"/>
      <c r="B102" s="36"/>
      <c r="C102" s="36"/>
      <c r="K102" s="34"/>
      <c r="L102" s="36"/>
      <c r="M102" s="36"/>
      <c r="N102" s="34"/>
      <c r="O102" s="34"/>
      <c r="P102" s="34"/>
      <c r="Q102" s="34"/>
      <c r="R102" s="36"/>
      <c r="S102" s="34"/>
      <c r="T102" s="34"/>
      <c r="U102" s="518"/>
      <c r="V102" s="34"/>
      <c r="W102" s="34"/>
      <c r="X102" s="34"/>
      <c r="Y102" s="34"/>
      <c r="Z102" s="34"/>
      <c r="AA102" s="34"/>
      <c r="AB102" s="36"/>
      <c r="AC102" s="36"/>
      <c r="AD102" s="36"/>
      <c r="AE102" s="36"/>
      <c r="AF102" s="87" t="n">
        <v>11</v>
      </c>
    </row>
    <row r="103" s="87" customFormat="true" ht="11.55" hidden="false" customHeight="true" outlineLevel="0" collapsed="false">
      <c r="A103" s="517"/>
      <c r="B103" s="36"/>
      <c r="C103" s="36"/>
      <c r="K103" s="34"/>
      <c r="L103" s="36"/>
      <c r="M103" s="36"/>
      <c r="N103" s="34"/>
      <c r="O103" s="34"/>
      <c r="P103" s="34"/>
      <c r="Q103" s="34"/>
      <c r="R103" s="36"/>
      <c r="S103" s="34"/>
      <c r="T103" s="34"/>
      <c r="U103" s="518"/>
      <c r="V103" s="34"/>
      <c r="W103" s="34"/>
      <c r="X103" s="34"/>
      <c r="Y103" s="34"/>
      <c r="Z103" s="34"/>
      <c r="AA103" s="34"/>
      <c r="AB103" s="36"/>
      <c r="AC103" s="36"/>
      <c r="AD103" s="36"/>
      <c r="AE103" s="36"/>
      <c r="AF103" s="87" t="n">
        <v>11</v>
      </c>
    </row>
    <row r="104" s="87" customFormat="true" ht="11.55" hidden="false" customHeight="true" outlineLevel="0" collapsed="false">
      <c r="A104" s="517"/>
      <c r="B104" s="36"/>
      <c r="C104" s="36"/>
      <c r="K104" s="34"/>
      <c r="L104" s="36"/>
      <c r="M104" s="36"/>
      <c r="N104" s="34"/>
      <c r="O104" s="34"/>
      <c r="P104" s="34"/>
      <c r="Q104" s="34"/>
      <c r="R104" s="36"/>
      <c r="S104" s="34"/>
      <c r="T104" s="34"/>
      <c r="U104" s="518"/>
      <c r="V104" s="34"/>
      <c r="W104" s="34"/>
      <c r="X104" s="34"/>
      <c r="Y104" s="34"/>
      <c r="Z104" s="34"/>
      <c r="AA104" s="34"/>
      <c r="AB104" s="36"/>
      <c r="AC104" s="36"/>
      <c r="AD104" s="36"/>
      <c r="AE104" s="36"/>
      <c r="AF104" s="87" t="n">
        <v>11</v>
      </c>
    </row>
    <row r="105" s="87" customFormat="true" ht="11.55" hidden="false" customHeight="true" outlineLevel="0" collapsed="false">
      <c r="A105" s="517"/>
      <c r="B105" s="36"/>
      <c r="C105" s="36"/>
      <c r="K105" s="34"/>
      <c r="L105" s="36"/>
      <c r="M105" s="36"/>
      <c r="N105" s="34"/>
      <c r="O105" s="34"/>
      <c r="P105" s="34"/>
      <c r="Q105" s="34"/>
      <c r="R105" s="36"/>
      <c r="S105" s="34"/>
      <c r="T105" s="34"/>
      <c r="U105" s="518"/>
      <c r="V105" s="34"/>
      <c r="W105" s="34"/>
      <c r="X105" s="34"/>
      <c r="Y105" s="34"/>
      <c r="Z105" s="34"/>
      <c r="AA105" s="34"/>
      <c r="AB105" s="36"/>
      <c r="AC105" s="36"/>
      <c r="AD105" s="36"/>
      <c r="AE105" s="36"/>
      <c r="AF105" s="87" t="n">
        <v>11</v>
      </c>
    </row>
    <row r="106" s="87" customFormat="true" ht="11.55" hidden="false" customHeight="true" outlineLevel="0" collapsed="false">
      <c r="A106" s="517"/>
      <c r="B106" s="36"/>
      <c r="C106" s="36"/>
      <c r="K106" s="34"/>
      <c r="L106" s="36"/>
      <c r="M106" s="36"/>
      <c r="N106" s="34"/>
      <c r="O106" s="34"/>
      <c r="P106" s="34"/>
      <c r="Q106" s="34"/>
      <c r="R106" s="36"/>
      <c r="S106" s="34"/>
      <c r="T106" s="34"/>
      <c r="U106" s="518"/>
      <c r="V106" s="34"/>
      <c r="W106" s="34"/>
      <c r="X106" s="34"/>
      <c r="Y106" s="34"/>
      <c r="Z106" s="34"/>
      <c r="AA106" s="34"/>
      <c r="AB106" s="36"/>
      <c r="AC106" s="36"/>
      <c r="AD106" s="36"/>
      <c r="AE106" s="36"/>
      <c r="AF106" s="87" t="n">
        <v>11</v>
      </c>
    </row>
    <row r="107" s="87" customFormat="true" ht="11.55" hidden="false" customHeight="true" outlineLevel="0" collapsed="false">
      <c r="A107" s="517"/>
      <c r="B107" s="36"/>
      <c r="C107" s="36"/>
      <c r="K107" s="34"/>
      <c r="L107" s="36"/>
      <c r="M107" s="36"/>
      <c r="N107" s="34"/>
      <c r="O107" s="34"/>
      <c r="P107" s="34"/>
      <c r="Q107" s="34"/>
      <c r="R107" s="36"/>
      <c r="S107" s="34"/>
      <c r="T107" s="34"/>
      <c r="U107" s="518"/>
      <c r="V107" s="34"/>
      <c r="W107" s="34"/>
      <c r="X107" s="34"/>
      <c r="Y107" s="34"/>
      <c r="Z107" s="34"/>
      <c r="AA107" s="34"/>
      <c r="AB107" s="36"/>
      <c r="AC107" s="36"/>
      <c r="AD107" s="36"/>
      <c r="AE107" s="36"/>
      <c r="AF107" s="87" t="n">
        <v>11</v>
      </c>
    </row>
    <row r="108" s="87" customFormat="true" ht="11.55" hidden="false" customHeight="true" outlineLevel="0" collapsed="false">
      <c r="A108" s="517"/>
      <c r="B108" s="36"/>
      <c r="C108" s="36"/>
      <c r="K108" s="34"/>
      <c r="L108" s="36"/>
      <c r="M108" s="36"/>
      <c r="N108" s="34"/>
      <c r="O108" s="34"/>
      <c r="P108" s="34"/>
      <c r="Q108" s="34"/>
      <c r="R108" s="36"/>
      <c r="S108" s="34"/>
      <c r="T108" s="34"/>
      <c r="U108" s="518"/>
      <c r="V108" s="34"/>
      <c r="W108" s="34"/>
      <c r="X108" s="34"/>
      <c r="Y108" s="34"/>
      <c r="Z108" s="34"/>
      <c r="AA108" s="34"/>
      <c r="AB108" s="36"/>
      <c r="AC108" s="36"/>
      <c r="AD108" s="36"/>
      <c r="AE108" s="36"/>
      <c r="AF108" s="87" t="n">
        <v>11</v>
      </c>
    </row>
    <row r="109" s="87" customFormat="true" ht="11.55" hidden="false" customHeight="true" outlineLevel="0" collapsed="false">
      <c r="A109" s="517"/>
      <c r="B109" s="36"/>
      <c r="C109" s="36"/>
      <c r="K109" s="34"/>
      <c r="L109" s="36"/>
      <c r="M109" s="36"/>
      <c r="N109" s="34"/>
      <c r="O109" s="34"/>
      <c r="P109" s="34"/>
      <c r="Q109" s="34"/>
      <c r="R109" s="36"/>
      <c r="S109" s="34"/>
      <c r="T109" s="34"/>
      <c r="U109" s="518"/>
      <c r="V109" s="34"/>
      <c r="W109" s="34"/>
      <c r="X109" s="34"/>
      <c r="Y109" s="34"/>
      <c r="Z109" s="34"/>
      <c r="AA109" s="34"/>
      <c r="AB109" s="36"/>
      <c r="AC109" s="36"/>
      <c r="AD109" s="36"/>
      <c r="AE109" s="36"/>
      <c r="AF109" s="87" t="n">
        <v>11</v>
      </c>
    </row>
    <row r="110" s="87" customFormat="true" ht="11.55" hidden="false" customHeight="true" outlineLevel="0" collapsed="false">
      <c r="A110" s="517"/>
      <c r="B110" s="36"/>
      <c r="C110" s="36"/>
      <c r="K110" s="34"/>
      <c r="L110" s="36"/>
      <c r="M110" s="36"/>
      <c r="N110" s="34"/>
      <c r="O110" s="34"/>
      <c r="P110" s="34"/>
      <c r="Q110" s="34"/>
      <c r="R110" s="36"/>
      <c r="S110" s="34"/>
      <c r="T110" s="34"/>
      <c r="U110" s="518"/>
      <c r="V110" s="34"/>
      <c r="W110" s="34"/>
      <c r="X110" s="34"/>
      <c r="Y110" s="34"/>
      <c r="Z110" s="34"/>
      <c r="AA110" s="34"/>
      <c r="AB110" s="36"/>
      <c r="AC110" s="36"/>
      <c r="AD110" s="36"/>
      <c r="AE110" s="36"/>
      <c r="AF110" s="87" t="n">
        <v>11</v>
      </c>
    </row>
    <row r="111" s="87" customFormat="true" ht="11.55" hidden="false" customHeight="true" outlineLevel="0" collapsed="false">
      <c r="A111" s="517"/>
      <c r="B111" s="36"/>
      <c r="C111" s="36"/>
      <c r="K111" s="34"/>
      <c r="L111" s="36"/>
      <c r="M111" s="36"/>
      <c r="N111" s="34"/>
      <c r="O111" s="34"/>
      <c r="P111" s="34"/>
      <c r="Q111" s="34"/>
      <c r="R111" s="36"/>
      <c r="S111" s="34"/>
      <c r="T111" s="34"/>
      <c r="U111" s="518"/>
      <c r="V111" s="34"/>
      <c r="W111" s="34"/>
      <c r="X111" s="34"/>
      <c r="Y111" s="34"/>
      <c r="Z111" s="34"/>
      <c r="AA111" s="34"/>
      <c r="AB111" s="36"/>
      <c r="AC111" s="36"/>
      <c r="AD111" s="36"/>
      <c r="AE111" s="36"/>
      <c r="AF111" s="87" t="n">
        <v>11</v>
      </c>
    </row>
    <row r="112" s="87" customFormat="true" ht="11.55" hidden="false" customHeight="true" outlineLevel="0" collapsed="false">
      <c r="A112" s="517"/>
      <c r="B112" s="36"/>
      <c r="C112" s="36"/>
      <c r="K112" s="34"/>
      <c r="L112" s="36"/>
      <c r="M112" s="36"/>
      <c r="N112" s="34"/>
      <c r="O112" s="34"/>
      <c r="P112" s="34"/>
      <c r="Q112" s="34"/>
      <c r="R112" s="36"/>
      <c r="S112" s="34"/>
      <c r="T112" s="34"/>
      <c r="U112" s="518"/>
      <c r="V112" s="34"/>
      <c r="W112" s="34"/>
      <c r="X112" s="34"/>
      <c r="Y112" s="34"/>
      <c r="Z112" s="34"/>
      <c r="AA112" s="34"/>
      <c r="AB112" s="36"/>
      <c r="AC112" s="36"/>
      <c r="AD112" s="36"/>
      <c r="AE112" s="36"/>
      <c r="AF112" s="87" t="n">
        <v>11</v>
      </c>
    </row>
    <row r="113" s="87" customFormat="true" ht="11.55" hidden="false" customHeight="true" outlineLevel="0" collapsed="false">
      <c r="A113" s="517"/>
      <c r="B113" s="36"/>
      <c r="C113" s="36"/>
      <c r="K113" s="34"/>
      <c r="L113" s="36"/>
      <c r="M113" s="36"/>
      <c r="N113" s="34"/>
      <c r="O113" s="34"/>
      <c r="P113" s="34"/>
      <c r="Q113" s="34"/>
      <c r="R113" s="36"/>
      <c r="S113" s="34"/>
      <c r="T113" s="34"/>
      <c r="U113" s="518"/>
      <c r="V113" s="34"/>
      <c r="W113" s="34"/>
      <c r="X113" s="34"/>
      <c r="Y113" s="34"/>
      <c r="Z113" s="34"/>
      <c r="AA113" s="34"/>
      <c r="AB113" s="36"/>
      <c r="AC113" s="36"/>
      <c r="AD113" s="36"/>
      <c r="AE113" s="36"/>
      <c r="AF113" s="87" t="n">
        <v>11</v>
      </c>
    </row>
    <row r="114" s="87" customFormat="true" ht="11.55" hidden="false" customHeight="true" outlineLevel="0" collapsed="false">
      <c r="A114" s="517"/>
      <c r="B114" s="36"/>
      <c r="C114" s="36"/>
      <c r="K114" s="34"/>
      <c r="L114" s="36"/>
      <c r="M114" s="36"/>
      <c r="N114" s="34"/>
      <c r="O114" s="34"/>
      <c r="P114" s="34"/>
      <c r="Q114" s="34"/>
      <c r="R114" s="36"/>
      <c r="S114" s="34"/>
      <c r="T114" s="34"/>
      <c r="U114" s="518"/>
      <c r="V114" s="34"/>
      <c r="W114" s="34"/>
      <c r="X114" s="34"/>
      <c r="Y114" s="34"/>
      <c r="Z114" s="34"/>
      <c r="AA114" s="34"/>
      <c r="AB114" s="36"/>
      <c r="AC114" s="36"/>
      <c r="AD114" s="36"/>
      <c r="AE114" s="36"/>
      <c r="AF114" s="87" t="n">
        <v>11</v>
      </c>
    </row>
    <row r="115" s="87" customFormat="true" ht="11.55" hidden="false" customHeight="true" outlineLevel="0" collapsed="false">
      <c r="A115" s="517"/>
      <c r="B115" s="36"/>
      <c r="C115" s="36"/>
      <c r="K115" s="34"/>
      <c r="L115" s="36"/>
      <c r="M115" s="36"/>
      <c r="N115" s="34"/>
      <c r="O115" s="34"/>
      <c r="P115" s="34"/>
      <c r="Q115" s="34"/>
      <c r="R115" s="36"/>
      <c r="S115" s="34"/>
      <c r="T115" s="34"/>
      <c r="U115" s="518"/>
      <c r="V115" s="34"/>
      <c r="W115" s="34"/>
      <c r="X115" s="34"/>
      <c r="Y115" s="34"/>
      <c r="Z115" s="34"/>
      <c r="AA115" s="34"/>
      <c r="AB115" s="36"/>
      <c r="AC115" s="36"/>
      <c r="AD115" s="36"/>
      <c r="AE115" s="36"/>
      <c r="AF115" s="87" t="n">
        <v>11</v>
      </c>
    </row>
    <row r="116" s="87" customFormat="true" ht="11.55" hidden="false" customHeight="true" outlineLevel="0" collapsed="false">
      <c r="A116" s="517"/>
      <c r="B116" s="36"/>
      <c r="C116" s="36"/>
      <c r="K116" s="34"/>
      <c r="L116" s="36"/>
      <c r="M116" s="36"/>
      <c r="N116" s="34"/>
      <c r="O116" s="34"/>
      <c r="P116" s="34"/>
      <c r="Q116" s="34"/>
      <c r="R116" s="36"/>
      <c r="S116" s="34"/>
      <c r="T116" s="34"/>
      <c r="U116" s="518"/>
      <c r="V116" s="34"/>
      <c r="W116" s="34"/>
      <c r="X116" s="34"/>
      <c r="Y116" s="34"/>
      <c r="Z116" s="34"/>
      <c r="AA116" s="34"/>
      <c r="AB116" s="36"/>
      <c r="AC116" s="36"/>
      <c r="AD116" s="36"/>
      <c r="AE116" s="36"/>
      <c r="AF116" s="87" t="n">
        <v>11</v>
      </c>
    </row>
    <row r="117" s="87" customFormat="true" ht="11.55" hidden="false" customHeight="true" outlineLevel="0" collapsed="false">
      <c r="A117" s="517"/>
      <c r="B117" s="36"/>
      <c r="C117" s="36"/>
      <c r="K117" s="34"/>
      <c r="L117" s="36"/>
      <c r="M117" s="36"/>
      <c r="N117" s="34"/>
      <c r="O117" s="34"/>
      <c r="P117" s="34"/>
      <c r="Q117" s="34"/>
      <c r="R117" s="36"/>
      <c r="S117" s="34"/>
      <c r="T117" s="34"/>
      <c r="U117" s="518"/>
      <c r="V117" s="34"/>
      <c r="W117" s="34"/>
      <c r="X117" s="34"/>
      <c r="Y117" s="34"/>
      <c r="Z117" s="34"/>
      <c r="AA117" s="34"/>
      <c r="AB117" s="36"/>
      <c r="AC117" s="36"/>
      <c r="AD117" s="36"/>
      <c r="AE117" s="36"/>
      <c r="AF117" s="87" t="n">
        <v>11</v>
      </c>
    </row>
    <row r="118" s="87" customFormat="true" ht="11.55" hidden="false" customHeight="true" outlineLevel="0" collapsed="false">
      <c r="A118" s="517"/>
      <c r="B118" s="36"/>
      <c r="C118" s="36"/>
      <c r="K118" s="34"/>
      <c r="L118" s="36"/>
      <c r="M118" s="36"/>
      <c r="N118" s="34"/>
      <c r="O118" s="34"/>
      <c r="P118" s="34"/>
      <c r="Q118" s="34"/>
      <c r="R118" s="36"/>
      <c r="S118" s="34"/>
      <c r="T118" s="34"/>
      <c r="U118" s="518"/>
      <c r="V118" s="34"/>
      <c r="W118" s="34"/>
      <c r="X118" s="34"/>
      <c r="Y118" s="34"/>
      <c r="Z118" s="34"/>
      <c r="AA118" s="34"/>
      <c r="AB118" s="36"/>
      <c r="AC118" s="36"/>
      <c r="AD118" s="36"/>
      <c r="AE118" s="36"/>
      <c r="AF118" s="87" t="n">
        <v>11</v>
      </c>
    </row>
    <row r="119" s="87" customFormat="true" ht="11.55" hidden="false" customHeight="true" outlineLevel="0" collapsed="false">
      <c r="A119" s="517"/>
      <c r="B119" s="36"/>
      <c r="C119" s="36"/>
      <c r="K119" s="34"/>
      <c r="L119" s="36"/>
      <c r="M119" s="36"/>
      <c r="N119" s="34"/>
      <c r="O119" s="34"/>
      <c r="P119" s="34"/>
      <c r="Q119" s="34"/>
      <c r="R119" s="36"/>
      <c r="S119" s="34"/>
      <c r="T119" s="34"/>
      <c r="U119" s="518"/>
      <c r="V119" s="34"/>
      <c r="W119" s="34"/>
      <c r="X119" s="34"/>
      <c r="Y119" s="34"/>
      <c r="Z119" s="34"/>
      <c r="AA119" s="34"/>
      <c r="AB119" s="36"/>
      <c r="AC119" s="36"/>
      <c r="AD119" s="36"/>
      <c r="AE119" s="36"/>
      <c r="AF119" s="87" t="n">
        <v>11</v>
      </c>
    </row>
    <row r="120" s="87" customFormat="true" ht="11.55" hidden="false" customHeight="true" outlineLevel="0" collapsed="false">
      <c r="A120" s="517"/>
      <c r="B120" s="36"/>
      <c r="C120" s="36"/>
      <c r="K120" s="34"/>
      <c r="L120" s="36"/>
      <c r="M120" s="36"/>
      <c r="N120" s="34"/>
      <c r="O120" s="34"/>
      <c r="P120" s="34"/>
      <c r="Q120" s="34"/>
      <c r="R120" s="36"/>
      <c r="S120" s="34"/>
      <c r="T120" s="34"/>
      <c r="U120" s="518"/>
      <c r="V120" s="34"/>
      <c r="W120" s="34"/>
      <c r="X120" s="34"/>
      <c r="Y120" s="34"/>
      <c r="Z120" s="34"/>
      <c r="AA120" s="34"/>
      <c r="AB120" s="36"/>
      <c r="AC120" s="36"/>
      <c r="AD120" s="36"/>
      <c r="AE120" s="36"/>
      <c r="AF120" s="87" t="n">
        <v>11</v>
      </c>
    </row>
    <row r="121" s="87" customFormat="true" ht="11.55" hidden="false" customHeight="true" outlineLevel="0" collapsed="false">
      <c r="A121" s="517"/>
      <c r="B121" s="36"/>
      <c r="C121" s="36"/>
      <c r="K121" s="34"/>
      <c r="L121" s="36"/>
      <c r="M121" s="36"/>
      <c r="N121" s="34"/>
      <c r="O121" s="34"/>
      <c r="P121" s="34"/>
      <c r="Q121" s="34"/>
      <c r="R121" s="36"/>
      <c r="S121" s="34"/>
      <c r="T121" s="34"/>
      <c r="U121" s="518"/>
      <c r="V121" s="34"/>
      <c r="W121" s="34"/>
      <c r="X121" s="34"/>
      <c r="Y121" s="34"/>
      <c r="Z121" s="34"/>
      <c r="AA121" s="34"/>
      <c r="AB121" s="36"/>
      <c r="AC121" s="36"/>
      <c r="AD121" s="36"/>
      <c r="AE121" s="36"/>
      <c r="AF121" s="87" t="n">
        <v>11</v>
      </c>
    </row>
    <row r="122" s="87" customFormat="true" ht="11.55" hidden="false" customHeight="true" outlineLevel="0" collapsed="false">
      <c r="A122" s="517"/>
      <c r="B122" s="36"/>
      <c r="C122" s="36"/>
      <c r="K122" s="34"/>
      <c r="L122" s="36"/>
      <c r="M122" s="36"/>
      <c r="N122" s="34"/>
      <c r="O122" s="34"/>
      <c r="P122" s="34"/>
      <c r="Q122" s="34"/>
      <c r="R122" s="36"/>
      <c r="S122" s="34"/>
      <c r="T122" s="34"/>
      <c r="U122" s="518"/>
      <c r="V122" s="34"/>
      <c r="W122" s="34"/>
      <c r="X122" s="34"/>
      <c r="Y122" s="34"/>
      <c r="Z122" s="34"/>
      <c r="AA122" s="34"/>
      <c r="AB122" s="36"/>
      <c r="AC122" s="36"/>
      <c r="AD122" s="36"/>
      <c r="AE122" s="36"/>
      <c r="AF122" s="87" t="n">
        <v>11</v>
      </c>
    </row>
    <row r="123" s="87" customFormat="true" ht="11.55" hidden="false" customHeight="true" outlineLevel="0" collapsed="false">
      <c r="A123" s="517"/>
      <c r="B123" s="36"/>
      <c r="C123" s="36"/>
      <c r="K123" s="34"/>
      <c r="L123" s="36"/>
      <c r="M123" s="36"/>
      <c r="N123" s="34"/>
      <c r="O123" s="34"/>
      <c r="P123" s="34"/>
      <c r="Q123" s="34"/>
      <c r="R123" s="36"/>
      <c r="S123" s="34"/>
      <c r="T123" s="34"/>
      <c r="U123" s="518"/>
      <c r="V123" s="34"/>
      <c r="W123" s="34"/>
      <c r="X123" s="34"/>
      <c r="Y123" s="34"/>
      <c r="Z123" s="34"/>
      <c r="AA123" s="34"/>
      <c r="AB123" s="36"/>
      <c r="AC123" s="36"/>
      <c r="AD123" s="36"/>
      <c r="AE123" s="36"/>
      <c r="AF123" s="87" t="n">
        <v>11</v>
      </c>
    </row>
    <row r="124" s="87" customFormat="true" ht="11.55" hidden="false" customHeight="true" outlineLevel="0" collapsed="false">
      <c r="A124" s="517"/>
      <c r="B124" s="36"/>
      <c r="C124" s="36"/>
      <c r="K124" s="34"/>
      <c r="L124" s="36"/>
      <c r="M124" s="36"/>
      <c r="N124" s="34"/>
      <c r="O124" s="34"/>
      <c r="P124" s="34"/>
      <c r="Q124" s="34"/>
      <c r="R124" s="36"/>
      <c r="S124" s="34"/>
      <c r="T124" s="34"/>
      <c r="U124" s="518"/>
      <c r="V124" s="34"/>
      <c r="W124" s="34"/>
      <c r="X124" s="34"/>
      <c r="Y124" s="34"/>
      <c r="Z124" s="34"/>
      <c r="AA124" s="34"/>
      <c r="AB124" s="36"/>
      <c r="AC124" s="36"/>
      <c r="AD124" s="36"/>
      <c r="AE124" s="36"/>
      <c r="AF124" s="87" t="n">
        <v>11</v>
      </c>
    </row>
    <row r="125" s="87" customFormat="true" ht="11.55" hidden="false" customHeight="true" outlineLevel="0" collapsed="false">
      <c r="A125" s="517"/>
      <c r="B125" s="36"/>
      <c r="C125" s="36"/>
      <c r="K125" s="34"/>
      <c r="L125" s="36"/>
      <c r="M125" s="36"/>
      <c r="N125" s="34"/>
      <c r="O125" s="34"/>
      <c r="P125" s="34"/>
      <c r="Q125" s="34"/>
      <c r="R125" s="36"/>
      <c r="S125" s="34"/>
      <c r="T125" s="34"/>
      <c r="U125" s="518"/>
      <c r="V125" s="34"/>
      <c r="W125" s="34"/>
      <c r="X125" s="34"/>
      <c r="Y125" s="34"/>
      <c r="Z125" s="34"/>
      <c r="AA125" s="34"/>
      <c r="AB125" s="36"/>
      <c r="AC125" s="36"/>
      <c r="AD125" s="36"/>
      <c r="AE125" s="36"/>
      <c r="AF125" s="87" t="n">
        <v>11</v>
      </c>
    </row>
    <row r="126" s="87" customFormat="true" ht="11.55" hidden="false" customHeight="true" outlineLevel="0" collapsed="false">
      <c r="A126" s="517"/>
      <c r="B126" s="36"/>
      <c r="C126" s="36"/>
      <c r="K126" s="34"/>
      <c r="L126" s="36"/>
      <c r="M126" s="36"/>
      <c r="N126" s="34"/>
      <c r="O126" s="34"/>
      <c r="P126" s="34"/>
      <c r="Q126" s="34"/>
      <c r="R126" s="36"/>
      <c r="S126" s="34"/>
      <c r="T126" s="34"/>
      <c r="U126" s="518"/>
      <c r="V126" s="34"/>
      <c r="W126" s="34"/>
      <c r="X126" s="34"/>
      <c r="Y126" s="34"/>
      <c r="Z126" s="34"/>
      <c r="AA126" s="34"/>
      <c r="AB126" s="36"/>
      <c r="AC126" s="36"/>
      <c r="AD126" s="36"/>
      <c r="AE126" s="36"/>
      <c r="AF126" s="87" t="n">
        <v>11</v>
      </c>
    </row>
    <row r="127" s="87" customFormat="true" ht="11.55" hidden="false" customHeight="true" outlineLevel="0" collapsed="false">
      <c r="A127" s="517"/>
      <c r="B127" s="36"/>
      <c r="C127" s="36"/>
      <c r="K127" s="34"/>
      <c r="L127" s="36"/>
      <c r="M127" s="36"/>
      <c r="N127" s="34"/>
      <c r="O127" s="34"/>
      <c r="P127" s="34"/>
      <c r="Q127" s="34"/>
      <c r="R127" s="36"/>
      <c r="S127" s="34"/>
      <c r="T127" s="34"/>
      <c r="U127" s="518"/>
      <c r="V127" s="34"/>
      <c r="W127" s="34"/>
      <c r="X127" s="34"/>
      <c r="Y127" s="34"/>
      <c r="Z127" s="34"/>
      <c r="AA127" s="34"/>
      <c r="AB127" s="36"/>
      <c r="AC127" s="36"/>
      <c r="AD127" s="36"/>
      <c r="AE127" s="36"/>
      <c r="AF127" s="87" t="n">
        <v>11</v>
      </c>
    </row>
    <row r="128" s="87" customFormat="true" ht="11.55" hidden="false" customHeight="true" outlineLevel="0" collapsed="false">
      <c r="A128" s="517"/>
      <c r="B128" s="36"/>
      <c r="C128" s="36"/>
      <c r="K128" s="34"/>
      <c r="L128" s="36"/>
      <c r="M128" s="36"/>
      <c r="N128" s="34"/>
      <c r="O128" s="34"/>
      <c r="P128" s="34"/>
      <c r="Q128" s="34"/>
      <c r="R128" s="36"/>
      <c r="S128" s="34"/>
      <c r="T128" s="34"/>
      <c r="U128" s="518"/>
      <c r="V128" s="34"/>
      <c r="W128" s="34"/>
      <c r="X128" s="34"/>
      <c r="Y128" s="34"/>
      <c r="Z128" s="34"/>
      <c r="AA128" s="34"/>
      <c r="AB128" s="36"/>
      <c r="AC128" s="36"/>
      <c r="AD128" s="36"/>
      <c r="AE128" s="36"/>
      <c r="AF128" s="87" t="n">
        <v>11</v>
      </c>
    </row>
    <row r="129" s="87" customFormat="true" ht="11.55" hidden="false" customHeight="true" outlineLevel="0" collapsed="false">
      <c r="A129" s="517"/>
      <c r="B129" s="36"/>
      <c r="C129" s="36"/>
      <c r="K129" s="34"/>
      <c r="L129" s="36"/>
      <c r="M129" s="36"/>
      <c r="N129" s="34"/>
      <c r="O129" s="34"/>
      <c r="P129" s="34"/>
      <c r="Q129" s="34"/>
      <c r="R129" s="36"/>
      <c r="S129" s="34"/>
      <c r="T129" s="34"/>
      <c r="U129" s="518"/>
      <c r="V129" s="34"/>
      <c r="W129" s="34"/>
      <c r="X129" s="34"/>
      <c r="Y129" s="34"/>
      <c r="Z129" s="34"/>
      <c r="AA129" s="34"/>
      <c r="AB129" s="36"/>
      <c r="AC129" s="36"/>
      <c r="AD129" s="36"/>
      <c r="AE129" s="36"/>
      <c r="AF129" s="87" t="n">
        <v>11</v>
      </c>
    </row>
    <row r="130" s="87" customFormat="true" ht="11.55" hidden="false" customHeight="true" outlineLevel="0" collapsed="false">
      <c r="A130" s="517"/>
      <c r="B130" s="36"/>
      <c r="C130" s="36"/>
      <c r="K130" s="34"/>
      <c r="L130" s="36"/>
      <c r="M130" s="36"/>
      <c r="N130" s="34"/>
      <c r="O130" s="34"/>
      <c r="P130" s="34"/>
      <c r="Q130" s="34"/>
      <c r="R130" s="36"/>
      <c r="S130" s="34"/>
      <c r="T130" s="34"/>
      <c r="U130" s="518"/>
      <c r="V130" s="34"/>
      <c r="W130" s="34"/>
      <c r="X130" s="34"/>
      <c r="Y130" s="34"/>
      <c r="Z130" s="34"/>
      <c r="AA130" s="34"/>
      <c r="AB130" s="36"/>
      <c r="AC130" s="36"/>
      <c r="AD130" s="36"/>
      <c r="AE130" s="36"/>
      <c r="AF130" s="87" t="n">
        <v>11</v>
      </c>
    </row>
    <row r="131" s="87" customFormat="true" ht="11.55" hidden="false" customHeight="true" outlineLevel="0" collapsed="false">
      <c r="A131" s="517"/>
      <c r="B131" s="36"/>
      <c r="C131" s="36"/>
      <c r="K131" s="34"/>
      <c r="L131" s="36"/>
      <c r="M131" s="36"/>
      <c r="N131" s="34"/>
      <c r="O131" s="34"/>
      <c r="P131" s="34"/>
      <c r="Q131" s="34"/>
      <c r="R131" s="36"/>
      <c r="S131" s="34"/>
      <c r="T131" s="34"/>
      <c r="U131" s="518"/>
      <c r="V131" s="34"/>
      <c r="W131" s="34"/>
      <c r="X131" s="34"/>
      <c r="Y131" s="34"/>
      <c r="Z131" s="34"/>
      <c r="AA131" s="34"/>
      <c r="AB131" s="36"/>
      <c r="AC131" s="36"/>
      <c r="AD131" s="36"/>
      <c r="AE131" s="36"/>
      <c r="AF131" s="87" t="n">
        <v>11</v>
      </c>
    </row>
    <row r="132" s="87" customFormat="true" ht="11.55" hidden="false" customHeight="true" outlineLevel="0" collapsed="false">
      <c r="A132" s="517"/>
      <c r="B132" s="36"/>
      <c r="C132" s="36"/>
      <c r="K132" s="34"/>
      <c r="L132" s="36"/>
      <c r="M132" s="36"/>
      <c r="N132" s="34"/>
      <c r="O132" s="34"/>
      <c r="P132" s="34"/>
      <c r="Q132" s="34"/>
      <c r="R132" s="36"/>
      <c r="S132" s="34"/>
      <c r="T132" s="34"/>
      <c r="U132" s="518"/>
      <c r="V132" s="34"/>
      <c r="W132" s="34"/>
      <c r="X132" s="34"/>
      <c r="Y132" s="34"/>
      <c r="Z132" s="34"/>
      <c r="AA132" s="34"/>
      <c r="AB132" s="36"/>
      <c r="AC132" s="36"/>
      <c r="AD132" s="36"/>
      <c r="AE132" s="36"/>
      <c r="AF132" s="87" t="n">
        <v>11</v>
      </c>
    </row>
    <row r="133" s="87" customFormat="true" ht="11.55" hidden="false" customHeight="true" outlineLevel="0" collapsed="false">
      <c r="A133" s="517"/>
      <c r="B133" s="36"/>
      <c r="C133" s="36"/>
      <c r="K133" s="34"/>
      <c r="L133" s="36"/>
      <c r="M133" s="36"/>
      <c r="N133" s="34"/>
      <c r="O133" s="34"/>
      <c r="P133" s="34"/>
      <c r="Q133" s="34"/>
      <c r="R133" s="36"/>
      <c r="S133" s="34"/>
      <c r="T133" s="34"/>
      <c r="U133" s="518"/>
      <c r="V133" s="34"/>
      <c r="W133" s="34"/>
      <c r="X133" s="34"/>
      <c r="Y133" s="34"/>
      <c r="Z133" s="34"/>
      <c r="AA133" s="34"/>
      <c r="AB133" s="36"/>
      <c r="AC133" s="36"/>
      <c r="AD133" s="36"/>
      <c r="AE133" s="36"/>
      <c r="AF133" s="87" t="n">
        <v>11</v>
      </c>
    </row>
    <row r="134" s="87" customFormat="true" ht="11.55" hidden="false" customHeight="true" outlineLevel="0" collapsed="false">
      <c r="A134" s="517"/>
      <c r="B134" s="36"/>
      <c r="C134" s="36"/>
      <c r="K134" s="34"/>
      <c r="L134" s="36"/>
      <c r="M134" s="36"/>
      <c r="N134" s="34"/>
      <c r="O134" s="34"/>
      <c r="P134" s="34"/>
      <c r="Q134" s="34"/>
      <c r="R134" s="36"/>
      <c r="S134" s="34"/>
      <c r="T134" s="34"/>
      <c r="U134" s="518"/>
      <c r="V134" s="34"/>
      <c r="W134" s="34"/>
      <c r="X134" s="34"/>
      <c r="Y134" s="34"/>
      <c r="Z134" s="34"/>
      <c r="AA134" s="34"/>
      <c r="AB134" s="36"/>
      <c r="AC134" s="36"/>
      <c r="AD134" s="36"/>
      <c r="AE134" s="36"/>
      <c r="AF134" s="87" t="n">
        <v>11</v>
      </c>
    </row>
    <row r="135" s="87" customFormat="true" ht="11.55" hidden="false" customHeight="true" outlineLevel="0" collapsed="false">
      <c r="A135" s="517"/>
      <c r="B135" s="36"/>
      <c r="C135" s="36"/>
      <c r="K135" s="34"/>
      <c r="L135" s="36"/>
      <c r="M135" s="36"/>
      <c r="N135" s="34"/>
      <c r="O135" s="34"/>
      <c r="P135" s="34"/>
      <c r="Q135" s="34"/>
      <c r="R135" s="36"/>
      <c r="S135" s="34"/>
      <c r="T135" s="34"/>
      <c r="U135" s="518"/>
      <c r="V135" s="34"/>
      <c r="W135" s="34"/>
      <c r="X135" s="34"/>
      <c r="Y135" s="34"/>
      <c r="Z135" s="34"/>
      <c r="AA135" s="34"/>
      <c r="AB135" s="36"/>
      <c r="AC135" s="36"/>
      <c r="AD135" s="36"/>
      <c r="AE135" s="36"/>
      <c r="AF135" s="87" t="n">
        <v>11</v>
      </c>
    </row>
    <row r="136" s="87" customFormat="true" ht="11.55" hidden="false" customHeight="true" outlineLevel="0" collapsed="false">
      <c r="A136" s="517"/>
      <c r="B136" s="36"/>
      <c r="C136" s="36"/>
      <c r="K136" s="34"/>
      <c r="L136" s="36"/>
      <c r="M136" s="36"/>
      <c r="N136" s="34"/>
      <c r="O136" s="34"/>
      <c r="P136" s="34"/>
      <c r="Q136" s="34"/>
      <c r="R136" s="36"/>
      <c r="S136" s="34"/>
      <c r="T136" s="34"/>
      <c r="U136" s="518"/>
      <c r="V136" s="34"/>
      <c r="W136" s="34"/>
      <c r="X136" s="34"/>
      <c r="Y136" s="34"/>
      <c r="Z136" s="34"/>
      <c r="AA136" s="34"/>
      <c r="AB136" s="36"/>
      <c r="AC136" s="36"/>
      <c r="AD136" s="36"/>
      <c r="AE136" s="36"/>
      <c r="AF136" s="87" t="n">
        <v>11</v>
      </c>
    </row>
    <row r="137" s="87" customFormat="true" ht="11.55" hidden="false" customHeight="true" outlineLevel="0" collapsed="false">
      <c r="A137" s="517"/>
      <c r="B137" s="36"/>
      <c r="C137" s="36"/>
      <c r="K137" s="34"/>
      <c r="L137" s="36"/>
      <c r="M137" s="36"/>
      <c r="N137" s="34"/>
      <c r="O137" s="34"/>
      <c r="P137" s="34"/>
      <c r="Q137" s="34"/>
      <c r="R137" s="36"/>
      <c r="S137" s="34"/>
      <c r="T137" s="34"/>
      <c r="U137" s="518"/>
      <c r="V137" s="34"/>
      <c r="W137" s="34"/>
      <c r="X137" s="34"/>
      <c r="Y137" s="34"/>
      <c r="Z137" s="34"/>
      <c r="AA137" s="34"/>
      <c r="AB137" s="36"/>
      <c r="AC137" s="36"/>
      <c r="AD137" s="36"/>
      <c r="AE137" s="36"/>
      <c r="AF137" s="87" t="n">
        <v>11</v>
      </c>
    </row>
    <row r="138" s="87" customFormat="true" ht="11.55" hidden="false" customHeight="true" outlineLevel="0" collapsed="false">
      <c r="A138" s="517"/>
      <c r="B138" s="36"/>
      <c r="C138" s="36"/>
      <c r="K138" s="34"/>
      <c r="L138" s="36"/>
      <c r="M138" s="36"/>
      <c r="N138" s="34"/>
      <c r="O138" s="34"/>
      <c r="P138" s="34"/>
      <c r="Q138" s="34"/>
      <c r="R138" s="36"/>
      <c r="S138" s="34"/>
      <c r="T138" s="34"/>
      <c r="U138" s="518"/>
      <c r="V138" s="34"/>
      <c r="W138" s="34"/>
      <c r="X138" s="34"/>
      <c r="Y138" s="34"/>
      <c r="Z138" s="34"/>
      <c r="AA138" s="34"/>
      <c r="AB138" s="36"/>
      <c r="AC138" s="36"/>
      <c r="AD138" s="36"/>
      <c r="AE138" s="36"/>
      <c r="AF138" s="87" t="n">
        <v>11</v>
      </c>
    </row>
    <row r="139" s="87" customFormat="true" ht="11.55" hidden="false" customHeight="true" outlineLevel="0" collapsed="false">
      <c r="A139" s="517"/>
      <c r="B139" s="36"/>
      <c r="C139" s="36"/>
      <c r="K139" s="34"/>
      <c r="L139" s="36"/>
      <c r="M139" s="36"/>
      <c r="N139" s="34"/>
      <c r="O139" s="34"/>
      <c r="P139" s="34"/>
      <c r="Q139" s="34"/>
      <c r="R139" s="36"/>
      <c r="S139" s="34"/>
      <c r="T139" s="34"/>
      <c r="U139" s="518"/>
      <c r="V139" s="34"/>
      <c r="W139" s="34"/>
      <c r="X139" s="34"/>
      <c r="Y139" s="34"/>
      <c r="Z139" s="34"/>
      <c r="AA139" s="34"/>
      <c r="AB139" s="36"/>
      <c r="AC139" s="36"/>
      <c r="AD139" s="36"/>
      <c r="AE139" s="36"/>
      <c r="AF139" s="87" t="n">
        <v>11</v>
      </c>
    </row>
    <row r="140" s="87" customFormat="true" ht="11.55" hidden="false" customHeight="true" outlineLevel="0" collapsed="false">
      <c r="A140" s="517"/>
      <c r="B140" s="36"/>
      <c r="C140" s="36"/>
      <c r="K140" s="34"/>
      <c r="L140" s="36"/>
      <c r="M140" s="36"/>
      <c r="N140" s="34"/>
      <c r="O140" s="34"/>
      <c r="P140" s="34"/>
      <c r="Q140" s="34"/>
      <c r="R140" s="36"/>
      <c r="S140" s="34"/>
      <c r="T140" s="34"/>
      <c r="U140" s="518"/>
      <c r="V140" s="34"/>
      <c r="W140" s="34"/>
      <c r="X140" s="34"/>
      <c r="Y140" s="34"/>
      <c r="Z140" s="34"/>
      <c r="AA140" s="34"/>
      <c r="AB140" s="36"/>
      <c r="AC140" s="36"/>
      <c r="AD140" s="36"/>
      <c r="AE140" s="36"/>
      <c r="AF140" s="87" t="n">
        <v>11</v>
      </c>
    </row>
    <row r="141" s="87" customFormat="true" ht="11.55" hidden="false" customHeight="true" outlineLevel="0" collapsed="false">
      <c r="A141" s="517"/>
      <c r="B141" s="36"/>
      <c r="C141" s="36"/>
      <c r="K141" s="34"/>
      <c r="L141" s="36"/>
      <c r="M141" s="36"/>
      <c r="N141" s="34"/>
      <c r="O141" s="34"/>
      <c r="P141" s="34"/>
      <c r="Q141" s="34"/>
      <c r="R141" s="36"/>
      <c r="S141" s="34"/>
      <c r="T141" s="34"/>
      <c r="U141" s="518"/>
      <c r="V141" s="34"/>
      <c r="W141" s="34"/>
      <c r="X141" s="34"/>
      <c r="Y141" s="34"/>
      <c r="Z141" s="34"/>
      <c r="AA141" s="34"/>
      <c r="AB141" s="36"/>
      <c r="AC141" s="36"/>
      <c r="AD141" s="36"/>
      <c r="AE141" s="36"/>
      <c r="AF141" s="87" t="n">
        <v>11</v>
      </c>
    </row>
    <row r="142" s="87" customFormat="true" ht="11.55" hidden="false" customHeight="true" outlineLevel="0" collapsed="false">
      <c r="A142" s="517"/>
      <c r="B142" s="36"/>
      <c r="C142" s="36"/>
      <c r="K142" s="34"/>
      <c r="L142" s="36"/>
      <c r="M142" s="36"/>
      <c r="N142" s="34"/>
      <c r="O142" s="34"/>
      <c r="P142" s="34"/>
      <c r="Q142" s="34"/>
      <c r="R142" s="36"/>
      <c r="S142" s="34"/>
      <c r="T142" s="34"/>
      <c r="U142" s="518"/>
      <c r="V142" s="34"/>
      <c r="W142" s="34"/>
      <c r="X142" s="34"/>
      <c r="Y142" s="34"/>
      <c r="Z142" s="34"/>
      <c r="AA142" s="34"/>
      <c r="AB142" s="36"/>
      <c r="AC142" s="36"/>
      <c r="AD142" s="36"/>
      <c r="AE142" s="36"/>
      <c r="AF142" s="87" t="n">
        <v>11</v>
      </c>
    </row>
    <row r="143" s="87" customFormat="true" ht="11.55" hidden="false" customHeight="true" outlineLevel="0" collapsed="false">
      <c r="A143" s="517"/>
      <c r="B143" s="36"/>
      <c r="C143" s="36"/>
      <c r="K143" s="34"/>
      <c r="L143" s="36"/>
      <c r="M143" s="36"/>
      <c r="N143" s="34"/>
      <c r="O143" s="34"/>
      <c r="P143" s="34"/>
      <c r="Q143" s="34"/>
      <c r="R143" s="36"/>
      <c r="S143" s="34"/>
      <c r="T143" s="34"/>
      <c r="U143" s="518"/>
      <c r="V143" s="34"/>
      <c r="W143" s="34"/>
      <c r="X143" s="34"/>
      <c r="Y143" s="34"/>
      <c r="Z143" s="34"/>
      <c r="AA143" s="34"/>
      <c r="AB143" s="36"/>
      <c r="AC143" s="36"/>
      <c r="AD143" s="36"/>
      <c r="AE143" s="36"/>
      <c r="AF143" s="87" t="n">
        <v>11</v>
      </c>
    </row>
    <row r="144" s="87" customFormat="true" ht="11.55" hidden="false" customHeight="true" outlineLevel="0" collapsed="false">
      <c r="A144" s="517"/>
      <c r="B144" s="36"/>
      <c r="C144" s="36"/>
      <c r="K144" s="34"/>
      <c r="L144" s="36"/>
      <c r="M144" s="36"/>
      <c r="N144" s="34"/>
      <c r="O144" s="34"/>
      <c r="P144" s="34"/>
      <c r="Q144" s="34"/>
      <c r="R144" s="36"/>
      <c r="S144" s="34"/>
      <c r="T144" s="34"/>
      <c r="U144" s="518"/>
      <c r="V144" s="34"/>
      <c r="W144" s="34"/>
      <c r="X144" s="34"/>
      <c r="Y144" s="34"/>
      <c r="Z144" s="34"/>
      <c r="AA144" s="34"/>
      <c r="AB144" s="36"/>
      <c r="AC144" s="36"/>
      <c r="AD144" s="36"/>
      <c r="AE144" s="36"/>
      <c r="AF144" s="87" t="n">
        <v>11</v>
      </c>
    </row>
    <row r="145" s="87" customFormat="true" ht="11.55" hidden="false" customHeight="true" outlineLevel="0" collapsed="false">
      <c r="A145" s="517"/>
      <c r="B145" s="36"/>
      <c r="C145" s="36"/>
      <c r="K145" s="34"/>
      <c r="L145" s="36"/>
      <c r="M145" s="36"/>
      <c r="N145" s="34"/>
      <c r="O145" s="34"/>
      <c r="P145" s="34"/>
      <c r="Q145" s="34"/>
      <c r="R145" s="36"/>
      <c r="S145" s="34"/>
      <c r="T145" s="34"/>
      <c r="U145" s="518"/>
      <c r="V145" s="34"/>
      <c r="W145" s="34"/>
      <c r="X145" s="34"/>
      <c r="Y145" s="34"/>
      <c r="Z145" s="34"/>
      <c r="AA145" s="34"/>
      <c r="AB145" s="36"/>
      <c r="AC145" s="36"/>
      <c r="AD145" s="36"/>
      <c r="AE145" s="36"/>
      <c r="AF145" s="87" t="n">
        <v>11</v>
      </c>
    </row>
    <row r="146" s="87" customFormat="true" ht="11.55" hidden="false" customHeight="true" outlineLevel="0" collapsed="false">
      <c r="A146" s="517"/>
      <c r="B146" s="36"/>
      <c r="C146" s="36"/>
      <c r="K146" s="34"/>
      <c r="L146" s="36"/>
      <c r="M146" s="36"/>
      <c r="N146" s="34"/>
      <c r="O146" s="34"/>
      <c r="P146" s="34"/>
      <c r="Q146" s="34"/>
      <c r="R146" s="36"/>
      <c r="S146" s="34"/>
      <c r="T146" s="34"/>
      <c r="U146" s="518"/>
      <c r="V146" s="34"/>
      <c r="W146" s="34"/>
      <c r="X146" s="34"/>
      <c r="Y146" s="34"/>
      <c r="Z146" s="34"/>
      <c r="AA146" s="34"/>
      <c r="AB146" s="36"/>
      <c r="AC146" s="36"/>
      <c r="AD146" s="36"/>
      <c r="AE146" s="36"/>
      <c r="AF146" s="87" t="n">
        <v>11</v>
      </c>
    </row>
    <row r="147" s="87" customFormat="true" ht="11.55" hidden="false" customHeight="true" outlineLevel="0" collapsed="false">
      <c r="A147" s="517"/>
      <c r="B147" s="36"/>
      <c r="C147" s="36"/>
      <c r="K147" s="34"/>
      <c r="L147" s="36"/>
      <c r="M147" s="36"/>
      <c r="N147" s="34"/>
      <c r="O147" s="34"/>
      <c r="P147" s="34"/>
      <c r="Q147" s="34"/>
      <c r="R147" s="36"/>
      <c r="S147" s="34"/>
      <c r="T147" s="34"/>
      <c r="U147" s="518"/>
      <c r="V147" s="34"/>
      <c r="W147" s="34"/>
      <c r="X147" s="34"/>
      <c r="Y147" s="34"/>
      <c r="Z147" s="34"/>
      <c r="AA147" s="34"/>
      <c r="AB147" s="36"/>
      <c r="AC147" s="36"/>
      <c r="AD147" s="36"/>
      <c r="AE147" s="36"/>
      <c r="AF147" s="87" t="n">
        <v>11</v>
      </c>
    </row>
    <row r="148" s="87" customFormat="true" ht="11.55" hidden="false" customHeight="true" outlineLevel="0" collapsed="false">
      <c r="A148" s="517"/>
      <c r="B148" s="36"/>
      <c r="C148" s="36"/>
      <c r="K148" s="34"/>
      <c r="L148" s="36"/>
      <c r="M148" s="36"/>
      <c r="N148" s="34"/>
      <c r="O148" s="34"/>
      <c r="P148" s="34"/>
      <c r="Q148" s="34"/>
      <c r="R148" s="36"/>
      <c r="S148" s="34"/>
      <c r="T148" s="34"/>
      <c r="U148" s="518"/>
      <c r="V148" s="34"/>
      <c r="W148" s="34"/>
      <c r="X148" s="34"/>
      <c r="Y148" s="34"/>
      <c r="Z148" s="34"/>
      <c r="AA148" s="34"/>
      <c r="AB148" s="36"/>
      <c r="AC148" s="36"/>
      <c r="AD148" s="36"/>
      <c r="AE148" s="36"/>
      <c r="AF148" s="87" t="n">
        <v>11</v>
      </c>
    </row>
    <row r="149" s="87" customFormat="true" ht="11.55" hidden="false" customHeight="true" outlineLevel="0" collapsed="false">
      <c r="A149" s="517"/>
      <c r="B149" s="36"/>
      <c r="C149" s="36"/>
      <c r="K149" s="34"/>
      <c r="L149" s="36"/>
      <c r="M149" s="36"/>
      <c r="N149" s="34"/>
      <c r="O149" s="34"/>
      <c r="P149" s="34"/>
      <c r="Q149" s="34"/>
      <c r="R149" s="36"/>
      <c r="S149" s="34"/>
      <c r="T149" s="34"/>
      <c r="U149" s="518"/>
      <c r="V149" s="34"/>
      <c r="W149" s="34"/>
      <c r="X149" s="34"/>
      <c r="Y149" s="34"/>
      <c r="Z149" s="34"/>
      <c r="AA149" s="34"/>
      <c r="AB149" s="36"/>
      <c r="AC149" s="36"/>
      <c r="AD149" s="36"/>
      <c r="AE149" s="36"/>
      <c r="AF149" s="87" t="n">
        <v>11</v>
      </c>
    </row>
    <row r="150" s="87" customFormat="true" ht="11.55" hidden="false" customHeight="true" outlineLevel="0" collapsed="false">
      <c r="A150" s="517"/>
      <c r="B150" s="36"/>
      <c r="C150" s="36"/>
      <c r="K150" s="34"/>
      <c r="L150" s="36"/>
      <c r="M150" s="36"/>
      <c r="N150" s="34"/>
      <c r="O150" s="34"/>
      <c r="P150" s="34"/>
      <c r="Q150" s="34"/>
      <c r="R150" s="36"/>
      <c r="S150" s="34"/>
      <c r="T150" s="34"/>
      <c r="U150" s="518"/>
      <c r="V150" s="34"/>
      <c r="W150" s="34"/>
      <c r="X150" s="34"/>
      <c r="Y150" s="34"/>
      <c r="Z150" s="34"/>
      <c r="AA150" s="34"/>
      <c r="AB150" s="36"/>
      <c r="AC150" s="36"/>
      <c r="AD150" s="36"/>
      <c r="AE150" s="36"/>
      <c r="AF150" s="87" t="n">
        <v>11</v>
      </c>
    </row>
    <row r="151" s="87" customFormat="true" ht="11.55" hidden="false" customHeight="true" outlineLevel="0" collapsed="false">
      <c r="A151" s="517"/>
      <c r="B151" s="36"/>
      <c r="C151" s="36"/>
      <c r="K151" s="34"/>
      <c r="L151" s="36"/>
      <c r="M151" s="36"/>
      <c r="N151" s="34"/>
      <c r="O151" s="34"/>
      <c r="P151" s="34"/>
      <c r="Q151" s="34"/>
      <c r="R151" s="36"/>
      <c r="S151" s="34"/>
      <c r="T151" s="34"/>
      <c r="U151" s="518"/>
      <c r="V151" s="34"/>
      <c r="W151" s="34"/>
      <c r="X151" s="34"/>
      <c r="Y151" s="34"/>
      <c r="Z151" s="34"/>
      <c r="AA151" s="34"/>
      <c r="AB151" s="36"/>
      <c r="AC151" s="36"/>
      <c r="AD151" s="36"/>
      <c r="AE151" s="36"/>
      <c r="AF151" s="87" t="n">
        <v>11</v>
      </c>
    </row>
    <row r="152" s="87" customFormat="true" ht="11.55" hidden="false" customHeight="true" outlineLevel="0" collapsed="false">
      <c r="A152" s="517"/>
      <c r="B152" s="36"/>
      <c r="C152" s="36"/>
      <c r="K152" s="34"/>
      <c r="L152" s="36"/>
      <c r="M152" s="36"/>
      <c r="N152" s="34"/>
      <c r="O152" s="34"/>
      <c r="P152" s="34"/>
      <c r="Q152" s="34"/>
      <c r="R152" s="36"/>
      <c r="S152" s="34"/>
      <c r="T152" s="34"/>
      <c r="U152" s="518"/>
      <c r="V152" s="34"/>
      <c r="W152" s="34"/>
      <c r="X152" s="34"/>
      <c r="Y152" s="34"/>
      <c r="Z152" s="34"/>
      <c r="AA152" s="34"/>
      <c r="AB152" s="36"/>
      <c r="AC152" s="36"/>
      <c r="AD152" s="36"/>
      <c r="AE152" s="36"/>
      <c r="AF152" s="87" t="n">
        <v>11</v>
      </c>
    </row>
    <row r="153" s="87" customFormat="true" ht="11.55" hidden="false" customHeight="true" outlineLevel="0" collapsed="false">
      <c r="A153" s="517"/>
      <c r="B153" s="36"/>
      <c r="C153" s="36"/>
      <c r="K153" s="34"/>
      <c r="L153" s="36"/>
      <c r="M153" s="36"/>
      <c r="N153" s="34"/>
      <c r="O153" s="34"/>
      <c r="P153" s="34"/>
      <c r="Q153" s="34"/>
      <c r="R153" s="36"/>
      <c r="S153" s="34"/>
      <c r="T153" s="34"/>
      <c r="U153" s="518"/>
      <c r="V153" s="34"/>
      <c r="W153" s="34"/>
      <c r="X153" s="34"/>
      <c r="Y153" s="34"/>
      <c r="Z153" s="34"/>
      <c r="AA153" s="34"/>
      <c r="AB153" s="36"/>
      <c r="AC153" s="36"/>
      <c r="AD153" s="36"/>
      <c r="AE153" s="36"/>
      <c r="AF153" s="87" t="n">
        <v>11</v>
      </c>
    </row>
    <row r="154" s="87" customFormat="true" ht="11.55" hidden="false" customHeight="true" outlineLevel="0" collapsed="false">
      <c r="A154" s="517"/>
      <c r="B154" s="36"/>
      <c r="C154" s="36"/>
      <c r="K154" s="34"/>
      <c r="L154" s="36"/>
      <c r="M154" s="36"/>
      <c r="N154" s="34"/>
      <c r="O154" s="34"/>
      <c r="P154" s="34"/>
      <c r="Q154" s="34"/>
      <c r="R154" s="36"/>
      <c r="S154" s="34"/>
      <c r="T154" s="34"/>
      <c r="U154" s="518"/>
      <c r="V154" s="34"/>
      <c r="W154" s="34"/>
      <c r="X154" s="34"/>
      <c r="Y154" s="34"/>
      <c r="Z154" s="34"/>
      <c r="AA154" s="34"/>
      <c r="AB154" s="36"/>
      <c r="AC154" s="36"/>
      <c r="AD154" s="36"/>
      <c r="AE154" s="36"/>
      <c r="AF154" s="87" t="n">
        <v>11</v>
      </c>
    </row>
    <row r="155" s="87" customFormat="true" ht="11.55" hidden="false" customHeight="true" outlineLevel="0" collapsed="false">
      <c r="A155" s="517"/>
      <c r="B155" s="36"/>
      <c r="C155" s="36"/>
      <c r="K155" s="34"/>
      <c r="L155" s="36"/>
      <c r="M155" s="36"/>
      <c r="N155" s="34"/>
      <c r="O155" s="34"/>
      <c r="P155" s="34"/>
      <c r="Q155" s="34"/>
      <c r="R155" s="36"/>
      <c r="S155" s="34"/>
      <c r="T155" s="34"/>
      <c r="U155" s="518"/>
      <c r="V155" s="34"/>
      <c r="W155" s="34"/>
      <c r="X155" s="34"/>
      <c r="Y155" s="34"/>
      <c r="Z155" s="34"/>
      <c r="AA155" s="34"/>
      <c r="AB155" s="36"/>
      <c r="AC155" s="36"/>
      <c r="AD155" s="36"/>
      <c r="AE155" s="36"/>
      <c r="AF155" s="87" t="n">
        <v>11</v>
      </c>
    </row>
    <row r="156" s="87" customFormat="true" ht="11.55" hidden="false" customHeight="true" outlineLevel="0" collapsed="false">
      <c r="A156" s="517"/>
      <c r="B156" s="36"/>
      <c r="C156" s="36"/>
      <c r="K156" s="34"/>
      <c r="L156" s="36"/>
      <c r="M156" s="36"/>
      <c r="N156" s="34"/>
      <c r="O156" s="34"/>
      <c r="P156" s="34"/>
      <c r="Q156" s="34"/>
      <c r="R156" s="36"/>
      <c r="S156" s="34"/>
      <c r="T156" s="34"/>
      <c r="U156" s="518"/>
      <c r="V156" s="34"/>
      <c r="W156" s="34"/>
      <c r="X156" s="34"/>
      <c r="Y156" s="34"/>
      <c r="Z156" s="34"/>
      <c r="AA156" s="34"/>
      <c r="AB156" s="36"/>
      <c r="AC156" s="36"/>
      <c r="AD156" s="36"/>
      <c r="AE156" s="36"/>
      <c r="AF156" s="87" t="n">
        <v>11</v>
      </c>
    </row>
    <row r="157" s="87" customFormat="true" ht="11.55" hidden="false" customHeight="true" outlineLevel="0" collapsed="false">
      <c r="A157" s="517"/>
      <c r="B157" s="36"/>
      <c r="C157" s="36"/>
      <c r="K157" s="34"/>
      <c r="L157" s="36"/>
      <c r="M157" s="36"/>
      <c r="N157" s="34"/>
      <c r="O157" s="34"/>
      <c r="P157" s="34"/>
      <c r="Q157" s="34"/>
      <c r="R157" s="36"/>
      <c r="S157" s="34"/>
      <c r="T157" s="34"/>
      <c r="U157" s="518"/>
      <c r="V157" s="34"/>
      <c r="W157" s="34"/>
      <c r="X157" s="34"/>
      <c r="Y157" s="34"/>
      <c r="Z157" s="34"/>
      <c r="AA157" s="34"/>
      <c r="AB157" s="36"/>
      <c r="AC157" s="36"/>
      <c r="AD157" s="36"/>
      <c r="AE157" s="36"/>
      <c r="AF157" s="87" t="n">
        <v>11</v>
      </c>
    </row>
    <row r="158" s="87" customFormat="true" ht="11.55" hidden="false" customHeight="true" outlineLevel="0" collapsed="false">
      <c r="A158" s="517"/>
      <c r="B158" s="36"/>
      <c r="C158" s="36"/>
      <c r="K158" s="34"/>
      <c r="L158" s="36"/>
      <c r="M158" s="36"/>
      <c r="N158" s="34"/>
      <c r="O158" s="34"/>
      <c r="P158" s="34"/>
      <c r="Q158" s="34"/>
      <c r="R158" s="36"/>
      <c r="S158" s="34"/>
      <c r="T158" s="34"/>
      <c r="U158" s="518"/>
      <c r="V158" s="34"/>
      <c r="W158" s="34"/>
      <c r="X158" s="34"/>
      <c r="Y158" s="34"/>
      <c r="Z158" s="34"/>
      <c r="AA158" s="34"/>
      <c r="AB158" s="36"/>
      <c r="AC158" s="36"/>
      <c r="AD158" s="36"/>
      <c r="AE158" s="36"/>
      <c r="AF158" s="87" t="n">
        <v>11</v>
      </c>
    </row>
    <row r="159" s="87" customFormat="true" ht="11.55" hidden="false" customHeight="true" outlineLevel="0" collapsed="false">
      <c r="A159" s="517"/>
      <c r="B159" s="36"/>
      <c r="C159" s="36"/>
      <c r="K159" s="34"/>
      <c r="L159" s="36"/>
      <c r="M159" s="36"/>
      <c r="N159" s="34"/>
      <c r="O159" s="34"/>
      <c r="P159" s="34"/>
      <c r="Q159" s="34"/>
      <c r="R159" s="36"/>
      <c r="S159" s="34"/>
      <c r="T159" s="34"/>
      <c r="U159" s="518"/>
      <c r="V159" s="34"/>
      <c r="W159" s="34"/>
      <c r="X159" s="34"/>
      <c r="Y159" s="34"/>
      <c r="Z159" s="34"/>
      <c r="AA159" s="34"/>
      <c r="AB159" s="36"/>
      <c r="AC159" s="36"/>
      <c r="AD159" s="36"/>
      <c r="AE159" s="36"/>
      <c r="AF159" s="87" t="n">
        <v>11</v>
      </c>
    </row>
    <row r="160" s="87" customFormat="true" ht="11.55" hidden="false" customHeight="true" outlineLevel="0" collapsed="false">
      <c r="A160" s="517"/>
      <c r="B160" s="36"/>
      <c r="C160" s="36"/>
      <c r="K160" s="34"/>
      <c r="L160" s="36"/>
      <c r="M160" s="36"/>
      <c r="N160" s="34"/>
      <c r="O160" s="34"/>
      <c r="P160" s="34"/>
      <c r="Q160" s="34"/>
      <c r="R160" s="36"/>
      <c r="S160" s="34"/>
      <c r="T160" s="34"/>
      <c r="U160" s="518"/>
      <c r="V160" s="34"/>
      <c r="W160" s="34"/>
      <c r="X160" s="34"/>
      <c r="Y160" s="34"/>
      <c r="Z160" s="34"/>
      <c r="AA160" s="34"/>
      <c r="AB160" s="36"/>
      <c r="AC160" s="36"/>
      <c r="AD160" s="36"/>
      <c r="AE160" s="36"/>
      <c r="AF160" s="87" t="n">
        <v>11</v>
      </c>
    </row>
    <row r="161" s="87" customFormat="true" ht="11.55" hidden="false" customHeight="true" outlineLevel="0" collapsed="false">
      <c r="A161" s="517"/>
      <c r="B161" s="36"/>
      <c r="C161" s="36"/>
      <c r="K161" s="34"/>
      <c r="L161" s="36"/>
      <c r="M161" s="36"/>
      <c r="N161" s="34"/>
      <c r="O161" s="34"/>
      <c r="P161" s="34"/>
      <c r="Q161" s="34"/>
      <c r="R161" s="36"/>
      <c r="S161" s="34"/>
      <c r="T161" s="34"/>
      <c r="U161" s="518"/>
      <c r="V161" s="34"/>
      <c r="W161" s="34"/>
      <c r="X161" s="34"/>
      <c r="Y161" s="34"/>
      <c r="Z161" s="34"/>
      <c r="AA161" s="34"/>
      <c r="AB161" s="36"/>
      <c r="AC161" s="36"/>
      <c r="AD161" s="36"/>
      <c r="AE161" s="36"/>
      <c r="AF161" s="87" t="n">
        <v>11</v>
      </c>
    </row>
    <row r="162" s="87" customFormat="true" ht="11.55" hidden="false" customHeight="true" outlineLevel="0" collapsed="false">
      <c r="A162" s="517"/>
      <c r="B162" s="36"/>
      <c r="C162" s="36"/>
      <c r="K162" s="34"/>
      <c r="L162" s="36"/>
      <c r="M162" s="36"/>
      <c r="N162" s="34"/>
      <c r="O162" s="34"/>
      <c r="P162" s="34"/>
      <c r="Q162" s="34"/>
      <c r="R162" s="36"/>
      <c r="S162" s="34"/>
      <c r="T162" s="34"/>
      <c r="U162" s="518"/>
      <c r="V162" s="34"/>
      <c r="W162" s="34"/>
      <c r="X162" s="34"/>
      <c r="Y162" s="34"/>
      <c r="Z162" s="34"/>
      <c r="AA162" s="34"/>
      <c r="AB162" s="36"/>
      <c r="AC162" s="36"/>
      <c r="AD162" s="36"/>
      <c r="AE162" s="36"/>
      <c r="AF162" s="87" t="n">
        <v>11</v>
      </c>
    </row>
    <row r="163" s="87" customFormat="true" ht="11.55" hidden="false" customHeight="true" outlineLevel="0" collapsed="false">
      <c r="A163" s="517"/>
      <c r="B163" s="36"/>
      <c r="C163" s="36"/>
      <c r="K163" s="34"/>
      <c r="L163" s="36"/>
      <c r="M163" s="36"/>
      <c r="N163" s="34"/>
      <c r="O163" s="34"/>
      <c r="P163" s="34"/>
      <c r="Q163" s="34"/>
      <c r="R163" s="36"/>
      <c r="S163" s="34"/>
      <c r="T163" s="34"/>
      <c r="U163" s="518"/>
      <c r="V163" s="34"/>
      <c r="W163" s="34"/>
      <c r="X163" s="34"/>
      <c r="Y163" s="34"/>
      <c r="Z163" s="34"/>
      <c r="AA163" s="34"/>
      <c r="AB163" s="36"/>
      <c r="AC163" s="36"/>
      <c r="AD163" s="36"/>
      <c r="AE163" s="36"/>
      <c r="AF163" s="87" t="n">
        <v>11</v>
      </c>
    </row>
    <row r="164" s="87" customFormat="true" ht="11.55" hidden="false" customHeight="true" outlineLevel="0" collapsed="false">
      <c r="A164" s="517"/>
      <c r="B164" s="36"/>
      <c r="C164" s="36"/>
      <c r="K164" s="34"/>
      <c r="L164" s="36"/>
      <c r="M164" s="36"/>
      <c r="N164" s="34"/>
      <c r="O164" s="34"/>
      <c r="P164" s="34"/>
      <c r="Q164" s="34"/>
      <c r="R164" s="36"/>
      <c r="S164" s="34"/>
      <c r="T164" s="34"/>
      <c r="U164" s="518"/>
      <c r="V164" s="34"/>
      <c r="W164" s="34"/>
      <c r="X164" s="34"/>
      <c r="Y164" s="34"/>
      <c r="Z164" s="34"/>
      <c r="AA164" s="34"/>
      <c r="AB164" s="36"/>
      <c r="AC164" s="36"/>
      <c r="AD164" s="36"/>
      <c r="AE164" s="36"/>
      <c r="AF164" s="87" t="n">
        <v>11</v>
      </c>
    </row>
    <row r="165" s="87" customFormat="true" ht="11.55" hidden="false" customHeight="true" outlineLevel="0" collapsed="false">
      <c r="A165" s="517"/>
      <c r="B165" s="36"/>
      <c r="C165" s="36"/>
      <c r="K165" s="34"/>
      <c r="L165" s="36"/>
      <c r="M165" s="36"/>
      <c r="N165" s="34"/>
      <c r="O165" s="34"/>
      <c r="P165" s="34"/>
      <c r="Q165" s="34"/>
      <c r="R165" s="36"/>
      <c r="S165" s="34"/>
      <c r="T165" s="34"/>
      <c r="U165" s="518"/>
      <c r="V165" s="34"/>
      <c r="W165" s="34"/>
      <c r="X165" s="34"/>
      <c r="Y165" s="34"/>
      <c r="Z165" s="34"/>
      <c r="AA165" s="34"/>
      <c r="AB165" s="36"/>
      <c r="AC165" s="36"/>
      <c r="AD165" s="36"/>
      <c r="AE165" s="36"/>
      <c r="AF165" s="87" t="n">
        <v>11</v>
      </c>
    </row>
    <row r="166" s="87" customFormat="true" ht="11.55" hidden="false" customHeight="true" outlineLevel="0" collapsed="false">
      <c r="A166" s="517"/>
      <c r="B166" s="36"/>
      <c r="C166" s="36"/>
      <c r="K166" s="34"/>
      <c r="L166" s="36"/>
      <c r="M166" s="36"/>
      <c r="N166" s="34"/>
      <c r="O166" s="34"/>
      <c r="P166" s="34"/>
      <c r="Q166" s="34"/>
      <c r="R166" s="36"/>
      <c r="S166" s="34"/>
      <c r="T166" s="34"/>
      <c r="U166" s="518"/>
      <c r="V166" s="34"/>
      <c r="W166" s="34"/>
      <c r="X166" s="34"/>
      <c r="Y166" s="34"/>
      <c r="Z166" s="34"/>
      <c r="AA166" s="34"/>
      <c r="AB166" s="36"/>
      <c r="AC166" s="36"/>
      <c r="AD166" s="36"/>
      <c r="AE166" s="36"/>
      <c r="AF166" s="87" t="n">
        <v>11</v>
      </c>
    </row>
    <row r="167" s="87" customFormat="true" ht="11.55" hidden="false" customHeight="true" outlineLevel="0" collapsed="false">
      <c r="A167" s="517"/>
      <c r="B167" s="36"/>
      <c r="C167" s="36"/>
      <c r="K167" s="34"/>
      <c r="L167" s="36"/>
      <c r="M167" s="36"/>
      <c r="N167" s="34"/>
      <c r="O167" s="34"/>
      <c r="P167" s="34"/>
      <c r="Q167" s="34"/>
      <c r="R167" s="36"/>
      <c r="S167" s="34"/>
      <c r="T167" s="34"/>
      <c r="U167" s="518"/>
      <c r="V167" s="34"/>
      <c r="W167" s="34"/>
      <c r="X167" s="34"/>
      <c r="Y167" s="34"/>
      <c r="Z167" s="34"/>
      <c r="AA167" s="34"/>
      <c r="AB167" s="36"/>
      <c r="AC167" s="36"/>
      <c r="AD167" s="36"/>
      <c r="AE167" s="36"/>
      <c r="AF167" s="87" t="n">
        <v>11</v>
      </c>
    </row>
    <row r="168" s="87" customFormat="true" ht="11.55" hidden="false" customHeight="true" outlineLevel="0" collapsed="false">
      <c r="A168" s="517"/>
      <c r="B168" s="36"/>
      <c r="C168" s="36"/>
      <c r="K168" s="34"/>
      <c r="L168" s="36"/>
      <c r="M168" s="36"/>
      <c r="N168" s="34"/>
      <c r="O168" s="34"/>
      <c r="P168" s="34"/>
      <c r="Q168" s="34"/>
      <c r="R168" s="36"/>
      <c r="S168" s="34"/>
      <c r="T168" s="34"/>
      <c r="U168" s="518"/>
      <c r="V168" s="34"/>
      <c r="W168" s="34"/>
      <c r="X168" s="34"/>
      <c r="Y168" s="34"/>
      <c r="Z168" s="34"/>
      <c r="AA168" s="34"/>
      <c r="AB168" s="36"/>
      <c r="AC168" s="36"/>
      <c r="AD168" s="36"/>
      <c r="AE168" s="36"/>
      <c r="AF168" s="87" t="n">
        <v>11</v>
      </c>
    </row>
    <row r="169" s="87" customFormat="true" ht="11.55" hidden="false" customHeight="true" outlineLevel="0" collapsed="false">
      <c r="A169" s="517"/>
      <c r="B169" s="36"/>
      <c r="C169" s="36"/>
      <c r="K169" s="34"/>
      <c r="L169" s="36"/>
      <c r="M169" s="36"/>
      <c r="N169" s="34"/>
      <c r="O169" s="34"/>
      <c r="P169" s="34"/>
      <c r="Q169" s="34"/>
      <c r="R169" s="36"/>
      <c r="S169" s="34"/>
      <c r="T169" s="34"/>
      <c r="U169" s="518"/>
      <c r="V169" s="34"/>
      <c r="W169" s="34"/>
      <c r="X169" s="34"/>
      <c r="Y169" s="34"/>
      <c r="Z169" s="34"/>
      <c r="AA169" s="34"/>
      <c r="AB169" s="36"/>
      <c r="AC169" s="36"/>
      <c r="AD169" s="36"/>
      <c r="AE169" s="36"/>
      <c r="AF169" s="87" t="n">
        <v>11</v>
      </c>
    </row>
    <row r="170" s="87" customFormat="true" ht="11.55" hidden="false" customHeight="true" outlineLevel="0" collapsed="false">
      <c r="A170" s="517"/>
      <c r="B170" s="36"/>
      <c r="C170" s="36"/>
      <c r="K170" s="34"/>
      <c r="L170" s="36"/>
      <c r="M170" s="36"/>
      <c r="N170" s="34"/>
      <c r="O170" s="34"/>
      <c r="P170" s="34"/>
      <c r="Q170" s="34"/>
      <c r="R170" s="36"/>
      <c r="S170" s="34"/>
      <c r="T170" s="34"/>
      <c r="U170" s="518"/>
      <c r="V170" s="34"/>
      <c r="W170" s="34"/>
      <c r="X170" s="34"/>
      <c r="Y170" s="34"/>
      <c r="Z170" s="34"/>
      <c r="AA170" s="34"/>
      <c r="AB170" s="36"/>
      <c r="AC170" s="36"/>
      <c r="AD170" s="36"/>
      <c r="AE170" s="36"/>
      <c r="AF170" s="87" t="n">
        <v>11</v>
      </c>
    </row>
    <row r="171" s="87" customFormat="true" ht="11.55" hidden="false" customHeight="true" outlineLevel="0" collapsed="false">
      <c r="A171" s="517"/>
      <c r="B171" s="36"/>
      <c r="C171" s="36"/>
      <c r="K171" s="34"/>
      <c r="L171" s="36"/>
      <c r="M171" s="36"/>
      <c r="N171" s="34"/>
      <c r="O171" s="34"/>
      <c r="P171" s="34"/>
      <c r="Q171" s="34"/>
      <c r="R171" s="36"/>
      <c r="S171" s="34"/>
      <c r="T171" s="34"/>
      <c r="U171" s="518"/>
      <c r="V171" s="34"/>
      <c r="W171" s="34"/>
      <c r="X171" s="34"/>
      <c r="Y171" s="34"/>
      <c r="Z171" s="34"/>
      <c r="AA171" s="34"/>
      <c r="AB171" s="36"/>
      <c r="AC171" s="36"/>
      <c r="AD171" s="36"/>
      <c r="AE171" s="36"/>
      <c r="AF171" s="87" t="n">
        <v>11</v>
      </c>
    </row>
    <row r="172" s="87" customFormat="true" ht="11.55" hidden="false" customHeight="true" outlineLevel="0" collapsed="false">
      <c r="A172" s="517"/>
      <c r="B172" s="36"/>
      <c r="C172" s="36"/>
      <c r="K172" s="34"/>
      <c r="L172" s="36"/>
      <c r="M172" s="36"/>
      <c r="N172" s="34"/>
      <c r="O172" s="34"/>
      <c r="P172" s="34"/>
      <c r="Q172" s="34"/>
      <c r="R172" s="36"/>
      <c r="S172" s="34"/>
      <c r="T172" s="34"/>
      <c r="U172" s="518"/>
      <c r="V172" s="34"/>
      <c r="W172" s="34"/>
      <c r="X172" s="34"/>
      <c r="Y172" s="34"/>
      <c r="Z172" s="34"/>
      <c r="AA172" s="34"/>
      <c r="AB172" s="36"/>
      <c r="AC172" s="36"/>
      <c r="AD172" s="36"/>
      <c r="AE172" s="36"/>
      <c r="AF172" s="87" t="n">
        <v>11</v>
      </c>
    </row>
    <row r="173" s="87" customFormat="true" ht="11.55" hidden="false" customHeight="true" outlineLevel="0" collapsed="false">
      <c r="A173" s="517"/>
      <c r="B173" s="36"/>
      <c r="C173" s="36"/>
      <c r="K173" s="34"/>
      <c r="L173" s="36"/>
      <c r="M173" s="36"/>
      <c r="N173" s="34"/>
      <c r="O173" s="34"/>
      <c r="P173" s="34"/>
      <c r="Q173" s="34"/>
      <c r="R173" s="36"/>
      <c r="S173" s="34"/>
      <c r="T173" s="34"/>
      <c r="U173" s="518"/>
      <c r="V173" s="34"/>
      <c r="W173" s="34"/>
      <c r="X173" s="34"/>
      <c r="Y173" s="34"/>
      <c r="Z173" s="34"/>
      <c r="AA173" s="34"/>
      <c r="AB173" s="36"/>
      <c r="AC173" s="36"/>
      <c r="AD173" s="36"/>
      <c r="AE173" s="36"/>
      <c r="AF173" s="87" t="n">
        <v>11</v>
      </c>
    </row>
    <row r="174" s="87" customFormat="true" ht="11.55" hidden="false" customHeight="true" outlineLevel="0" collapsed="false">
      <c r="A174" s="517"/>
      <c r="B174" s="36"/>
      <c r="C174" s="36"/>
      <c r="K174" s="34"/>
      <c r="L174" s="36"/>
      <c r="M174" s="36"/>
      <c r="N174" s="34"/>
      <c r="O174" s="34"/>
      <c r="P174" s="34"/>
      <c r="Q174" s="34"/>
      <c r="R174" s="36"/>
      <c r="S174" s="34"/>
      <c r="T174" s="34"/>
      <c r="U174" s="518"/>
      <c r="V174" s="34"/>
      <c r="W174" s="34"/>
      <c r="X174" s="34"/>
      <c r="Y174" s="34"/>
      <c r="Z174" s="34"/>
      <c r="AA174" s="34"/>
      <c r="AB174" s="36"/>
      <c r="AC174" s="36"/>
      <c r="AD174" s="36"/>
      <c r="AE174" s="36"/>
      <c r="AF174" s="87" t="n">
        <v>11</v>
      </c>
    </row>
    <row r="175" s="87" customFormat="true" ht="11.55" hidden="false" customHeight="true" outlineLevel="0" collapsed="false">
      <c r="A175" s="517"/>
      <c r="B175" s="36"/>
      <c r="C175" s="36"/>
      <c r="K175" s="34"/>
      <c r="L175" s="36"/>
      <c r="M175" s="36"/>
      <c r="N175" s="34"/>
      <c r="O175" s="34"/>
      <c r="P175" s="34"/>
      <c r="Q175" s="34"/>
      <c r="R175" s="36"/>
      <c r="S175" s="34"/>
      <c r="T175" s="34"/>
      <c r="U175" s="518"/>
      <c r="V175" s="34"/>
      <c r="W175" s="34"/>
      <c r="X175" s="34"/>
      <c r="Y175" s="34"/>
      <c r="Z175" s="34"/>
      <c r="AA175" s="34"/>
      <c r="AB175" s="36"/>
      <c r="AC175" s="36"/>
      <c r="AD175" s="36"/>
      <c r="AE175" s="36"/>
      <c r="AF175" s="87" t="n">
        <v>11</v>
      </c>
    </row>
    <row r="176" s="87" customFormat="true" ht="11.55" hidden="false" customHeight="true" outlineLevel="0" collapsed="false">
      <c r="A176" s="517"/>
      <c r="B176" s="36"/>
      <c r="C176" s="36"/>
      <c r="K176" s="34"/>
      <c r="L176" s="36"/>
      <c r="M176" s="36"/>
      <c r="N176" s="34"/>
      <c r="O176" s="34"/>
      <c r="P176" s="34"/>
      <c r="Q176" s="34"/>
      <c r="R176" s="36"/>
      <c r="S176" s="34"/>
      <c r="T176" s="34"/>
      <c r="U176" s="518"/>
      <c r="V176" s="34"/>
      <c r="W176" s="34"/>
      <c r="X176" s="34"/>
      <c r="Y176" s="34"/>
      <c r="Z176" s="34"/>
      <c r="AA176" s="34"/>
      <c r="AB176" s="36"/>
      <c r="AC176" s="36"/>
      <c r="AD176" s="36"/>
      <c r="AE176" s="36"/>
      <c r="AF176" s="87" t="n">
        <v>11</v>
      </c>
    </row>
    <row r="177" s="87" customFormat="true" ht="11.55" hidden="false" customHeight="true" outlineLevel="0" collapsed="false">
      <c r="A177" s="517"/>
      <c r="B177" s="36"/>
      <c r="C177" s="36"/>
      <c r="K177" s="34"/>
      <c r="L177" s="36"/>
      <c r="M177" s="36"/>
      <c r="N177" s="34"/>
      <c r="O177" s="34"/>
      <c r="P177" s="34"/>
      <c r="Q177" s="34"/>
      <c r="R177" s="36"/>
      <c r="S177" s="34"/>
      <c r="T177" s="34"/>
      <c r="U177" s="518"/>
      <c r="V177" s="34"/>
      <c r="W177" s="34"/>
      <c r="X177" s="34"/>
      <c r="Y177" s="34"/>
      <c r="Z177" s="34"/>
      <c r="AA177" s="34"/>
      <c r="AB177" s="36"/>
      <c r="AC177" s="36"/>
      <c r="AD177" s="36"/>
      <c r="AE177" s="36"/>
      <c r="AF177" s="87" t="n">
        <v>11</v>
      </c>
    </row>
    <row r="178" s="87" customFormat="true" ht="11.55" hidden="false" customHeight="true" outlineLevel="0" collapsed="false">
      <c r="A178" s="517"/>
      <c r="B178" s="36"/>
      <c r="C178" s="36"/>
      <c r="K178" s="34"/>
      <c r="L178" s="36"/>
      <c r="M178" s="36"/>
      <c r="N178" s="34"/>
      <c r="O178" s="34"/>
      <c r="P178" s="34"/>
      <c r="Q178" s="34"/>
      <c r="R178" s="36"/>
      <c r="S178" s="34"/>
      <c r="T178" s="34"/>
      <c r="U178" s="518"/>
      <c r="V178" s="34"/>
      <c r="W178" s="34"/>
      <c r="X178" s="34"/>
      <c r="Y178" s="34"/>
      <c r="Z178" s="34"/>
      <c r="AA178" s="34"/>
      <c r="AB178" s="36"/>
      <c r="AC178" s="36"/>
      <c r="AD178" s="36"/>
      <c r="AE178" s="36"/>
      <c r="AF178" s="87" t="n">
        <v>11</v>
      </c>
    </row>
    <row r="179" s="87" customFormat="true" ht="11.55" hidden="false" customHeight="true" outlineLevel="0" collapsed="false">
      <c r="A179" s="517"/>
      <c r="B179" s="36"/>
      <c r="C179" s="36"/>
      <c r="K179" s="34"/>
      <c r="L179" s="36"/>
      <c r="M179" s="36"/>
      <c r="N179" s="34"/>
      <c r="O179" s="34"/>
      <c r="P179" s="34"/>
      <c r="Q179" s="34"/>
      <c r="R179" s="36"/>
      <c r="S179" s="34"/>
      <c r="T179" s="34"/>
      <c r="U179" s="518"/>
      <c r="V179" s="34"/>
      <c r="W179" s="34"/>
      <c r="X179" s="34"/>
      <c r="Y179" s="34"/>
      <c r="Z179" s="34"/>
      <c r="AA179" s="34"/>
      <c r="AB179" s="36"/>
      <c r="AC179" s="36"/>
      <c r="AD179" s="36"/>
      <c r="AE179" s="36"/>
      <c r="AF179" s="87" t="n">
        <v>11</v>
      </c>
    </row>
    <row r="180" s="87" customFormat="true" ht="11.55" hidden="false" customHeight="true" outlineLevel="0" collapsed="false">
      <c r="A180" s="517"/>
      <c r="B180" s="36"/>
      <c r="C180" s="36"/>
      <c r="K180" s="34"/>
      <c r="L180" s="36"/>
      <c r="M180" s="36"/>
      <c r="N180" s="34"/>
      <c r="O180" s="34"/>
      <c r="P180" s="34"/>
      <c r="Q180" s="34"/>
      <c r="R180" s="36"/>
      <c r="S180" s="34"/>
      <c r="T180" s="34"/>
      <c r="U180" s="518"/>
      <c r="V180" s="34"/>
      <c r="W180" s="34"/>
      <c r="X180" s="34"/>
      <c r="Y180" s="34"/>
      <c r="Z180" s="34"/>
      <c r="AA180" s="34"/>
      <c r="AB180" s="36"/>
      <c r="AC180" s="36"/>
      <c r="AD180" s="36"/>
      <c r="AE180" s="36"/>
      <c r="AF180" s="87" t="n">
        <v>11</v>
      </c>
    </row>
    <row r="181" s="87" customFormat="true" ht="11.55" hidden="false" customHeight="true" outlineLevel="0" collapsed="false">
      <c r="A181" s="517"/>
      <c r="B181" s="36"/>
      <c r="C181" s="36"/>
      <c r="K181" s="34"/>
      <c r="L181" s="36"/>
      <c r="M181" s="36"/>
      <c r="N181" s="34"/>
      <c r="O181" s="34"/>
      <c r="P181" s="34"/>
      <c r="Q181" s="34"/>
      <c r="R181" s="36"/>
      <c r="S181" s="34"/>
      <c r="T181" s="34"/>
      <c r="U181" s="518"/>
      <c r="V181" s="34"/>
      <c r="W181" s="34"/>
      <c r="X181" s="34"/>
      <c r="Y181" s="34"/>
      <c r="Z181" s="34"/>
      <c r="AA181" s="34"/>
      <c r="AB181" s="36"/>
      <c r="AC181" s="36"/>
      <c r="AD181" s="36"/>
      <c r="AE181" s="36"/>
      <c r="AF181" s="87" t="n">
        <v>11</v>
      </c>
    </row>
    <row r="182" s="87" customFormat="true" ht="11.55" hidden="false" customHeight="true" outlineLevel="0" collapsed="false">
      <c r="A182" s="517"/>
      <c r="B182" s="36"/>
      <c r="C182" s="36"/>
      <c r="K182" s="34"/>
      <c r="L182" s="36"/>
      <c r="M182" s="36"/>
      <c r="N182" s="34"/>
      <c r="O182" s="34"/>
      <c r="P182" s="34"/>
      <c r="Q182" s="34"/>
      <c r="R182" s="36"/>
      <c r="S182" s="34"/>
      <c r="T182" s="34"/>
      <c r="U182" s="518"/>
      <c r="V182" s="34"/>
      <c r="W182" s="34"/>
      <c r="X182" s="34"/>
      <c r="Y182" s="34"/>
      <c r="Z182" s="34"/>
      <c r="AA182" s="34"/>
      <c r="AB182" s="36"/>
      <c r="AC182" s="36"/>
      <c r="AD182" s="36"/>
      <c r="AE182" s="36"/>
      <c r="AF182" s="87" t="n">
        <v>11</v>
      </c>
    </row>
    <row r="183" s="87" customFormat="true" ht="11.55" hidden="false" customHeight="true" outlineLevel="0" collapsed="false">
      <c r="A183" s="517"/>
      <c r="B183" s="36"/>
      <c r="C183" s="36"/>
      <c r="K183" s="34"/>
      <c r="L183" s="36"/>
      <c r="M183" s="36"/>
      <c r="N183" s="34"/>
      <c r="O183" s="34"/>
      <c r="P183" s="34"/>
      <c r="Q183" s="34"/>
      <c r="R183" s="36"/>
      <c r="S183" s="34"/>
      <c r="T183" s="34"/>
      <c r="U183" s="518"/>
      <c r="V183" s="34"/>
      <c r="W183" s="34"/>
      <c r="X183" s="34"/>
      <c r="Y183" s="34"/>
      <c r="Z183" s="34"/>
      <c r="AA183" s="34"/>
      <c r="AB183" s="36"/>
      <c r="AC183" s="36"/>
      <c r="AD183" s="36"/>
      <c r="AE183" s="36"/>
      <c r="AF183" s="87" t="n">
        <v>11</v>
      </c>
    </row>
    <row r="184" s="87" customFormat="true" ht="11.55" hidden="false" customHeight="true" outlineLevel="0" collapsed="false">
      <c r="A184" s="517"/>
      <c r="B184" s="36"/>
      <c r="C184" s="36"/>
      <c r="K184" s="34"/>
      <c r="L184" s="36"/>
      <c r="M184" s="36"/>
      <c r="N184" s="34"/>
      <c r="O184" s="34"/>
      <c r="P184" s="34"/>
      <c r="Q184" s="34"/>
      <c r="R184" s="36"/>
      <c r="S184" s="34"/>
      <c r="T184" s="34"/>
      <c r="U184" s="518"/>
      <c r="V184" s="34"/>
      <c r="W184" s="34"/>
      <c r="X184" s="34"/>
      <c r="Y184" s="34"/>
      <c r="Z184" s="34"/>
      <c r="AA184" s="34"/>
      <c r="AB184" s="36"/>
      <c r="AC184" s="36"/>
      <c r="AD184" s="36"/>
      <c r="AE184" s="36"/>
      <c r="AF184" s="87" t="n">
        <v>11</v>
      </c>
    </row>
    <row r="185" s="87" customFormat="true" ht="11.55" hidden="false" customHeight="true" outlineLevel="0" collapsed="false">
      <c r="A185" s="517"/>
      <c r="B185" s="36"/>
      <c r="C185" s="36"/>
      <c r="K185" s="34"/>
      <c r="L185" s="36"/>
      <c r="M185" s="36"/>
      <c r="N185" s="34"/>
      <c r="O185" s="34"/>
      <c r="P185" s="34"/>
      <c r="Q185" s="34"/>
      <c r="R185" s="36"/>
      <c r="S185" s="34"/>
      <c r="T185" s="34"/>
      <c r="U185" s="518"/>
      <c r="V185" s="34"/>
      <c r="W185" s="34"/>
      <c r="X185" s="34"/>
      <c r="Y185" s="34"/>
      <c r="Z185" s="34"/>
      <c r="AA185" s="34"/>
      <c r="AB185" s="36"/>
      <c r="AC185" s="36"/>
      <c r="AD185" s="36"/>
      <c r="AE185" s="36"/>
      <c r="AF185" s="87" t="n">
        <v>11</v>
      </c>
    </row>
    <row r="186" s="87" customFormat="true" ht="11.55" hidden="false" customHeight="true" outlineLevel="0" collapsed="false">
      <c r="A186" s="517"/>
      <c r="B186" s="36"/>
      <c r="C186" s="36"/>
      <c r="K186" s="34"/>
      <c r="L186" s="36"/>
      <c r="M186" s="36"/>
      <c r="N186" s="34"/>
      <c r="O186" s="34"/>
      <c r="P186" s="34"/>
      <c r="Q186" s="34"/>
      <c r="R186" s="36"/>
      <c r="S186" s="34"/>
      <c r="T186" s="34"/>
      <c r="U186" s="518"/>
      <c r="V186" s="34"/>
      <c r="W186" s="34"/>
      <c r="X186" s="34"/>
      <c r="Y186" s="34"/>
      <c r="Z186" s="34"/>
      <c r="AA186" s="34"/>
      <c r="AB186" s="36"/>
      <c r="AC186" s="36"/>
      <c r="AD186" s="36"/>
      <c r="AE186" s="36"/>
      <c r="AF186" s="87" t="n">
        <v>11</v>
      </c>
    </row>
    <row r="187" s="87" customFormat="true" ht="11.55" hidden="false" customHeight="true" outlineLevel="0" collapsed="false">
      <c r="A187" s="517"/>
      <c r="B187" s="36"/>
      <c r="C187" s="36"/>
      <c r="K187" s="34"/>
      <c r="L187" s="36"/>
      <c r="M187" s="36"/>
      <c r="N187" s="34"/>
      <c r="O187" s="34"/>
      <c r="P187" s="34"/>
      <c r="Q187" s="34"/>
      <c r="R187" s="36"/>
      <c r="S187" s="34"/>
      <c r="T187" s="34"/>
      <c r="U187" s="518"/>
      <c r="V187" s="34"/>
      <c r="W187" s="34"/>
      <c r="X187" s="34"/>
      <c r="Y187" s="34"/>
      <c r="Z187" s="34"/>
      <c r="AA187" s="34"/>
      <c r="AB187" s="36"/>
      <c r="AC187" s="36"/>
      <c r="AD187" s="36"/>
      <c r="AE187" s="36"/>
      <c r="AF187" s="87" t="n">
        <v>11</v>
      </c>
    </row>
    <row r="188" s="87" customFormat="true" ht="11.55" hidden="false" customHeight="true" outlineLevel="0" collapsed="false">
      <c r="A188" s="517"/>
      <c r="B188" s="36"/>
      <c r="C188" s="36"/>
      <c r="K188" s="34"/>
      <c r="L188" s="36"/>
      <c r="M188" s="36"/>
      <c r="N188" s="34"/>
      <c r="O188" s="34"/>
      <c r="P188" s="34"/>
      <c r="Q188" s="34"/>
      <c r="R188" s="36"/>
      <c r="S188" s="34"/>
      <c r="T188" s="34"/>
      <c r="U188" s="518"/>
      <c r="V188" s="34"/>
      <c r="W188" s="34"/>
      <c r="X188" s="34"/>
      <c r="Y188" s="34"/>
      <c r="Z188" s="34"/>
      <c r="AA188" s="34"/>
      <c r="AB188" s="36"/>
      <c r="AC188" s="36"/>
      <c r="AD188" s="36"/>
      <c r="AE188" s="36"/>
      <c r="AF188" s="87" t="n">
        <v>11</v>
      </c>
    </row>
    <row r="189" s="87" customFormat="true" ht="11.55" hidden="false" customHeight="true" outlineLevel="0" collapsed="false">
      <c r="A189" s="517"/>
      <c r="B189" s="36"/>
      <c r="C189" s="36"/>
      <c r="K189" s="34"/>
      <c r="L189" s="36"/>
      <c r="M189" s="36"/>
      <c r="N189" s="34"/>
      <c r="O189" s="34"/>
      <c r="P189" s="34"/>
      <c r="Q189" s="34"/>
      <c r="R189" s="36"/>
      <c r="S189" s="34"/>
      <c r="T189" s="34"/>
      <c r="U189" s="518"/>
      <c r="V189" s="34"/>
      <c r="W189" s="34"/>
      <c r="X189" s="34"/>
      <c r="Y189" s="34"/>
      <c r="Z189" s="34"/>
      <c r="AA189" s="34"/>
      <c r="AB189" s="36"/>
      <c r="AC189" s="36"/>
      <c r="AD189" s="36"/>
      <c r="AE189" s="36"/>
      <c r="AF189" s="87" t="n">
        <v>11</v>
      </c>
    </row>
    <row r="190" s="87" customFormat="true" ht="11.55" hidden="false" customHeight="true" outlineLevel="0" collapsed="false">
      <c r="A190" s="517"/>
      <c r="B190" s="36"/>
      <c r="C190" s="36"/>
      <c r="K190" s="34"/>
      <c r="L190" s="36"/>
      <c r="M190" s="36"/>
      <c r="N190" s="34"/>
      <c r="O190" s="34"/>
      <c r="P190" s="34"/>
      <c r="Q190" s="34"/>
      <c r="R190" s="36"/>
      <c r="S190" s="34"/>
      <c r="T190" s="34"/>
      <c r="U190" s="518"/>
      <c r="V190" s="34"/>
      <c r="W190" s="34"/>
      <c r="X190" s="34"/>
      <c r="Y190" s="34"/>
      <c r="Z190" s="34"/>
      <c r="AA190" s="34"/>
      <c r="AB190" s="36"/>
      <c r="AC190" s="36"/>
      <c r="AD190" s="36"/>
      <c r="AE190" s="36"/>
      <c r="AF190" s="87" t="n">
        <v>11</v>
      </c>
    </row>
    <row r="191" s="87" customFormat="true" ht="11.55" hidden="false" customHeight="true" outlineLevel="0" collapsed="false">
      <c r="A191" s="517"/>
      <c r="B191" s="36"/>
      <c r="C191" s="36"/>
      <c r="K191" s="34"/>
      <c r="L191" s="36"/>
      <c r="M191" s="36"/>
      <c r="N191" s="34"/>
      <c r="O191" s="34"/>
      <c r="P191" s="34"/>
      <c r="Q191" s="34"/>
      <c r="R191" s="36"/>
      <c r="S191" s="34"/>
      <c r="T191" s="34"/>
      <c r="U191" s="518"/>
      <c r="V191" s="34"/>
      <c r="W191" s="34"/>
      <c r="X191" s="34"/>
      <c r="Y191" s="34"/>
      <c r="Z191" s="34"/>
      <c r="AA191" s="34"/>
      <c r="AB191" s="36"/>
      <c r="AC191" s="36"/>
      <c r="AD191" s="36"/>
      <c r="AE191" s="36"/>
      <c r="AF191" s="87" t="n">
        <v>11</v>
      </c>
    </row>
    <row r="192" s="87" customFormat="true" ht="11.55" hidden="false" customHeight="true" outlineLevel="0" collapsed="false">
      <c r="A192" s="517"/>
      <c r="B192" s="36"/>
      <c r="C192" s="36"/>
      <c r="K192" s="34"/>
      <c r="L192" s="36"/>
      <c r="M192" s="36"/>
      <c r="N192" s="34"/>
      <c r="O192" s="34"/>
      <c r="P192" s="34"/>
      <c r="Q192" s="34"/>
      <c r="R192" s="36"/>
      <c r="S192" s="34"/>
      <c r="T192" s="34"/>
      <c r="U192" s="518"/>
      <c r="V192" s="34"/>
      <c r="W192" s="34"/>
      <c r="X192" s="34"/>
      <c r="Y192" s="34"/>
      <c r="Z192" s="34"/>
      <c r="AA192" s="34"/>
      <c r="AB192" s="36"/>
      <c r="AC192" s="36"/>
      <c r="AD192" s="36"/>
      <c r="AE192" s="36"/>
      <c r="AF192" s="87" t="n">
        <v>11</v>
      </c>
    </row>
    <row r="193" s="87" customFormat="true" ht="11.55" hidden="false" customHeight="true" outlineLevel="0" collapsed="false">
      <c r="A193" s="517"/>
      <c r="B193" s="36"/>
      <c r="C193" s="36"/>
      <c r="K193" s="34"/>
      <c r="L193" s="36"/>
      <c r="M193" s="36"/>
      <c r="N193" s="34"/>
      <c r="O193" s="34"/>
      <c r="P193" s="34"/>
      <c r="Q193" s="34"/>
      <c r="R193" s="36"/>
      <c r="S193" s="34"/>
      <c r="T193" s="34"/>
      <c r="U193" s="518"/>
      <c r="V193" s="34"/>
      <c r="W193" s="34"/>
      <c r="X193" s="34"/>
      <c r="Y193" s="34"/>
      <c r="Z193" s="34"/>
      <c r="AA193" s="34"/>
      <c r="AB193" s="36"/>
      <c r="AC193" s="36"/>
      <c r="AD193" s="36"/>
      <c r="AE193" s="36"/>
      <c r="AF193" s="87" t="n">
        <v>11</v>
      </c>
    </row>
    <row r="194" s="87" customFormat="true" ht="11.55" hidden="false" customHeight="true" outlineLevel="0" collapsed="false">
      <c r="A194" s="517"/>
      <c r="B194" s="36"/>
      <c r="C194" s="36"/>
      <c r="K194" s="34"/>
      <c r="L194" s="36"/>
      <c r="M194" s="36"/>
      <c r="N194" s="34"/>
      <c r="O194" s="34"/>
      <c r="P194" s="34"/>
      <c r="Q194" s="34"/>
      <c r="R194" s="36"/>
      <c r="S194" s="34"/>
      <c r="T194" s="34"/>
      <c r="U194" s="518"/>
      <c r="V194" s="34"/>
      <c r="W194" s="34"/>
      <c r="X194" s="34"/>
      <c r="Y194" s="34"/>
      <c r="Z194" s="34"/>
      <c r="AA194" s="34"/>
      <c r="AB194" s="36"/>
      <c r="AC194" s="36"/>
      <c r="AD194" s="36"/>
      <c r="AE194" s="36"/>
      <c r="AF194" s="87" t="n">
        <v>11</v>
      </c>
    </row>
    <row r="195" s="87" customFormat="true" ht="11.55" hidden="false" customHeight="true" outlineLevel="0" collapsed="false">
      <c r="A195" s="517"/>
      <c r="B195" s="36"/>
      <c r="C195" s="36"/>
      <c r="K195" s="34"/>
      <c r="L195" s="36"/>
      <c r="M195" s="36"/>
      <c r="N195" s="34"/>
      <c r="O195" s="34"/>
      <c r="P195" s="34"/>
      <c r="Q195" s="34"/>
      <c r="R195" s="36"/>
      <c r="S195" s="34"/>
      <c r="T195" s="34"/>
      <c r="U195" s="518"/>
      <c r="V195" s="34"/>
      <c r="W195" s="34"/>
      <c r="X195" s="34"/>
      <c r="Y195" s="34"/>
      <c r="Z195" s="34"/>
      <c r="AA195" s="34"/>
      <c r="AB195" s="36"/>
      <c r="AC195" s="36"/>
      <c r="AD195" s="36"/>
      <c r="AE195" s="36"/>
      <c r="AF195" s="87" t="n">
        <v>11</v>
      </c>
    </row>
    <row r="196" customFormat="false" ht="11.55" hidden="false" customHeight="true" outlineLevel="0" collapsed="false">
      <c r="AF196" s="31" t="n">
        <v>11</v>
      </c>
    </row>
    <row r="197" customFormat="false" ht="11.55" hidden="false" customHeight="true" outlineLevel="0" collapsed="false">
      <c r="AF197" s="31" t="n">
        <v>11</v>
      </c>
    </row>
    <row r="198" customFormat="false" ht="11.55" hidden="false" customHeight="true" outlineLevel="0" collapsed="false">
      <c r="AF198" s="31" t="n">
        <v>11</v>
      </c>
    </row>
    <row r="199" customFormat="false" ht="11.55" hidden="false" customHeight="true" outlineLevel="0" collapsed="false">
      <c r="A199" s="568"/>
      <c r="B199" s="31"/>
      <c r="K199" s="31"/>
      <c r="N199" s="31"/>
      <c r="O199" s="31"/>
      <c r="P199" s="31"/>
      <c r="Q199" s="31"/>
      <c r="S199" s="31"/>
      <c r="T199" s="31"/>
      <c r="U199" s="31"/>
      <c r="V199" s="31"/>
      <c r="W199" s="31"/>
      <c r="X199" s="31"/>
      <c r="Y199" s="31"/>
      <c r="Z199" s="31"/>
      <c r="AA199" s="31"/>
      <c r="AB199" s="31"/>
      <c r="AC199" s="31"/>
      <c r="AD199" s="31"/>
      <c r="AE199" s="31"/>
      <c r="AF199" s="31" t="n">
        <v>11</v>
      </c>
    </row>
    <row r="200" customFormat="false" ht="11.55" hidden="false" customHeight="true" outlineLevel="0" collapsed="false">
      <c r="A200" s="568"/>
      <c r="B200" s="31"/>
      <c r="K200" s="31"/>
      <c r="N200" s="31"/>
      <c r="O200" s="31"/>
      <c r="P200" s="31"/>
      <c r="Q200" s="31"/>
      <c r="S200" s="31"/>
      <c r="T200" s="31"/>
      <c r="U200" s="31"/>
      <c r="V200" s="31"/>
      <c r="W200" s="31"/>
      <c r="X200" s="31"/>
      <c r="Y200" s="31"/>
      <c r="Z200" s="31"/>
      <c r="AA200" s="31"/>
      <c r="AB200" s="31"/>
      <c r="AC200" s="31"/>
      <c r="AD200" s="31"/>
      <c r="AE200" s="31"/>
      <c r="AF200" s="31" t="n">
        <v>11</v>
      </c>
    </row>
    <row r="201" customFormat="false" ht="11.55" hidden="false" customHeight="true" outlineLevel="0" collapsed="false">
      <c r="A201" s="568"/>
      <c r="B201" s="31"/>
      <c r="K201" s="31"/>
      <c r="N201" s="31"/>
      <c r="O201" s="31"/>
      <c r="P201" s="31"/>
      <c r="Q201" s="31"/>
      <c r="S201" s="31"/>
      <c r="T201" s="31"/>
      <c r="U201" s="31"/>
      <c r="V201" s="31"/>
      <c r="W201" s="31"/>
      <c r="X201" s="31"/>
      <c r="Y201" s="31"/>
      <c r="Z201" s="31"/>
      <c r="AA201" s="31"/>
      <c r="AB201" s="31"/>
      <c r="AC201" s="31"/>
      <c r="AD201" s="31"/>
      <c r="AE201" s="31"/>
      <c r="AF201" s="31" t="n">
        <v>11</v>
      </c>
    </row>
    <row r="202" customFormat="false" ht="11.55" hidden="false" customHeight="true" outlineLevel="0" collapsed="false">
      <c r="A202" s="568"/>
      <c r="B202" s="31"/>
      <c r="K202" s="31"/>
      <c r="N202" s="31"/>
      <c r="O202" s="31"/>
      <c r="P202" s="31"/>
      <c r="Q202" s="31"/>
      <c r="S202" s="31"/>
      <c r="T202" s="31"/>
      <c r="U202" s="31"/>
      <c r="V202" s="31"/>
      <c r="W202" s="31"/>
      <c r="X202" s="31"/>
      <c r="Y202" s="31"/>
      <c r="Z202" s="31"/>
      <c r="AA202" s="31"/>
      <c r="AB202" s="31"/>
      <c r="AC202" s="31"/>
      <c r="AD202" s="31"/>
      <c r="AE202" s="31"/>
      <c r="AF202" s="31" t="n">
        <v>11</v>
      </c>
    </row>
    <row r="203" customFormat="false" ht="11.55" hidden="false" customHeight="true" outlineLevel="0" collapsed="false">
      <c r="A203" s="568"/>
      <c r="B203" s="31"/>
      <c r="K203" s="31"/>
      <c r="N203" s="31"/>
      <c r="O203" s="31"/>
      <c r="P203" s="31"/>
      <c r="Q203" s="31"/>
      <c r="S203" s="31"/>
      <c r="T203" s="31"/>
      <c r="U203" s="31"/>
      <c r="V203" s="31"/>
      <c r="W203" s="31"/>
      <c r="X203" s="31"/>
      <c r="Y203" s="31"/>
      <c r="Z203" s="31"/>
      <c r="AA203" s="31"/>
      <c r="AB203" s="31"/>
      <c r="AC203" s="31"/>
      <c r="AD203" s="31"/>
      <c r="AE203" s="31"/>
      <c r="AF203" s="31" t="n">
        <v>11</v>
      </c>
    </row>
    <row r="204" customFormat="false" ht="11.55" hidden="false" customHeight="true" outlineLevel="0" collapsed="false">
      <c r="A204" s="568"/>
      <c r="B204" s="31"/>
      <c r="K204" s="31"/>
      <c r="N204" s="31"/>
      <c r="O204" s="31"/>
      <c r="P204" s="31"/>
      <c r="Q204" s="31"/>
      <c r="S204" s="31"/>
      <c r="T204" s="31"/>
      <c r="U204" s="31"/>
      <c r="V204" s="31"/>
      <c r="W204" s="31"/>
      <c r="X204" s="31"/>
      <c r="Y204" s="31"/>
      <c r="Z204" s="31"/>
      <c r="AA204" s="31"/>
      <c r="AB204" s="31"/>
      <c r="AC204" s="31"/>
      <c r="AD204" s="31"/>
      <c r="AE204" s="31"/>
      <c r="AF204" s="31" t="n">
        <v>11</v>
      </c>
    </row>
    <row r="205" customFormat="false" ht="11.55" hidden="false" customHeight="true" outlineLevel="0" collapsed="false">
      <c r="A205" s="568"/>
      <c r="B205" s="31"/>
      <c r="K205" s="31"/>
      <c r="N205" s="31"/>
      <c r="O205" s="31"/>
      <c r="P205" s="31"/>
      <c r="Q205" s="31"/>
      <c r="S205" s="31"/>
      <c r="T205" s="31"/>
      <c r="U205" s="31"/>
      <c r="V205" s="31"/>
      <c r="W205" s="31"/>
      <c r="X205" s="31"/>
      <c r="Y205" s="31"/>
      <c r="Z205" s="31"/>
      <c r="AA205" s="31"/>
      <c r="AB205" s="31"/>
      <c r="AC205" s="31"/>
      <c r="AD205" s="31"/>
      <c r="AE205" s="31"/>
      <c r="AF205" s="31" t="n">
        <v>11</v>
      </c>
    </row>
    <row r="206" customFormat="false" ht="11.55" hidden="false" customHeight="true" outlineLevel="0" collapsed="false">
      <c r="A206" s="568"/>
      <c r="B206" s="31"/>
      <c r="K206" s="31"/>
      <c r="N206" s="31"/>
      <c r="O206" s="31"/>
      <c r="P206" s="31"/>
      <c r="Q206" s="31"/>
      <c r="S206" s="31"/>
      <c r="T206" s="31"/>
      <c r="U206" s="31"/>
      <c r="V206" s="31"/>
      <c r="W206" s="31"/>
      <c r="X206" s="31"/>
      <c r="Y206" s="31"/>
      <c r="Z206" s="31"/>
      <c r="AA206" s="31"/>
      <c r="AB206" s="31"/>
      <c r="AC206" s="31"/>
      <c r="AD206" s="31"/>
      <c r="AE206" s="31"/>
      <c r="AF206" s="31" t="n">
        <v>11</v>
      </c>
    </row>
    <row r="207" customFormat="false" ht="11.55" hidden="false" customHeight="true" outlineLevel="0" collapsed="false">
      <c r="A207" s="568"/>
      <c r="B207" s="31"/>
      <c r="K207" s="31"/>
      <c r="N207" s="31"/>
      <c r="O207" s="31"/>
      <c r="P207" s="31"/>
      <c r="Q207" s="31"/>
      <c r="S207" s="31"/>
      <c r="T207" s="31"/>
      <c r="U207" s="31"/>
      <c r="V207" s="31"/>
      <c r="W207" s="31"/>
      <c r="X207" s="31"/>
      <c r="Y207" s="31"/>
      <c r="Z207" s="31"/>
      <c r="AA207" s="31"/>
      <c r="AB207" s="31"/>
      <c r="AC207" s="31"/>
      <c r="AD207" s="31"/>
      <c r="AE207" s="31"/>
      <c r="AF207" s="31" t="n">
        <v>11</v>
      </c>
    </row>
    <row r="208" customFormat="false" ht="11.55" hidden="false" customHeight="true" outlineLevel="0" collapsed="false">
      <c r="A208" s="568"/>
      <c r="B208" s="31"/>
      <c r="K208" s="31"/>
      <c r="N208" s="31"/>
      <c r="O208" s="31"/>
      <c r="P208" s="31"/>
      <c r="Q208" s="31"/>
      <c r="S208" s="31"/>
      <c r="T208" s="31"/>
      <c r="U208" s="31"/>
      <c r="V208" s="31"/>
      <c r="W208" s="31"/>
      <c r="X208" s="31"/>
      <c r="Y208" s="31"/>
      <c r="Z208" s="31"/>
      <c r="AA208" s="31"/>
      <c r="AB208" s="31"/>
      <c r="AC208" s="31"/>
      <c r="AD208" s="31"/>
      <c r="AE208" s="31"/>
      <c r="AF208" s="31" t="n">
        <v>11</v>
      </c>
    </row>
    <row r="209" customFormat="false" ht="11.55" hidden="false" customHeight="true" outlineLevel="0" collapsed="false">
      <c r="A209" s="568"/>
      <c r="B209" s="31"/>
      <c r="K209" s="31"/>
      <c r="N209" s="31"/>
      <c r="O209" s="31"/>
      <c r="P209" s="31"/>
      <c r="Q209" s="31"/>
      <c r="S209" s="31"/>
      <c r="T209" s="31"/>
      <c r="U209" s="31"/>
      <c r="V209" s="31"/>
      <c r="W209" s="31"/>
      <c r="X209" s="31"/>
      <c r="Y209" s="31"/>
      <c r="Z209" s="31"/>
      <c r="AA209" s="31"/>
      <c r="AB209" s="31"/>
      <c r="AC209" s="31"/>
      <c r="AD209" s="31"/>
      <c r="AE209" s="31"/>
      <c r="AF209" s="31" t="n">
        <v>11</v>
      </c>
    </row>
    <row r="210" customFormat="false" ht="11.25" hidden="true" customHeight="true" outlineLevel="0" collapsed="false">
      <c r="A210" s="517" t="s">
        <v>81</v>
      </c>
      <c r="B210" s="34" t="n">
        <v>0</v>
      </c>
      <c r="C210" s="36" t="n">
        <v>0</v>
      </c>
      <c r="D210" s="31" t="n">
        <v>3</v>
      </c>
      <c r="E210" s="31" t="n">
        <v>7</v>
      </c>
      <c r="F210" s="31" t="n">
        <v>54</v>
      </c>
      <c r="G210" s="31" t="n">
        <v>10</v>
      </c>
      <c r="H210" s="31" t="n">
        <v>0</v>
      </c>
      <c r="I210" s="31" t="n">
        <v>40</v>
      </c>
      <c r="J210" s="31" t="n">
        <v>102</v>
      </c>
      <c r="K210" s="34" t="n">
        <v>9</v>
      </c>
      <c r="L210" s="36" t="n">
        <v>5</v>
      </c>
      <c r="M210" s="36" t="n">
        <v>3</v>
      </c>
      <c r="N210" s="34" t="n">
        <v>3</v>
      </c>
      <c r="O210" s="34" t="n">
        <v>3</v>
      </c>
      <c r="P210" s="34" t="n">
        <v>3</v>
      </c>
      <c r="Q210" s="34" t="n">
        <v>3</v>
      </c>
      <c r="R210" s="36" t="n">
        <v>10</v>
      </c>
      <c r="S210" s="34" t="n">
        <v>34</v>
      </c>
      <c r="T210" s="34" t="n">
        <v>9</v>
      </c>
      <c r="U210" s="518" t="n">
        <v>8</v>
      </c>
      <c r="V210" s="34" t="n">
        <v>8</v>
      </c>
      <c r="W210" s="34" t="n">
        <v>8</v>
      </c>
      <c r="X210" s="34" t="n">
        <v>8</v>
      </c>
      <c r="Y210" s="34" t="n">
        <v>8</v>
      </c>
      <c r="Z210" s="34" t="n">
        <v>8</v>
      </c>
      <c r="AA210" s="34" t="n">
        <v>8</v>
      </c>
      <c r="AB210" s="34" t="n">
        <v>8</v>
      </c>
      <c r="AC210" s="34" t="n">
        <v>8</v>
      </c>
      <c r="AD210" s="34" t="n">
        <v>8</v>
      </c>
      <c r="AE210" s="34" t="n">
        <v>8</v>
      </c>
      <c r="AF210" s="31" t="n">
        <v>11</v>
      </c>
    </row>
  </sheetData>
  <mergeCells count="9">
    <mergeCell ref="E6:I6"/>
    <mergeCell ref="E7:I7"/>
    <mergeCell ref="F10:G10"/>
    <mergeCell ref="J10:J14"/>
    <mergeCell ref="F11:G11"/>
    <mergeCell ref="F12:G12"/>
    <mergeCell ref="E13:G13"/>
    <mergeCell ref="F39:G39"/>
    <mergeCell ref="F40:G40"/>
  </mergeCells>
  <dataValidations count="5">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H28:I28"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2:I2 H15:I15 H17:I27 H31:I31 H36:I37" type="decimal">
      <formula1>0</formula1>
      <formula2>1E+024</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35:I35"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H30:I30" type="decimal">
      <formula1>-1E+024</formula1>
      <formula2>1E+024</formula2>
    </dataValidation>
    <dataValidation allowBlank="true" error="Допускается ввод только действительных чисел!" errorStyle="stop" errorTitle="Ошибка" operator="between" showDropDown="false" showErrorMessage="true" showInputMessage="false" sqref="H32:I34" type="decimal">
      <formula1>-1E+038</formula1>
      <formula2>1E+038</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X10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1.25" zeroHeight="false" outlineLevelRow="0" outlineLevelCol="0"/>
  <cols>
    <col collapsed="false" customWidth="true" hidden="true" outlineLevel="0" max="1" min="1" style="569" width="9.14"/>
    <col collapsed="false" customWidth="true" hidden="true" outlineLevel="0" max="2" min="2" style="36" width="3.58"/>
    <col collapsed="false" customWidth="true" hidden="false" outlineLevel="0" max="3" min="3" style="31" width="3.01"/>
    <col collapsed="false" customWidth="true" hidden="false" outlineLevel="0" max="4" min="4" style="31" width="7.01"/>
    <col collapsed="false" customWidth="true" hidden="false" outlineLevel="0" max="5" min="5" style="31" width="69"/>
    <col collapsed="false" customWidth="true" hidden="false" outlineLevel="0" max="6" min="6" style="31" width="10"/>
    <col collapsed="false" customWidth="true" hidden="true" outlineLevel="0" max="8" min="7" style="31" width="44.01"/>
    <col collapsed="false" customWidth="true" hidden="false" outlineLevel="0" max="9" min="9" style="31" width="44.01"/>
    <col collapsed="false" customWidth="true" hidden="false" outlineLevel="0" max="10" min="10" style="31" width="43.01"/>
    <col collapsed="false" customWidth="true" hidden="false" outlineLevel="0" max="11" min="11" style="31" width="73"/>
    <col collapsed="false" customWidth="true" hidden="false" outlineLevel="0" max="12" min="12" style="31" width="3.01"/>
    <col collapsed="false" customWidth="true" hidden="false" outlineLevel="0" max="23" min="13" style="31" width="10"/>
    <col collapsed="false" customWidth="false" hidden="true" outlineLevel="0" max="24" min="24" style="31" width="10.57"/>
  </cols>
  <sheetData>
    <row r="1" s="34" customFormat="true" ht="22.5" hidden="true" customHeight="true" outlineLevel="0" collapsed="false">
      <c r="A1" s="569"/>
      <c r="B1" s="36"/>
      <c r="G1" s="34" t="n">
        <v>4</v>
      </c>
      <c r="I1" s="34" t="n">
        <v>4</v>
      </c>
      <c r="K1" s="34" t="n">
        <v>5</v>
      </c>
      <c r="X1" s="34" t="s">
        <v>14</v>
      </c>
    </row>
    <row r="2" customFormat="false" ht="3" hidden="false" customHeight="true" outlineLevel="0" collapsed="false">
      <c r="X2" s="262" t="n">
        <v>3</v>
      </c>
    </row>
    <row r="3" customFormat="false" ht="78.75" hidden="false" customHeight="true" outlineLevel="0" collapsed="false">
      <c r="D3" s="138" t="str">
        <f aca="false">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38"/>
      <c r="F3" s="138"/>
      <c r="X3" s="262" t="n">
        <v>75</v>
      </c>
    </row>
    <row r="4" s="31" customFormat="true" ht="21" hidden="false" customHeight="true" outlineLevel="0" collapsed="false">
      <c r="A4" s="569"/>
      <c r="B4" s="36"/>
      <c r="D4" s="209" t="str">
        <f aca="false">IF(org=0,"Не определено",org)</f>
        <v>ООО "Газпром теплоэнерго Ярославль"</v>
      </c>
      <c r="E4" s="209"/>
      <c r="F4" s="209"/>
      <c r="X4" s="262" t="n">
        <v>20</v>
      </c>
    </row>
    <row r="5" customFormat="false" ht="11.55" hidden="false" customHeight="true" outlineLevel="0" collapsed="false">
      <c r="D5" s="262"/>
      <c r="E5" s="262"/>
      <c r="F5" s="262"/>
      <c r="G5" s="262"/>
      <c r="H5" s="231"/>
      <c r="I5" s="262"/>
      <c r="J5" s="231"/>
      <c r="K5" s="262"/>
      <c r="X5" s="262" t="n">
        <v>11</v>
      </c>
    </row>
    <row r="6" customFormat="false" ht="1.05" hidden="false" customHeight="true" outlineLevel="0" collapsed="false">
      <c r="E6" s="262"/>
      <c r="F6" s="572"/>
      <c r="G6" s="630"/>
      <c r="H6" s="630"/>
      <c r="I6" s="630" t="s">
        <v>125</v>
      </c>
      <c r="J6" s="630"/>
      <c r="X6" s="262" t="n">
        <v>1</v>
      </c>
    </row>
    <row r="7" customFormat="false" ht="11.55" hidden="false" customHeight="true" outlineLevel="0" collapsed="false">
      <c r="D7" s="531"/>
      <c r="E7" s="532" t="s">
        <v>114</v>
      </c>
      <c r="F7" s="532"/>
      <c r="G7" s="631" t="str">
        <f aca="false">IF(G6="","",INDEX(DIFFERENTIATION_UNMERGE_VD,MATCH(G6,DIFFERENTIATION_ID_DIFF,0)))</f>
        <v/>
      </c>
      <c r="H7" s="631"/>
      <c r="I7" s="631" t="str">
        <f aca="false">IF(I6="","",INDEX(DIFFERENTIATION_UNMERGE_VD,MATCH(I6,DIFFERENTIATION_ID_DIFF,0)))</f>
        <v>Производство тепловой энергии. Некомбинированная выработка</v>
      </c>
      <c r="J7" s="631"/>
      <c r="K7" s="97"/>
      <c r="X7" s="262" t="n">
        <v>11</v>
      </c>
    </row>
    <row r="8" customFormat="false" ht="11.55" hidden="false" customHeight="true" outlineLevel="0" collapsed="false">
      <c r="D8" s="531"/>
      <c r="E8" s="532" t="s">
        <v>571</v>
      </c>
      <c r="F8" s="532"/>
      <c r="G8" s="631" t="str">
        <f aca="false">IF(G6="","",INDEX(DIFFERENTIATION_UNMERGE_AREA,MATCH(G6,DIFFERENTIATION_ID_DIFF,0)))</f>
        <v/>
      </c>
      <c r="H8" s="631"/>
      <c r="I8" s="631" t="str">
        <f aca="false">IF(I6="","",INDEX(DIFFERENTIATION_UNMERGE_AREA,MATCH(I6,DIFFERENTIATION_ID_DIFF,0)))</f>
        <v>Территория 1</v>
      </c>
      <c r="J8" s="631"/>
      <c r="K8" s="97"/>
      <c r="X8" s="262" t="n">
        <v>11</v>
      </c>
    </row>
    <row r="9" customFormat="false" ht="11.55" hidden="false" customHeight="true" outlineLevel="0" collapsed="false">
      <c r="D9" s="531"/>
      <c r="E9" s="532" t="s">
        <v>572</v>
      </c>
      <c r="F9" s="532"/>
      <c r="G9" s="631" t="str">
        <f aca="false">IF(G6="","",INDEX(DIFFERENTIATION_UNMERGE_SYSTEM,MATCH(G6,DIFFERENTIATION_ID_DIFF,0)))</f>
        <v/>
      </c>
      <c r="H9" s="631"/>
      <c r="I9" s="631" t="str">
        <f aca="false">IF(I6="","",INDEX(DIFFERENTIATION_UNMERGE_SYSTEM,MATCH(I6,DIFFERENTIATION_ID_DIFF,0)))</f>
        <v>без дифференциации</v>
      </c>
      <c r="J9" s="631"/>
      <c r="K9" s="97"/>
      <c r="X9" s="262" t="n">
        <v>11</v>
      </c>
    </row>
    <row r="10" s="31" customFormat="true" ht="11.55" hidden="false" customHeight="true" outlineLevel="0" collapsed="false">
      <c r="A10" s="569"/>
      <c r="B10" s="36"/>
      <c r="D10" s="97" t="s">
        <v>307</v>
      </c>
      <c r="E10" s="97"/>
      <c r="F10" s="97"/>
      <c r="G10" s="97"/>
      <c r="H10" s="97"/>
      <c r="I10" s="97"/>
      <c r="J10" s="97"/>
      <c r="K10" s="97"/>
      <c r="X10" s="262" t="n">
        <v>11</v>
      </c>
    </row>
    <row r="11" s="31" customFormat="true" ht="24" hidden="false" customHeight="true" outlineLevel="0" collapsed="false">
      <c r="A11" s="262"/>
      <c r="B11" s="262"/>
      <c r="C11" s="262"/>
      <c r="D11" s="624" t="s">
        <v>87</v>
      </c>
      <c r="E11" s="624" t="s">
        <v>813</v>
      </c>
      <c r="F11" s="624" t="s">
        <v>573</v>
      </c>
      <c r="G11" s="108" t="s">
        <v>310</v>
      </c>
      <c r="H11" s="108" t="s">
        <v>397</v>
      </c>
      <c r="I11" s="624" t="s">
        <v>310</v>
      </c>
      <c r="J11" s="213" t="s">
        <v>397</v>
      </c>
      <c r="K11" s="97"/>
      <c r="L11" s="262"/>
      <c r="X11" s="31" t="n">
        <v>23</v>
      </c>
    </row>
    <row r="12" s="36" customFormat="true" ht="10.5" hidden="false" customHeight="true" outlineLevel="0" collapsed="false">
      <c r="A12" s="407"/>
      <c r="D12" s="407" t="s">
        <v>118</v>
      </c>
      <c r="E12" s="407" t="s">
        <v>101</v>
      </c>
      <c r="F12" s="407" t="s">
        <v>89</v>
      </c>
      <c r="G12" s="304" t="str">
        <f aca="false">G1&amp;".1"</f>
        <v>4.1</v>
      </c>
      <c r="H12" s="304" t="str">
        <f aca="false">G1&amp;".2"</f>
        <v>4.2</v>
      </c>
      <c r="I12" s="304" t="str">
        <f aca="false">I1&amp;".1"</f>
        <v>4.1</v>
      </c>
      <c r="J12" s="304" t="str">
        <f aca="false">I1&amp;".2"</f>
        <v>4.2</v>
      </c>
      <c r="K12" s="304"/>
      <c r="X12" s="36" t="n">
        <v>10</v>
      </c>
    </row>
    <row r="13" customFormat="false" ht="22.5" hidden="false" customHeight="true" outlineLevel="0" collapsed="false">
      <c r="A13" s="632" t="s">
        <v>814</v>
      </c>
      <c r="D13" s="161" t="s">
        <v>118</v>
      </c>
      <c r="E13" s="624" t="s">
        <v>815</v>
      </c>
      <c r="F13" s="98" t="s">
        <v>816</v>
      </c>
      <c r="G13" s="535"/>
      <c r="H13" s="602"/>
      <c r="I13" s="535"/>
      <c r="J13" s="602"/>
      <c r="K13" s="334" t="s">
        <v>817</v>
      </c>
      <c r="L13" s="633"/>
      <c r="X13" s="262" t="n">
        <v>0</v>
      </c>
    </row>
    <row r="14" customFormat="false" ht="22.5" hidden="false" customHeight="true" outlineLevel="0" collapsed="false">
      <c r="A14" s="632"/>
      <c r="D14" s="161" t="s">
        <v>101</v>
      </c>
      <c r="E14" s="624" t="s">
        <v>818</v>
      </c>
      <c r="F14" s="98" t="s">
        <v>819</v>
      </c>
      <c r="G14" s="535"/>
      <c r="H14" s="602"/>
      <c r="I14" s="535"/>
      <c r="J14" s="602"/>
      <c r="K14" s="334" t="s">
        <v>820</v>
      </c>
      <c r="L14" s="633"/>
      <c r="X14" s="262" t="n">
        <v>0</v>
      </c>
    </row>
    <row r="15" s="31" customFormat="true" ht="78.75" hidden="false" customHeight="true" outlineLevel="0" collapsed="false">
      <c r="A15" s="632"/>
      <c r="B15" s="36"/>
      <c r="D15" s="161" t="s">
        <v>89</v>
      </c>
      <c r="E15" s="624" t="s">
        <v>821</v>
      </c>
      <c r="F15" s="624" t="s">
        <v>313</v>
      </c>
      <c r="G15" s="624" t="s">
        <v>313</v>
      </c>
      <c r="H15" s="257"/>
      <c r="I15" s="624" t="s">
        <v>313</v>
      </c>
      <c r="J15" s="257"/>
      <c r="K15" s="334" t="s">
        <v>822</v>
      </c>
      <c r="L15" s="633"/>
      <c r="X15" s="262" t="n">
        <v>0</v>
      </c>
    </row>
    <row r="16" s="31" customFormat="true" ht="22.5" hidden="false" customHeight="true" outlineLevel="0" collapsed="false">
      <c r="A16" s="632"/>
      <c r="B16" s="36"/>
      <c r="D16" s="161" t="s">
        <v>331</v>
      </c>
      <c r="E16" s="624" t="s">
        <v>823</v>
      </c>
      <c r="F16" s="624" t="s">
        <v>824</v>
      </c>
      <c r="G16" s="634"/>
      <c r="H16" s="257"/>
      <c r="I16" s="634"/>
      <c r="J16" s="257"/>
      <c r="K16" s="334"/>
      <c r="L16" s="633"/>
      <c r="X16" s="262" t="n">
        <v>0</v>
      </c>
    </row>
    <row r="17" s="31" customFormat="true" ht="22.5" hidden="false" customHeight="true" outlineLevel="0" collapsed="false">
      <c r="A17" s="632"/>
      <c r="B17" s="36"/>
      <c r="D17" s="161" t="s">
        <v>339</v>
      </c>
      <c r="E17" s="624" t="s">
        <v>825</v>
      </c>
      <c r="F17" s="624" t="s">
        <v>826</v>
      </c>
      <c r="G17" s="634"/>
      <c r="H17" s="257"/>
      <c r="I17" s="634"/>
      <c r="J17" s="257"/>
      <c r="K17" s="334"/>
      <c r="L17" s="633"/>
      <c r="X17" s="262" t="n">
        <v>0</v>
      </c>
    </row>
    <row r="18" s="31" customFormat="true" ht="33.75" hidden="false" customHeight="true" outlineLevel="0" collapsed="false">
      <c r="A18" s="632"/>
      <c r="B18" s="36"/>
      <c r="D18" s="161" t="s">
        <v>341</v>
      </c>
      <c r="E18" s="624" t="s">
        <v>827</v>
      </c>
      <c r="F18" s="624" t="s">
        <v>578</v>
      </c>
      <c r="G18" s="635"/>
      <c r="H18" s="257"/>
      <c r="I18" s="635"/>
      <c r="J18" s="257"/>
      <c r="K18" s="334"/>
      <c r="L18" s="633"/>
      <c r="X18" s="262" t="n">
        <v>0</v>
      </c>
    </row>
    <row r="19" customFormat="false" ht="101.25" hidden="false" customHeight="true" outlineLevel="0" collapsed="false">
      <c r="A19" s="632"/>
      <c r="D19" s="161" t="s">
        <v>90</v>
      </c>
      <c r="E19" s="624" t="s">
        <v>828</v>
      </c>
      <c r="F19" s="98" t="s">
        <v>553</v>
      </c>
      <c r="G19" s="256"/>
      <c r="H19" s="602"/>
      <c r="I19" s="256"/>
      <c r="J19" s="602"/>
      <c r="K19" s="334" t="s">
        <v>829</v>
      </c>
      <c r="L19" s="633"/>
      <c r="X19" s="262" t="n">
        <v>0</v>
      </c>
    </row>
    <row r="20" s="31" customFormat="true" ht="18.75" hidden="false" customHeight="true" outlineLevel="0" collapsed="false">
      <c r="A20" s="632"/>
      <c r="C20" s="84"/>
      <c r="D20" s="161" t="s">
        <v>760</v>
      </c>
      <c r="E20" s="624" t="s">
        <v>830</v>
      </c>
      <c r="F20" s="624" t="s">
        <v>313</v>
      </c>
      <c r="G20" s="624" t="s">
        <v>313</v>
      </c>
      <c r="H20" s="210" t="s">
        <v>313</v>
      </c>
      <c r="I20" s="624" t="s">
        <v>313</v>
      </c>
      <c r="J20" s="210" t="s">
        <v>313</v>
      </c>
      <c r="K20" s="213"/>
      <c r="L20" s="633"/>
      <c r="W20" s="75"/>
      <c r="X20" s="262" t="n">
        <v>0</v>
      </c>
    </row>
    <row r="21" s="31" customFormat="true" ht="33.75" hidden="false" customHeight="true" outlineLevel="0" collapsed="false">
      <c r="A21" s="632"/>
      <c r="C21" s="84"/>
      <c r="D21" s="161" t="s">
        <v>763</v>
      </c>
      <c r="E21" s="624" t="s">
        <v>831</v>
      </c>
      <c r="F21" s="624" t="s">
        <v>832</v>
      </c>
      <c r="G21" s="635"/>
      <c r="H21" s="257"/>
      <c r="I21" s="635"/>
      <c r="J21" s="257"/>
      <c r="K21" s="213"/>
      <c r="L21" s="633"/>
      <c r="W21" s="75"/>
      <c r="X21" s="262" t="n">
        <v>0</v>
      </c>
    </row>
    <row r="22" s="31" customFormat="true" ht="33.75" hidden="false" customHeight="true" outlineLevel="0" collapsed="false">
      <c r="A22" s="632"/>
      <c r="C22" s="84"/>
      <c r="D22" s="161" t="s">
        <v>766</v>
      </c>
      <c r="E22" s="624" t="s">
        <v>833</v>
      </c>
      <c r="F22" s="624" t="s">
        <v>834</v>
      </c>
      <c r="G22" s="635"/>
      <c r="H22" s="257"/>
      <c r="I22" s="635"/>
      <c r="J22" s="257"/>
      <c r="K22" s="213"/>
      <c r="L22" s="633"/>
      <c r="W22" s="75"/>
      <c r="X22" s="262" t="n">
        <v>0</v>
      </c>
    </row>
    <row r="23" s="31" customFormat="true" ht="22.5" hidden="false" customHeight="true" outlineLevel="0" collapsed="false">
      <c r="A23" s="632"/>
      <c r="C23" s="84"/>
      <c r="D23" s="161" t="s">
        <v>802</v>
      </c>
      <c r="E23" s="624" t="s">
        <v>835</v>
      </c>
      <c r="F23" s="624" t="s">
        <v>313</v>
      </c>
      <c r="G23" s="624" t="s">
        <v>313</v>
      </c>
      <c r="H23" s="210" t="s">
        <v>313</v>
      </c>
      <c r="I23" s="624" t="s">
        <v>313</v>
      </c>
      <c r="J23" s="210" t="s">
        <v>313</v>
      </c>
      <c r="K23" s="213"/>
      <c r="L23" s="633"/>
      <c r="W23" s="75"/>
      <c r="X23" s="262" t="n">
        <v>0</v>
      </c>
    </row>
    <row r="24" s="31" customFormat="true" ht="22.5" hidden="false" customHeight="true" outlineLevel="0" collapsed="false">
      <c r="A24" s="632"/>
      <c r="C24" s="84"/>
      <c r="D24" s="161" t="s">
        <v>836</v>
      </c>
      <c r="E24" s="624" t="s">
        <v>837</v>
      </c>
      <c r="F24" s="624" t="s">
        <v>838</v>
      </c>
      <c r="G24" s="635"/>
      <c r="H24" s="636"/>
      <c r="I24" s="635"/>
      <c r="J24" s="636"/>
      <c r="K24" s="213"/>
      <c r="L24" s="633"/>
      <c r="W24" s="75"/>
      <c r="X24" s="262" t="n">
        <v>0</v>
      </c>
    </row>
    <row r="25" s="31" customFormat="true" ht="22.5" hidden="false" customHeight="true" outlineLevel="0" collapsed="false">
      <c r="A25" s="632"/>
      <c r="C25" s="84"/>
      <c r="D25" s="161" t="s">
        <v>839</v>
      </c>
      <c r="E25" s="624" t="s">
        <v>840</v>
      </c>
      <c r="F25" s="624" t="s">
        <v>313</v>
      </c>
      <c r="G25" s="624" t="s">
        <v>313</v>
      </c>
      <c r="H25" s="210" t="s">
        <v>313</v>
      </c>
      <c r="I25" s="624" t="s">
        <v>313</v>
      </c>
      <c r="J25" s="210" t="s">
        <v>313</v>
      </c>
      <c r="K25" s="213"/>
      <c r="L25" s="633"/>
      <c r="W25" s="75"/>
      <c r="X25" s="262" t="n">
        <v>0</v>
      </c>
    </row>
    <row r="26" s="31" customFormat="true" ht="18.75" hidden="false" customHeight="true" outlineLevel="0" collapsed="false">
      <c r="A26" s="632"/>
      <c r="C26" s="84"/>
      <c r="D26" s="161" t="s">
        <v>841</v>
      </c>
      <c r="E26" s="522" t="s">
        <v>842</v>
      </c>
      <c r="F26" s="624" t="s">
        <v>843</v>
      </c>
      <c r="G26" s="635"/>
      <c r="H26" s="636"/>
      <c r="I26" s="635"/>
      <c r="J26" s="636"/>
      <c r="K26" s="213"/>
      <c r="L26" s="633"/>
      <c r="W26" s="75"/>
      <c r="X26" s="262" t="n">
        <v>0</v>
      </c>
    </row>
    <row r="27" s="31" customFormat="true" ht="18.75" hidden="false" customHeight="true" outlineLevel="0" collapsed="false">
      <c r="A27" s="632"/>
      <c r="C27" s="84"/>
      <c r="D27" s="161" t="s">
        <v>844</v>
      </c>
      <c r="E27" s="522" t="s">
        <v>845</v>
      </c>
      <c r="F27" s="624" t="s">
        <v>846</v>
      </c>
      <c r="G27" s="635"/>
      <c r="H27" s="636"/>
      <c r="I27" s="635"/>
      <c r="J27" s="636"/>
      <c r="K27" s="213"/>
      <c r="L27" s="633"/>
      <c r="W27" s="75"/>
      <c r="X27" s="262" t="n">
        <v>0</v>
      </c>
    </row>
    <row r="28" s="31" customFormat="true" ht="18.75" hidden="false" customHeight="true" outlineLevel="0" collapsed="false">
      <c r="A28" s="632"/>
      <c r="C28" s="84"/>
      <c r="D28" s="161" t="s">
        <v>847</v>
      </c>
      <c r="E28" s="624" t="s">
        <v>848</v>
      </c>
      <c r="F28" s="624" t="s">
        <v>313</v>
      </c>
      <c r="G28" s="624" t="s">
        <v>313</v>
      </c>
      <c r="H28" s="210" t="s">
        <v>313</v>
      </c>
      <c r="I28" s="624" t="s">
        <v>313</v>
      </c>
      <c r="J28" s="210" t="s">
        <v>313</v>
      </c>
      <c r="K28" s="213"/>
      <c r="L28" s="633"/>
      <c r="W28" s="75"/>
      <c r="X28" s="262" t="n">
        <v>0</v>
      </c>
    </row>
    <row r="29" s="31" customFormat="true" ht="18.75" hidden="false" customHeight="true" outlineLevel="0" collapsed="false">
      <c r="A29" s="632"/>
      <c r="C29" s="84"/>
      <c r="D29" s="161" t="s">
        <v>849</v>
      </c>
      <c r="E29" s="522" t="s">
        <v>842</v>
      </c>
      <c r="F29" s="624" t="s">
        <v>850</v>
      </c>
      <c r="G29" s="635"/>
      <c r="H29" s="636"/>
      <c r="I29" s="635"/>
      <c r="J29" s="636"/>
      <c r="K29" s="213"/>
      <c r="L29" s="633"/>
      <c r="W29" s="75"/>
      <c r="X29" s="262" t="n">
        <v>0</v>
      </c>
    </row>
    <row r="30" s="31" customFormat="true" ht="18.75" hidden="false" customHeight="true" outlineLevel="0" collapsed="false">
      <c r="A30" s="632"/>
      <c r="C30" s="84"/>
      <c r="D30" s="161" t="s">
        <v>851</v>
      </c>
      <c r="E30" s="522" t="s">
        <v>852</v>
      </c>
      <c r="F30" s="624" t="s">
        <v>853</v>
      </c>
      <c r="G30" s="635"/>
      <c r="H30" s="636"/>
      <c r="I30" s="635"/>
      <c r="J30" s="636"/>
      <c r="K30" s="213"/>
      <c r="L30" s="633"/>
      <c r="W30" s="75"/>
      <c r="X30" s="262" t="n">
        <v>0</v>
      </c>
    </row>
    <row r="31" customFormat="false" ht="126.75" hidden="false" customHeight="true" outlineLevel="0" collapsed="false">
      <c r="A31" s="632"/>
      <c r="D31" s="161" t="s">
        <v>119</v>
      </c>
      <c r="E31" s="624" t="s">
        <v>854</v>
      </c>
      <c r="F31" s="98" t="s">
        <v>565</v>
      </c>
      <c r="G31" s="535"/>
      <c r="H31" s="602"/>
      <c r="I31" s="535"/>
      <c r="J31" s="602"/>
      <c r="K31" s="334" t="s">
        <v>855</v>
      </c>
      <c r="L31" s="633"/>
      <c r="X31" s="262" t="n">
        <v>0</v>
      </c>
    </row>
    <row r="32" customFormat="false" ht="56.25" hidden="false" customHeight="true" outlineLevel="0" collapsed="false">
      <c r="A32" s="632"/>
      <c r="D32" s="161" t="s">
        <v>91</v>
      </c>
      <c r="E32" s="624" t="s">
        <v>856</v>
      </c>
      <c r="F32" s="161" t="s">
        <v>826</v>
      </c>
      <c r="G32" s="535"/>
      <c r="H32" s="602"/>
      <c r="I32" s="535"/>
      <c r="J32" s="602"/>
      <c r="K32" s="334" t="s">
        <v>857</v>
      </c>
      <c r="L32" s="633"/>
      <c r="X32" s="262" t="n">
        <v>0</v>
      </c>
    </row>
    <row r="33" customFormat="false" ht="11.25" hidden="false" customHeight="true" outlineLevel="0" collapsed="false">
      <c r="A33" s="632"/>
      <c r="E33" s="637"/>
      <c r="F33" s="132"/>
      <c r="G33" s="132"/>
      <c r="H33" s="132"/>
      <c r="I33" s="132"/>
      <c r="J33" s="132"/>
      <c r="K33" s="132"/>
      <c r="X33" s="262" t="n">
        <v>0</v>
      </c>
    </row>
    <row r="34" customFormat="false" ht="12.75" hidden="false" customHeight="true" outlineLevel="0" collapsed="false">
      <c r="A34" s="632"/>
      <c r="D34" s="262" t="n">
        <v>1</v>
      </c>
      <c r="E34" s="262" t="s">
        <v>858</v>
      </c>
      <c r="X34" s="262" t="n">
        <v>0</v>
      </c>
    </row>
    <row r="35" customFormat="false" ht="11.25" hidden="false" customHeight="true" outlineLevel="0" collapsed="false">
      <c r="A35" s="632"/>
      <c r="D35" s="262"/>
      <c r="E35" s="262" t="s">
        <v>859</v>
      </c>
      <c r="X35" s="262" t="n">
        <v>0</v>
      </c>
    </row>
    <row r="36" s="31" customFormat="true" ht="11.55" hidden="false" customHeight="true" outlineLevel="0" collapsed="false">
      <c r="A36" s="569"/>
      <c r="B36" s="36"/>
      <c r="D36" s="262"/>
      <c r="E36" s="262"/>
      <c r="X36" s="31" t="n">
        <v>11</v>
      </c>
    </row>
    <row r="37" s="31" customFormat="true" ht="22.5" hidden="true" customHeight="true" outlineLevel="0" collapsed="false">
      <c r="A37" s="632" t="s">
        <v>860</v>
      </c>
      <c r="B37" s="36"/>
      <c r="D37" s="161" t="n">
        <v>1</v>
      </c>
      <c r="E37" s="624" t="s">
        <v>861</v>
      </c>
      <c r="F37" s="98" t="s">
        <v>816</v>
      </c>
      <c r="G37" s="535"/>
      <c r="H37" s="638"/>
      <c r="I37" s="535"/>
      <c r="J37" s="638"/>
      <c r="K37" s="334" t="s">
        <v>862</v>
      </c>
      <c r="X37" s="262" t="n">
        <v>0</v>
      </c>
    </row>
    <row r="38" s="31" customFormat="true" ht="22.5" hidden="true" customHeight="true" outlineLevel="0" collapsed="false">
      <c r="A38" s="632"/>
      <c r="B38" s="36"/>
      <c r="D38" s="639" t="s">
        <v>101</v>
      </c>
      <c r="E38" s="640" t="s">
        <v>863</v>
      </c>
      <c r="F38" s="641" t="s">
        <v>553</v>
      </c>
      <c r="G38" s="641" t="s">
        <v>553</v>
      </c>
      <c r="H38" s="642"/>
      <c r="I38" s="641" t="s">
        <v>553</v>
      </c>
      <c r="J38" s="642"/>
      <c r="K38" s="388"/>
      <c r="X38" s="262" t="n">
        <v>0</v>
      </c>
    </row>
    <row r="39" s="31" customFormat="true" ht="33.75" hidden="true" customHeight="true" outlineLevel="0" collapsed="false">
      <c r="A39" s="632"/>
      <c r="B39" s="36"/>
      <c r="D39" s="643" t="s">
        <v>718</v>
      </c>
      <c r="E39" s="644" t="s">
        <v>864</v>
      </c>
      <c r="F39" s="98" t="s">
        <v>865</v>
      </c>
      <c r="G39" s="645"/>
      <c r="H39" s="646"/>
      <c r="I39" s="645"/>
      <c r="J39" s="646"/>
      <c r="K39" s="334" t="s">
        <v>866</v>
      </c>
      <c r="X39" s="262" t="n">
        <v>0</v>
      </c>
    </row>
    <row r="40" s="31" customFormat="true" ht="33.75" hidden="true" customHeight="true" outlineLevel="0" collapsed="false">
      <c r="A40" s="632"/>
      <c r="B40" s="36"/>
      <c r="D40" s="643" t="s">
        <v>721</v>
      </c>
      <c r="E40" s="644" t="s">
        <v>867</v>
      </c>
      <c r="F40" s="647" t="s">
        <v>868</v>
      </c>
      <c r="G40" s="648"/>
      <c r="H40" s="646"/>
      <c r="I40" s="648"/>
      <c r="J40" s="646"/>
      <c r="K40" s="334" t="s">
        <v>869</v>
      </c>
      <c r="X40" s="262" t="n">
        <v>0</v>
      </c>
    </row>
    <row r="41" s="31" customFormat="true" ht="22.5" hidden="true" customHeight="true" outlineLevel="0" collapsed="false">
      <c r="A41" s="632"/>
      <c r="B41" s="36"/>
      <c r="D41" s="643" t="s">
        <v>89</v>
      </c>
      <c r="E41" s="644" t="s">
        <v>870</v>
      </c>
      <c r="F41" s="98" t="s">
        <v>553</v>
      </c>
      <c r="G41" s="98" t="s">
        <v>553</v>
      </c>
      <c r="H41" s="649"/>
      <c r="I41" s="98" t="s">
        <v>553</v>
      </c>
      <c r="J41" s="649"/>
      <c r="K41" s="389"/>
      <c r="X41" s="262" t="n">
        <v>0</v>
      </c>
    </row>
    <row r="42" s="31" customFormat="true" ht="45" hidden="true" customHeight="true" outlineLevel="0" collapsed="false">
      <c r="A42" s="632"/>
      <c r="B42" s="36"/>
      <c r="D42" s="643" t="s">
        <v>331</v>
      </c>
      <c r="E42" s="644" t="s">
        <v>871</v>
      </c>
      <c r="F42" s="98" t="s">
        <v>565</v>
      </c>
      <c r="G42" s="535"/>
      <c r="H42" s="649"/>
      <c r="I42" s="535"/>
      <c r="J42" s="649"/>
      <c r="K42" s="389" t="s">
        <v>872</v>
      </c>
      <c r="X42" s="262" t="n">
        <v>0</v>
      </c>
    </row>
    <row r="43" s="31" customFormat="true" ht="45" hidden="true" customHeight="true" outlineLevel="0" collapsed="false">
      <c r="A43" s="632"/>
      <c r="B43" s="36"/>
      <c r="D43" s="643" t="s">
        <v>339</v>
      </c>
      <c r="E43" s="650" t="s">
        <v>873</v>
      </c>
      <c r="F43" s="651" t="s">
        <v>565</v>
      </c>
      <c r="G43" s="562"/>
      <c r="H43" s="646"/>
      <c r="I43" s="562"/>
      <c r="J43" s="646"/>
      <c r="K43" s="389" t="s">
        <v>874</v>
      </c>
      <c r="X43" s="262" t="n">
        <v>0</v>
      </c>
    </row>
    <row r="44" s="31" customFormat="true" ht="11.25" hidden="true" customHeight="true" outlineLevel="0" collapsed="false">
      <c r="A44" s="632"/>
      <c r="B44" s="36"/>
      <c r="D44" s="643" t="s">
        <v>90</v>
      </c>
      <c r="E44" s="650" t="s">
        <v>875</v>
      </c>
      <c r="F44" s="98" t="s">
        <v>865</v>
      </c>
      <c r="G44" s="645"/>
      <c r="H44" s="646"/>
      <c r="I44" s="645"/>
      <c r="J44" s="646"/>
      <c r="K44" s="334"/>
      <c r="X44" s="262" t="n">
        <v>0</v>
      </c>
    </row>
    <row r="45" s="31" customFormat="true" ht="11.25" hidden="true" customHeight="true" outlineLevel="0" collapsed="false">
      <c r="A45" s="632"/>
      <c r="B45" s="36"/>
      <c r="D45" s="643" t="s">
        <v>760</v>
      </c>
      <c r="E45" s="650" t="s">
        <v>876</v>
      </c>
      <c r="F45" s="98" t="s">
        <v>865</v>
      </c>
      <c r="G45" s="645"/>
      <c r="H45" s="646"/>
      <c r="I45" s="645"/>
      <c r="J45" s="646"/>
      <c r="K45" s="334"/>
      <c r="X45" s="262" t="n">
        <v>0</v>
      </c>
    </row>
    <row r="46" s="31" customFormat="true" ht="11.25" hidden="true" customHeight="true" outlineLevel="0" collapsed="false">
      <c r="A46" s="632"/>
      <c r="B46" s="36"/>
      <c r="D46" s="643" t="s">
        <v>802</v>
      </c>
      <c r="E46" s="650" t="s">
        <v>877</v>
      </c>
      <c r="F46" s="98" t="s">
        <v>865</v>
      </c>
      <c r="G46" s="645"/>
      <c r="H46" s="646"/>
      <c r="I46" s="645"/>
      <c r="J46" s="646"/>
      <c r="K46" s="334"/>
      <c r="X46" s="262" t="n">
        <v>0</v>
      </c>
    </row>
    <row r="47" s="31" customFormat="true" ht="11.25" hidden="true" customHeight="true" outlineLevel="0" collapsed="false">
      <c r="A47" s="632"/>
      <c r="B47" s="36"/>
      <c r="D47" s="643" t="s">
        <v>805</v>
      </c>
      <c r="E47" s="650" t="s">
        <v>878</v>
      </c>
      <c r="F47" s="98" t="s">
        <v>865</v>
      </c>
      <c r="G47" s="645"/>
      <c r="H47" s="646"/>
      <c r="I47" s="645"/>
      <c r="J47" s="646"/>
      <c r="K47" s="334"/>
      <c r="X47" s="262" t="n">
        <v>0</v>
      </c>
    </row>
    <row r="48" s="31" customFormat="true" ht="11.25" hidden="true" customHeight="true" outlineLevel="0" collapsed="false">
      <c r="A48" s="632"/>
      <c r="B48" s="36"/>
      <c r="D48" s="643" t="s">
        <v>879</v>
      </c>
      <c r="E48" s="650" t="s">
        <v>880</v>
      </c>
      <c r="F48" s="98" t="s">
        <v>865</v>
      </c>
      <c r="G48" s="645"/>
      <c r="H48" s="646"/>
      <c r="I48" s="645"/>
      <c r="J48" s="646"/>
      <c r="K48" s="334"/>
      <c r="X48" s="262" t="n">
        <v>0</v>
      </c>
    </row>
    <row r="49" s="31" customFormat="true" ht="11.25" hidden="true" customHeight="true" outlineLevel="0" collapsed="false">
      <c r="A49" s="632"/>
      <c r="B49" s="36"/>
      <c r="D49" s="643" t="s">
        <v>881</v>
      </c>
      <c r="E49" s="650" t="s">
        <v>882</v>
      </c>
      <c r="F49" s="98" t="s">
        <v>865</v>
      </c>
      <c r="G49" s="645"/>
      <c r="H49" s="646"/>
      <c r="I49" s="645"/>
      <c r="J49" s="646"/>
      <c r="K49" s="334"/>
      <c r="X49" s="262" t="n">
        <v>0</v>
      </c>
    </row>
    <row r="50" s="31" customFormat="true" ht="11.25" hidden="true" customHeight="true" outlineLevel="0" collapsed="false">
      <c r="A50" s="632"/>
      <c r="B50" s="36"/>
      <c r="D50" s="643" t="s">
        <v>883</v>
      </c>
      <c r="E50" s="650" t="s">
        <v>884</v>
      </c>
      <c r="F50" s="98" t="s">
        <v>865</v>
      </c>
      <c r="G50" s="645"/>
      <c r="H50" s="646"/>
      <c r="I50" s="645"/>
      <c r="J50" s="646"/>
      <c r="K50" s="334"/>
      <c r="X50" s="262" t="n">
        <v>0</v>
      </c>
    </row>
    <row r="51" s="31" customFormat="true" ht="11.25" hidden="true" customHeight="true" outlineLevel="0" collapsed="false">
      <c r="A51" s="632"/>
      <c r="B51" s="36"/>
      <c r="D51" s="643" t="s">
        <v>885</v>
      </c>
      <c r="E51" s="650" t="s">
        <v>886</v>
      </c>
      <c r="F51" s="98" t="s">
        <v>865</v>
      </c>
      <c r="G51" s="645"/>
      <c r="H51" s="646"/>
      <c r="I51" s="645"/>
      <c r="J51" s="646"/>
      <c r="K51" s="334"/>
      <c r="X51" s="262" t="n">
        <v>0</v>
      </c>
    </row>
    <row r="52" s="31" customFormat="true" ht="45" hidden="true" customHeight="true" outlineLevel="0" collapsed="false">
      <c r="A52" s="632"/>
      <c r="B52" s="36"/>
      <c r="D52" s="643" t="s">
        <v>119</v>
      </c>
      <c r="E52" s="650" t="s">
        <v>887</v>
      </c>
      <c r="F52" s="98" t="s">
        <v>865</v>
      </c>
      <c r="G52" s="645"/>
      <c r="H52" s="646"/>
      <c r="I52" s="645"/>
      <c r="J52" s="646"/>
      <c r="K52" s="334"/>
      <c r="X52" s="262" t="n">
        <v>0</v>
      </c>
    </row>
    <row r="53" s="31" customFormat="true" ht="11.25" hidden="true" customHeight="true" outlineLevel="0" collapsed="false">
      <c r="A53" s="632"/>
      <c r="B53" s="36"/>
      <c r="D53" s="643" t="s">
        <v>320</v>
      </c>
      <c r="E53" s="650" t="s">
        <v>876</v>
      </c>
      <c r="F53" s="98" t="s">
        <v>865</v>
      </c>
      <c r="G53" s="645"/>
      <c r="H53" s="646"/>
      <c r="I53" s="645"/>
      <c r="J53" s="646"/>
      <c r="K53" s="334"/>
      <c r="X53" s="262" t="n">
        <v>0</v>
      </c>
    </row>
    <row r="54" s="31" customFormat="true" ht="11.25" hidden="true" customHeight="true" outlineLevel="0" collapsed="false">
      <c r="A54" s="632"/>
      <c r="B54" s="36"/>
      <c r="D54" s="643" t="s">
        <v>888</v>
      </c>
      <c r="E54" s="650" t="s">
        <v>877</v>
      </c>
      <c r="F54" s="98" t="s">
        <v>865</v>
      </c>
      <c r="G54" s="645"/>
      <c r="H54" s="646"/>
      <c r="I54" s="645"/>
      <c r="J54" s="646"/>
      <c r="K54" s="334"/>
      <c r="X54" s="262" t="n">
        <v>0</v>
      </c>
    </row>
    <row r="55" s="31" customFormat="true" ht="11.25" hidden="true" customHeight="true" outlineLevel="0" collapsed="false">
      <c r="A55" s="632"/>
      <c r="B55" s="36"/>
      <c r="D55" s="643" t="s">
        <v>889</v>
      </c>
      <c r="E55" s="650" t="s">
        <v>878</v>
      </c>
      <c r="F55" s="98" t="s">
        <v>865</v>
      </c>
      <c r="G55" s="645"/>
      <c r="H55" s="646"/>
      <c r="I55" s="645"/>
      <c r="J55" s="646"/>
      <c r="K55" s="334"/>
      <c r="X55" s="262" t="n">
        <v>0</v>
      </c>
    </row>
    <row r="56" s="31" customFormat="true" ht="11.25" hidden="true" customHeight="true" outlineLevel="0" collapsed="false">
      <c r="A56" s="632"/>
      <c r="B56" s="36"/>
      <c r="D56" s="643" t="s">
        <v>890</v>
      </c>
      <c r="E56" s="650" t="s">
        <v>880</v>
      </c>
      <c r="F56" s="98" t="s">
        <v>865</v>
      </c>
      <c r="G56" s="645"/>
      <c r="H56" s="646"/>
      <c r="I56" s="645"/>
      <c r="J56" s="646"/>
      <c r="K56" s="334"/>
      <c r="X56" s="262" t="n">
        <v>0</v>
      </c>
    </row>
    <row r="57" s="31" customFormat="true" ht="11.25" hidden="true" customHeight="true" outlineLevel="0" collapsed="false">
      <c r="A57" s="632"/>
      <c r="B57" s="36"/>
      <c r="D57" s="643" t="s">
        <v>891</v>
      </c>
      <c r="E57" s="650" t="s">
        <v>882</v>
      </c>
      <c r="F57" s="98" t="s">
        <v>865</v>
      </c>
      <c r="G57" s="645"/>
      <c r="H57" s="646"/>
      <c r="I57" s="645"/>
      <c r="J57" s="646"/>
      <c r="K57" s="334"/>
      <c r="X57" s="262" t="n">
        <v>0</v>
      </c>
    </row>
    <row r="58" s="31" customFormat="true" ht="11.25" hidden="true" customHeight="true" outlineLevel="0" collapsed="false">
      <c r="A58" s="632"/>
      <c r="B58" s="36"/>
      <c r="D58" s="643" t="s">
        <v>892</v>
      </c>
      <c r="E58" s="650" t="s">
        <v>884</v>
      </c>
      <c r="F58" s="98" t="s">
        <v>865</v>
      </c>
      <c r="G58" s="645"/>
      <c r="H58" s="646"/>
      <c r="I58" s="645"/>
      <c r="J58" s="646"/>
      <c r="K58" s="334"/>
      <c r="X58" s="262" t="n">
        <v>0</v>
      </c>
    </row>
    <row r="59" s="31" customFormat="true" ht="11.25" hidden="true" customHeight="true" outlineLevel="0" collapsed="false">
      <c r="A59" s="632"/>
      <c r="B59" s="36"/>
      <c r="D59" s="643" t="s">
        <v>893</v>
      </c>
      <c r="E59" s="650" t="s">
        <v>886</v>
      </c>
      <c r="F59" s="98" t="s">
        <v>865</v>
      </c>
      <c r="G59" s="645"/>
      <c r="H59" s="646"/>
      <c r="I59" s="645"/>
      <c r="J59" s="646"/>
      <c r="K59" s="334"/>
      <c r="X59" s="262" t="n">
        <v>0</v>
      </c>
    </row>
    <row r="60" s="31" customFormat="true" ht="33.75" hidden="true" customHeight="true" outlineLevel="0" collapsed="false">
      <c r="A60" s="632"/>
      <c r="B60" s="36"/>
      <c r="D60" s="643" t="s">
        <v>91</v>
      </c>
      <c r="E60" s="650" t="s">
        <v>894</v>
      </c>
      <c r="F60" s="652" t="s">
        <v>565</v>
      </c>
      <c r="G60" s="562"/>
      <c r="H60" s="646"/>
      <c r="I60" s="562"/>
      <c r="J60" s="646"/>
      <c r="K60" s="389" t="s">
        <v>895</v>
      </c>
      <c r="X60" s="262" t="n">
        <v>0</v>
      </c>
    </row>
    <row r="61" s="31" customFormat="true" ht="33.75" hidden="true" customHeight="true" outlineLevel="0" collapsed="false">
      <c r="A61" s="632"/>
      <c r="B61" s="36"/>
      <c r="D61" s="643" t="s">
        <v>92</v>
      </c>
      <c r="E61" s="650" t="s">
        <v>896</v>
      </c>
      <c r="F61" s="653" t="s">
        <v>826</v>
      </c>
      <c r="G61" s="645"/>
      <c r="H61" s="646"/>
      <c r="I61" s="645"/>
      <c r="J61" s="646"/>
      <c r="K61" s="334"/>
      <c r="X61" s="262" t="n">
        <v>0</v>
      </c>
    </row>
    <row r="62" s="31" customFormat="true" ht="22.5" hidden="true" customHeight="true" outlineLevel="0" collapsed="false">
      <c r="A62" s="632"/>
      <c r="B62" s="36" t="s">
        <v>595</v>
      </c>
      <c r="D62" s="643" t="s">
        <v>120</v>
      </c>
      <c r="E62" s="650" t="s">
        <v>897</v>
      </c>
      <c r="F62" s="653" t="s">
        <v>313</v>
      </c>
      <c r="G62" s="322"/>
      <c r="H62" s="646"/>
      <c r="I62" s="322"/>
      <c r="J62" s="646"/>
      <c r="K62" s="334" t="s">
        <v>638</v>
      </c>
      <c r="X62" s="262" t="n">
        <v>0</v>
      </c>
    </row>
    <row r="63" s="31" customFormat="true" ht="45" hidden="true" customHeight="true" outlineLevel="0" collapsed="false">
      <c r="A63" s="632"/>
      <c r="B63" s="36" t="s">
        <v>595</v>
      </c>
      <c r="D63" s="643" t="s">
        <v>898</v>
      </c>
      <c r="E63" s="650" t="s">
        <v>899</v>
      </c>
      <c r="F63" s="652" t="s">
        <v>313</v>
      </c>
      <c r="G63" s="322"/>
      <c r="H63" s="646"/>
      <c r="I63" s="322"/>
      <c r="J63" s="646"/>
      <c r="K63" s="334" t="s">
        <v>638</v>
      </c>
      <c r="X63" s="262" t="n">
        <v>0</v>
      </c>
    </row>
    <row r="64" s="31" customFormat="true" ht="11.55" hidden="false" customHeight="true" outlineLevel="0" collapsed="false">
      <c r="A64" s="569"/>
      <c r="B64" s="36"/>
      <c r="D64" s="262"/>
      <c r="E64" s="262"/>
      <c r="X64" s="31" t="n">
        <v>11</v>
      </c>
    </row>
    <row r="65" s="31" customFormat="true" ht="22.5" hidden="true" customHeight="true" outlineLevel="0" collapsed="false">
      <c r="A65" s="632" t="s">
        <v>900</v>
      </c>
      <c r="B65" s="36"/>
      <c r="D65" s="643" t="n">
        <v>1</v>
      </c>
      <c r="E65" s="654" t="s">
        <v>901</v>
      </c>
      <c r="F65" s="655" t="s">
        <v>816</v>
      </c>
      <c r="G65" s="648"/>
      <c r="H65" s="656"/>
      <c r="I65" s="648"/>
      <c r="J65" s="656"/>
      <c r="K65" s="386" t="s">
        <v>902</v>
      </c>
      <c r="X65" s="262" t="n">
        <v>0</v>
      </c>
    </row>
    <row r="66" s="31" customFormat="true" ht="56.25" hidden="true" customHeight="true" outlineLevel="0" collapsed="false">
      <c r="A66" s="632"/>
      <c r="B66" s="36"/>
      <c r="D66" s="657" t="s">
        <v>101</v>
      </c>
      <c r="E66" s="624" t="s">
        <v>903</v>
      </c>
      <c r="F66" s="98" t="s">
        <v>553</v>
      </c>
      <c r="G66" s="98" t="s">
        <v>553</v>
      </c>
      <c r="H66" s="638"/>
      <c r="I66" s="98" t="s">
        <v>553</v>
      </c>
      <c r="J66" s="638"/>
      <c r="K66" s="334"/>
      <c r="X66" s="262" t="n">
        <v>0</v>
      </c>
    </row>
    <row r="67" s="31" customFormat="true" ht="33.75" hidden="true" customHeight="true" outlineLevel="0" collapsed="false">
      <c r="A67" s="632"/>
      <c r="B67" s="36"/>
      <c r="D67" s="657" t="s">
        <v>715</v>
      </c>
      <c r="E67" s="624" t="s">
        <v>904</v>
      </c>
      <c r="F67" s="98" t="s">
        <v>868</v>
      </c>
      <c r="G67" s="610"/>
      <c r="H67" s="638"/>
      <c r="I67" s="610"/>
      <c r="J67" s="638"/>
      <c r="K67" s="334"/>
      <c r="X67" s="262" t="n">
        <v>0</v>
      </c>
    </row>
    <row r="68" s="31" customFormat="true" ht="22.5" hidden="true" customHeight="true" outlineLevel="0" collapsed="false">
      <c r="A68" s="632"/>
      <c r="B68" s="36"/>
      <c r="D68" s="657" t="s">
        <v>314</v>
      </c>
      <c r="E68" s="624" t="s">
        <v>905</v>
      </c>
      <c r="F68" s="98" t="s">
        <v>868</v>
      </c>
      <c r="G68" s="610"/>
      <c r="H68" s="638"/>
      <c r="I68" s="610"/>
      <c r="J68" s="638"/>
      <c r="K68" s="334"/>
      <c r="X68" s="262" t="n">
        <v>0</v>
      </c>
    </row>
    <row r="69" s="31" customFormat="true" ht="22.5" hidden="true" customHeight="true" outlineLevel="0" collapsed="false">
      <c r="A69" s="632"/>
      <c r="B69" s="36"/>
      <c r="D69" s="657" t="s">
        <v>317</v>
      </c>
      <c r="E69" s="624" t="s">
        <v>906</v>
      </c>
      <c r="F69" s="652" t="s">
        <v>565</v>
      </c>
      <c r="G69" s="562"/>
      <c r="H69" s="638"/>
      <c r="I69" s="562"/>
      <c r="J69" s="638"/>
      <c r="K69" s="334"/>
      <c r="X69" s="262" t="n">
        <v>0</v>
      </c>
    </row>
    <row r="70" s="31" customFormat="true" ht="22.5" hidden="true" customHeight="true" outlineLevel="0" collapsed="false">
      <c r="A70" s="632"/>
      <c r="B70" s="36"/>
      <c r="D70" s="657" t="s">
        <v>735</v>
      </c>
      <c r="E70" s="624" t="s">
        <v>907</v>
      </c>
      <c r="F70" s="652" t="s">
        <v>565</v>
      </c>
      <c r="G70" s="562"/>
      <c r="H70" s="638"/>
      <c r="I70" s="562"/>
      <c r="J70" s="638"/>
      <c r="K70" s="334"/>
      <c r="X70" s="262" t="n">
        <v>0</v>
      </c>
    </row>
    <row r="71" s="31" customFormat="true" ht="22.5" hidden="true" customHeight="true" outlineLevel="0" collapsed="false">
      <c r="A71" s="632"/>
      <c r="B71" s="36"/>
      <c r="D71" s="643" t="s">
        <v>89</v>
      </c>
      <c r="E71" s="650" t="s">
        <v>908</v>
      </c>
      <c r="F71" s="98" t="s">
        <v>868</v>
      </c>
      <c r="G71" s="535"/>
      <c r="H71" s="642"/>
      <c r="I71" s="535"/>
      <c r="J71" s="642"/>
      <c r="K71" s="389"/>
      <c r="X71" s="262" t="n">
        <v>0</v>
      </c>
    </row>
    <row r="72" s="31" customFormat="true" ht="56.25" hidden="true" customHeight="true" outlineLevel="0" collapsed="false">
      <c r="A72" s="632"/>
      <c r="B72" s="36"/>
      <c r="D72" s="643" t="s">
        <v>90</v>
      </c>
      <c r="E72" s="650" t="s">
        <v>909</v>
      </c>
      <c r="F72" s="652" t="s">
        <v>565</v>
      </c>
      <c r="G72" s="562"/>
      <c r="H72" s="646"/>
      <c r="I72" s="562"/>
      <c r="J72" s="646"/>
      <c r="K72" s="389"/>
      <c r="X72" s="262" t="n">
        <v>0</v>
      </c>
    </row>
    <row r="73" s="31" customFormat="true" ht="33.75" hidden="true" customHeight="true" outlineLevel="0" collapsed="false">
      <c r="A73" s="632"/>
      <c r="B73" s="36"/>
      <c r="D73" s="643" t="s">
        <v>119</v>
      </c>
      <c r="E73" s="650" t="s">
        <v>910</v>
      </c>
      <c r="F73" s="653" t="s">
        <v>826</v>
      </c>
      <c r="G73" s="645"/>
      <c r="H73" s="646"/>
      <c r="I73" s="645"/>
      <c r="J73" s="646"/>
      <c r="K73" s="334"/>
      <c r="X73" s="262" t="n">
        <v>0</v>
      </c>
    </row>
    <row r="74" s="31" customFormat="true" ht="22.5" hidden="true" customHeight="true" outlineLevel="0" collapsed="false">
      <c r="A74" s="632"/>
      <c r="B74" s="36" t="s">
        <v>595</v>
      </c>
      <c r="D74" s="643" t="s">
        <v>91</v>
      </c>
      <c r="E74" s="650" t="s">
        <v>911</v>
      </c>
      <c r="F74" s="653" t="s">
        <v>313</v>
      </c>
      <c r="G74" s="322"/>
      <c r="H74" s="646"/>
      <c r="I74" s="322"/>
      <c r="J74" s="646"/>
      <c r="K74" s="334" t="s">
        <v>638</v>
      </c>
      <c r="X74" s="262" t="n">
        <v>0</v>
      </c>
    </row>
    <row r="75" s="31" customFormat="true" ht="45" hidden="true" customHeight="true" outlineLevel="0" collapsed="false">
      <c r="A75" s="632"/>
      <c r="B75" s="36" t="s">
        <v>595</v>
      </c>
      <c r="D75" s="643" t="s">
        <v>659</v>
      </c>
      <c r="E75" s="650" t="s">
        <v>912</v>
      </c>
      <c r="F75" s="652" t="s">
        <v>313</v>
      </c>
      <c r="G75" s="322"/>
      <c r="H75" s="646"/>
      <c r="I75" s="322"/>
      <c r="J75" s="646"/>
      <c r="K75" s="334" t="s">
        <v>638</v>
      </c>
      <c r="X75" s="262" t="n">
        <v>0</v>
      </c>
    </row>
    <row r="76" s="31" customFormat="true" ht="11.55" hidden="false" customHeight="true" outlineLevel="0" collapsed="false">
      <c r="A76" s="569"/>
      <c r="B76" s="36"/>
      <c r="D76" s="262"/>
      <c r="E76" s="262"/>
      <c r="X76" s="31" t="n">
        <v>11</v>
      </c>
    </row>
    <row r="77" s="31" customFormat="true" ht="11.25" hidden="true" customHeight="true" outlineLevel="0" collapsed="false">
      <c r="A77" s="632" t="s">
        <v>913</v>
      </c>
      <c r="B77" s="36"/>
      <c r="D77" s="643" t="n">
        <v>1</v>
      </c>
      <c r="E77" s="650" t="s">
        <v>914</v>
      </c>
      <c r="F77" s="652" t="s">
        <v>816</v>
      </c>
      <c r="G77" s="658"/>
      <c r="H77" s="646"/>
      <c r="I77" s="658"/>
      <c r="J77" s="646"/>
      <c r="K77" s="334" t="s">
        <v>915</v>
      </c>
      <c r="X77" s="262" t="n">
        <v>0</v>
      </c>
    </row>
    <row r="78" s="31" customFormat="true" ht="11.25" hidden="true" customHeight="true" outlineLevel="0" collapsed="false">
      <c r="A78" s="632"/>
      <c r="B78" s="36"/>
      <c r="D78" s="643" t="s">
        <v>101</v>
      </c>
      <c r="E78" s="650" t="s">
        <v>916</v>
      </c>
      <c r="F78" s="652" t="s">
        <v>816</v>
      </c>
      <c r="G78" s="658"/>
      <c r="H78" s="646"/>
      <c r="I78" s="658"/>
      <c r="J78" s="646"/>
      <c r="K78" s="334" t="s">
        <v>917</v>
      </c>
      <c r="X78" s="262" t="n">
        <v>0</v>
      </c>
    </row>
    <row r="79" s="31" customFormat="true" ht="22.5" hidden="true" customHeight="true" outlineLevel="0" collapsed="false">
      <c r="A79" s="632"/>
      <c r="B79" s="36"/>
      <c r="D79" s="643" t="s">
        <v>89</v>
      </c>
      <c r="E79" s="644" t="s">
        <v>918</v>
      </c>
      <c r="F79" s="98" t="s">
        <v>865</v>
      </c>
      <c r="G79" s="658"/>
      <c r="H79" s="646"/>
      <c r="I79" s="658"/>
      <c r="J79" s="646"/>
      <c r="K79" s="334" t="s">
        <v>919</v>
      </c>
      <c r="X79" s="262" t="n">
        <v>0</v>
      </c>
    </row>
    <row r="80" s="31" customFormat="true" ht="11.25" hidden="true" customHeight="true" outlineLevel="0" collapsed="false">
      <c r="A80" s="632"/>
      <c r="B80" s="36"/>
      <c r="D80" s="643" t="s">
        <v>331</v>
      </c>
      <c r="E80" s="644" t="s">
        <v>920</v>
      </c>
      <c r="F80" s="98" t="s">
        <v>865</v>
      </c>
      <c r="G80" s="658"/>
      <c r="H80" s="646"/>
      <c r="I80" s="658"/>
      <c r="J80" s="646"/>
      <c r="K80" s="334"/>
      <c r="X80" s="262" t="n">
        <v>0</v>
      </c>
    </row>
    <row r="81" s="31" customFormat="true" ht="11.25" hidden="true" customHeight="true" outlineLevel="0" collapsed="false">
      <c r="A81" s="632"/>
      <c r="B81" s="36"/>
      <c r="D81" s="643" t="s">
        <v>339</v>
      </c>
      <c r="E81" s="644" t="s">
        <v>921</v>
      </c>
      <c r="F81" s="98" t="s">
        <v>865</v>
      </c>
      <c r="G81" s="658"/>
      <c r="H81" s="646"/>
      <c r="I81" s="658"/>
      <c r="J81" s="646"/>
      <c r="K81" s="334"/>
      <c r="X81" s="262" t="n">
        <v>0</v>
      </c>
    </row>
    <row r="82" s="31" customFormat="true" ht="11.25" hidden="true" customHeight="true" outlineLevel="0" collapsed="false">
      <c r="A82" s="632"/>
      <c r="B82" s="36"/>
      <c r="D82" s="643" t="s">
        <v>341</v>
      </c>
      <c r="E82" s="644" t="s">
        <v>922</v>
      </c>
      <c r="F82" s="98" t="s">
        <v>865</v>
      </c>
      <c r="G82" s="658"/>
      <c r="H82" s="646"/>
      <c r="I82" s="658"/>
      <c r="J82" s="646"/>
      <c r="K82" s="334"/>
      <c r="X82" s="262" t="n">
        <v>0</v>
      </c>
    </row>
    <row r="83" s="31" customFormat="true" ht="11.25" hidden="true" customHeight="true" outlineLevel="0" collapsed="false">
      <c r="A83" s="632"/>
      <c r="B83" s="36"/>
      <c r="D83" s="643" t="s">
        <v>343</v>
      </c>
      <c r="E83" s="644" t="s">
        <v>923</v>
      </c>
      <c r="F83" s="98" t="s">
        <v>865</v>
      </c>
      <c r="G83" s="658"/>
      <c r="H83" s="646"/>
      <c r="I83" s="658"/>
      <c r="J83" s="646"/>
      <c r="K83" s="334"/>
      <c r="X83" s="262" t="n">
        <v>0</v>
      </c>
    </row>
    <row r="84" s="31" customFormat="true" ht="11.25" hidden="true" customHeight="true" outlineLevel="0" collapsed="false">
      <c r="A84" s="632"/>
      <c r="B84" s="36"/>
      <c r="D84" s="643" t="s">
        <v>924</v>
      </c>
      <c r="E84" s="644" t="s">
        <v>925</v>
      </c>
      <c r="F84" s="98" t="s">
        <v>865</v>
      </c>
      <c r="G84" s="658"/>
      <c r="H84" s="646"/>
      <c r="I84" s="658"/>
      <c r="J84" s="646"/>
      <c r="K84" s="334"/>
      <c r="X84" s="262" t="n">
        <v>0</v>
      </c>
    </row>
    <row r="85" s="31" customFormat="true" ht="11.25" hidden="true" customHeight="true" outlineLevel="0" collapsed="false">
      <c r="A85" s="632"/>
      <c r="B85" s="36"/>
      <c r="D85" s="643" t="s">
        <v>926</v>
      </c>
      <c r="E85" s="644" t="s">
        <v>927</v>
      </c>
      <c r="F85" s="98" t="s">
        <v>865</v>
      </c>
      <c r="G85" s="658"/>
      <c r="H85" s="646"/>
      <c r="I85" s="658"/>
      <c r="J85" s="646"/>
      <c r="K85" s="334"/>
      <c r="X85" s="262" t="n">
        <v>0</v>
      </c>
    </row>
    <row r="86" s="31" customFormat="true" ht="11.25" hidden="true" customHeight="true" outlineLevel="0" collapsed="false">
      <c r="A86" s="632"/>
      <c r="B86" s="36"/>
      <c r="D86" s="643" t="s">
        <v>928</v>
      </c>
      <c r="E86" s="644" t="s">
        <v>929</v>
      </c>
      <c r="F86" s="98" t="s">
        <v>865</v>
      </c>
      <c r="G86" s="658"/>
      <c r="H86" s="646"/>
      <c r="I86" s="658"/>
      <c r="J86" s="646"/>
      <c r="K86" s="334"/>
      <c r="X86" s="262" t="n">
        <v>0</v>
      </c>
    </row>
    <row r="87" s="31" customFormat="true" ht="45" hidden="true" customHeight="true" outlineLevel="0" collapsed="false">
      <c r="A87" s="632"/>
      <c r="B87" s="36"/>
      <c r="D87" s="643" t="s">
        <v>90</v>
      </c>
      <c r="E87" s="650" t="s">
        <v>930</v>
      </c>
      <c r="F87" s="98" t="s">
        <v>865</v>
      </c>
      <c r="G87" s="658"/>
      <c r="H87" s="646"/>
      <c r="I87" s="658"/>
      <c r="J87" s="646"/>
      <c r="K87" s="334" t="s">
        <v>931</v>
      </c>
      <c r="X87" s="262" t="n">
        <v>0</v>
      </c>
    </row>
    <row r="88" s="31" customFormat="true" ht="11.25" hidden="true" customHeight="true" outlineLevel="0" collapsed="false">
      <c r="A88" s="632"/>
      <c r="B88" s="36"/>
      <c r="D88" s="643" t="s">
        <v>760</v>
      </c>
      <c r="E88" s="644" t="s">
        <v>920</v>
      </c>
      <c r="F88" s="98" t="s">
        <v>865</v>
      </c>
      <c r="G88" s="658"/>
      <c r="H88" s="646"/>
      <c r="I88" s="658"/>
      <c r="J88" s="646"/>
      <c r="K88" s="334"/>
      <c r="X88" s="262" t="n">
        <v>0</v>
      </c>
    </row>
    <row r="89" s="31" customFormat="true" ht="11.25" hidden="true" customHeight="true" outlineLevel="0" collapsed="false">
      <c r="A89" s="632"/>
      <c r="B89" s="36"/>
      <c r="D89" s="643" t="s">
        <v>802</v>
      </c>
      <c r="E89" s="644" t="s">
        <v>921</v>
      </c>
      <c r="F89" s="98" t="s">
        <v>865</v>
      </c>
      <c r="G89" s="658"/>
      <c r="H89" s="646"/>
      <c r="I89" s="658"/>
      <c r="J89" s="646"/>
      <c r="K89" s="334"/>
      <c r="X89" s="262" t="n">
        <v>0</v>
      </c>
    </row>
    <row r="90" s="31" customFormat="true" ht="11.25" hidden="true" customHeight="true" outlineLevel="0" collapsed="false">
      <c r="A90" s="632"/>
      <c r="B90" s="36"/>
      <c r="D90" s="643" t="s">
        <v>805</v>
      </c>
      <c r="E90" s="644" t="s">
        <v>922</v>
      </c>
      <c r="F90" s="98" t="s">
        <v>865</v>
      </c>
      <c r="G90" s="658"/>
      <c r="H90" s="646"/>
      <c r="I90" s="658"/>
      <c r="J90" s="646"/>
      <c r="K90" s="334"/>
      <c r="X90" s="262" t="n">
        <v>0</v>
      </c>
    </row>
    <row r="91" s="31" customFormat="true" ht="11.25" hidden="true" customHeight="true" outlineLevel="0" collapsed="false">
      <c r="A91" s="632"/>
      <c r="B91" s="36"/>
      <c r="D91" s="643" t="s">
        <v>883</v>
      </c>
      <c r="E91" s="644" t="s">
        <v>923</v>
      </c>
      <c r="F91" s="98" t="s">
        <v>865</v>
      </c>
      <c r="G91" s="658"/>
      <c r="H91" s="646"/>
      <c r="I91" s="658"/>
      <c r="J91" s="646"/>
      <c r="K91" s="334"/>
      <c r="X91" s="262" t="n">
        <v>0</v>
      </c>
    </row>
    <row r="92" s="31" customFormat="true" ht="11.25" hidden="true" customHeight="true" outlineLevel="0" collapsed="false">
      <c r="A92" s="632"/>
      <c r="B92" s="36"/>
      <c r="D92" s="643" t="s">
        <v>885</v>
      </c>
      <c r="E92" s="644" t="s">
        <v>925</v>
      </c>
      <c r="F92" s="98" t="s">
        <v>865</v>
      </c>
      <c r="G92" s="658"/>
      <c r="H92" s="646"/>
      <c r="I92" s="658"/>
      <c r="J92" s="646"/>
      <c r="K92" s="334"/>
      <c r="X92" s="262" t="n">
        <v>0</v>
      </c>
    </row>
    <row r="93" s="31" customFormat="true" ht="11.25" hidden="true" customHeight="true" outlineLevel="0" collapsed="false">
      <c r="A93" s="632"/>
      <c r="B93" s="36"/>
      <c r="D93" s="643" t="s">
        <v>932</v>
      </c>
      <c r="E93" s="644" t="s">
        <v>927</v>
      </c>
      <c r="F93" s="98" t="s">
        <v>865</v>
      </c>
      <c r="G93" s="658"/>
      <c r="H93" s="646"/>
      <c r="I93" s="658"/>
      <c r="J93" s="646"/>
      <c r="K93" s="334"/>
      <c r="X93" s="262" t="n">
        <v>0</v>
      </c>
    </row>
    <row r="94" s="31" customFormat="true" ht="11.25" hidden="true" customHeight="true" outlineLevel="0" collapsed="false">
      <c r="A94" s="632"/>
      <c r="B94" s="36"/>
      <c r="D94" s="643" t="s">
        <v>933</v>
      </c>
      <c r="E94" s="644" t="s">
        <v>929</v>
      </c>
      <c r="F94" s="98" t="s">
        <v>865</v>
      </c>
      <c r="G94" s="658"/>
      <c r="H94" s="646"/>
      <c r="I94" s="658"/>
      <c r="J94" s="646"/>
      <c r="K94" s="334"/>
      <c r="X94" s="262" t="n">
        <v>0</v>
      </c>
    </row>
    <row r="95" s="31" customFormat="true" ht="24.75" hidden="true" customHeight="true" outlineLevel="0" collapsed="false">
      <c r="A95" s="632"/>
      <c r="B95" s="36"/>
      <c r="D95" s="643" t="s">
        <v>119</v>
      </c>
      <c r="E95" s="650" t="s">
        <v>934</v>
      </c>
      <c r="F95" s="659" t="s">
        <v>565</v>
      </c>
      <c r="G95" s="610"/>
      <c r="H95" s="646"/>
      <c r="I95" s="610"/>
      <c r="J95" s="646"/>
      <c r="K95" s="334" t="s">
        <v>935</v>
      </c>
      <c r="X95" s="262" t="n">
        <v>0</v>
      </c>
    </row>
    <row r="96" s="31" customFormat="true" ht="33.75" hidden="true" customHeight="true" outlineLevel="0" collapsed="false">
      <c r="A96" s="632"/>
      <c r="B96" s="36"/>
      <c r="D96" s="643" t="s">
        <v>91</v>
      </c>
      <c r="E96" s="650" t="s">
        <v>936</v>
      </c>
      <c r="F96" s="653" t="s">
        <v>826</v>
      </c>
      <c r="G96" s="660"/>
      <c r="H96" s="646"/>
      <c r="I96" s="660"/>
      <c r="J96" s="646"/>
      <c r="K96" s="334"/>
      <c r="X96" s="262" t="n">
        <v>0</v>
      </c>
    </row>
    <row r="97" s="31" customFormat="true" ht="22.5" hidden="true" customHeight="true" outlineLevel="0" collapsed="false">
      <c r="A97" s="632"/>
      <c r="B97" s="36" t="s">
        <v>595</v>
      </c>
      <c r="D97" s="643" t="s">
        <v>92</v>
      </c>
      <c r="E97" s="650" t="s">
        <v>937</v>
      </c>
      <c r="F97" s="653" t="s">
        <v>313</v>
      </c>
      <c r="G97" s="613"/>
      <c r="H97" s="646"/>
      <c r="I97" s="613"/>
      <c r="J97" s="646"/>
      <c r="K97" s="334" t="s">
        <v>638</v>
      </c>
      <c r="X97" s="262" t="n">
        <v>0</v>
      </c>
    </row>
    <row r="98" s="31" customFormat="true" ht="45" hidden="true" customHeight="true" outlineLevel="0" collapsed="false">
      <c r="A98" s="632"/>
      <c r="B98" s="36" t="s">
        <v>595</v>
      </c>
      <c r="D98" s="643" t="s">
        <v>938</v>
      </c>
      <c r="E98" s="650" t="s">
        <v>939</v>
      </c>
      <c r="F98" s="652" t="s">
        <v>313</v>
      </c>
      <c r="G98" s="613"/>
      <c r="H98" s="646"/>
      <c r="I98" s="613"/>
      <c r="J98" s="646"/>
      <c r="K98" s="334" t="s">
        <v>638</v>
      </c>
      <c r="X98" s="262" t="n">
        <v>0</v>
      </c>
    </row>
    <row r="99" s="31" customFormat="true" ht="95.25" hidden="true" customHeight="true" outlineLevel="0" collapsed="false">
      <c r="A99" s="632"/>
      <c r="B99" s="36" t="s">
        <v>595</v>
      </c>
      <c r="D99" s="643" t="s">
        <v>120</v>
      </c>
      <c r="E99" s="650" t="s">
        <v>940</v>
      </c>
      <c r="F99" s="652" t="s">
        <v>313</v>
      </c>
      <c r="G99" s="613"/>
      <c r="H99" s="646"/>
      <c r="I99" s="613"/>
      <c r="J99" s="646"/>
      <c r="K99" s="334" t="s">
        <v>638</v>
      </c>
      <c r="X99" s="262" t="n">
        <v>0</v>
      </c>
    </row>
    <row r="100" s="31" customFormat="true" ht="22.5" hidden="true" customHeight="true" outlineLevel="0" collapsed="false">
      <c r="A100" s="632"/>
      <c r="B100" s="36" t="s">
        <v>595</v>
      </c>
      <c r="D100" s="643" t="s">
        <v>157</v>
      </c>
      <c r="E100" s="650" t="s">
        <v>941</v>
      </c>
      <c r="F100" s="652" t="s">
        <v>313</v>
      </c>
      <c r="G100" s="613"/>
      <c r="H100" s="646"/>
      <c r="I100" s="613"/>
      <c r="J100" s="646"/>
      <c r="K100" s="334" t="s">
        <v>638</v>
      </c>
      <c r="X100" s="262" t="n">
        <v>0</v>
      </c>
    </row>
    <row r="101" s="31" customFormat="true" ht="11.55" hidden="false" customHeight="true" outlineLevel="0" collapsed="false">
      <c r="A101" s="569"/>
      <c r="B101" s="36"/>
      <c r="D101" s="262"/>
      <c r="E101" s="262"/>
      <c r="X101" s="31" t="n">
        <v>11</v>
      </c>
    </row>
    <row r="102" customFormat="false" ht="22.5" hidden="true" customHeight="true" outlineLevel="0" collapsed="false">
      <c r="A102" s="569" t="s">
        <v>81</v>
      </c>
      <c r="B102" s="36" t="n">
        <v>0</v>
      </c>
      <c r="C102" s="262" t="n">
        <v>3</v>
      </c>
      <c r="D102" s="262" t="n">
        <v>7</v>
      </c>
      <c r="E102" s="262" t="n">
        <v>69</v>
      </c>
      <c r="F102" s="262" t="n">
        <v>10</v>
      </c>
      <c r="G102" s="262" t="n">
        <v>0</v>
      </c>
      <c r="H102" s="262" t="n">
        <v>0</v>
      </c>
      <c r="I102" s="262" t="n">
        <v>43</v>
      </c>
      <c r="J102" s="262" t="n">
        <v>43</v>
      </c>
      <c r="K102" s="262" t="n">
        <v>73</v>
      </c>
      <c r="L102" s="262" t="n">
        <v>3</v>
      </c>
      <c r="M102" s="262" t="n">
        <v>10</v>
      </c>
      <c r="N102" s="262" t="n">
        <v>10</v>
      </c>
      <c r="O102" s="262" t="n">
        <v>10</v>
      </c>
      <c r="P102" s="262" t="n">
        <v>10</v>
      </c>
      <c r="Q102" s="262" t="n">
        <v>10</v>
      </c>
      <c r="R102" s="262" t="n">
        <v>10</v>
      </c>
      <c r="S102" s="262" t="n">
        <v>10</v>
      </c>
      <c r="T102" s="262" t="n">
        <v>10</v>
      </c>
      <c r="U102" s="262" t="n">
        <v>10</v>
      </c>
      <c r="V102" s="262" t="n">
        <v>10</v>
      </c>
      <c r="W102" s="262" t="n">
        <v>10</v>
      </c>
      <c r="X102" s="262" t="n">
        <v>23</v>
      </c>
    </row>
  </sheetData>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dataValidations count="6">
    <dataValidation allowBlank="true" error="Укажите значение вручную или выберите из списка!" errorStyle="stop" errorTitle="Ошибка" operator="between" prompt="Укажите значение вручную или выберите из списка" showDropDown="false" showErrorMessage="false" showInputMessage="true" sqref="G19 I19" type="list">
      <formula1>"Не утверждены"</formula1>
      <formula2>0</formula2>
    </dataValidation>
    <dataValidation allowBlank="true" error="Введите значение от 0 до 100%" errorStyle="stop" errorTitle="Ошибка" operator="between" showDropDown="false" showErrorMessage="true" showInputMessage="false" sqref="G31 I31 G42:G43 I42:I43 G60 I60 G69:G70 I69:I70 G72 I72 G95 I95" type="decimal">
      <formula1>0</formula1>
      <formula2>100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13:H14 J13:J14 H19 J19 H31:H32 J31:J32 G62:G63 I62:I63 G74:G75 I74:I75 G97:G100 I97:I100"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G13:G14 I13:I14 G18 I18 G21:G22 I21:I22 G24 I24 G26:G27 I26:I27 G29:G30 I29:I30 G32 I32 G37 I37 G39:G40 I39:I40 G44:G59 I44:I59 G61 I61 G65 I65 G67:G68 I67:I68 G71 I71 G73 I73 G77:G94 I77:I94 G96 I96" type="decimal">
      <formula1>0</formula1>
      <formula2>1E+024</formula2>
    </dataValidation>
    <dataValidation allowBlank="true" error="Допускается ввод только неотрицательных целых чисел!" errorStyle="stop" errorTitle="Ошибка" operator="between" showDropDown="false" showErrorMessage="true" showInputMessage="false" sqref="G16:G17 I16:I17" type="whole">
      <formula1>0</formula1>
      <formula2>1E+024</formula2>
    </dataValidation>
    <dataValidation allowBlank="true" error="Допускается ввод не более 900 символов!" errorStyle="stop" errorTitle="Ошибка" operator="lessThanOrEqual" showDropDown="false" showErrorMessage="true" showInputMessage="true" sqref="H15:H18 J15:J18 H21:H22 J21:J22 H24 J24 H26:H27 J26:J27 H29:H30 J29:J30"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CCCFF"/>
    <pageSetUpPr fitToPage="false"/>
  </sheetPr>
  <dimension ref="A1:AM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J13" activeCellId="0" sqref="J13"/>
    </sheetView>
  </sheetViews>
  <sheetFormatPr defaultColWidth="9.125" defaultRowHeight="11.25" zeroHeight="false" outlineLevelRow="0" outlineLevelCol="0"/>
  <cols>
    <col collapsed="false" customWidth="true" hidden="true" outlineLevel="0" max="1" min="1" style="136" width="6.43"/>
    <col collapsed="false" customWidth="true" hidden="true" outlineLevel="0" max="2" min="2" style="136" width="2.01"/>
    <col collapsed="false" customWidth="true" hidden="false" outlineLevel="0" max="3" min="3" style="136" width="3.01"/>
    <col collapsed="false" customWidth="true" hidden="false" outlineLevel="0" max="4" min="4" style="136" width="4.01"/>
    <col collapsed="false" customWidth="true" hidden="false" outlineLevel="0" max="5" min="5" style="136" width="44.01"/>
    <col collapsed="false" customWidth="true" hidden="false" outlineLevel="0" max="6" min="6" style="136" width="6.43"/>
    <col collapsed="false" customWidth="true" hidden="false" outlineLevel="0" max="7" min="7" style="136" width="4.01"/>
    <col collapsed="false" customWidth="true" hidden="false" outlineLevel="0" max="8" min="8" style="136" width="5"/>
    <col collapsed="false" customWidth="true" hidden="false" outlineLevel="0" max="9" min="9" style="136" width="52.01"/>
    <col collapsed="false" customWidth="true" hidden="false" outlineLevel="0" max="10" min="10" style="136" width="7.01"/>
    <col collapsed="false" customWidth="true" hidden="false" outlineLevel="0" max="11" min="11" style="136" width="3.01"/>
    <col collapsed="false" customWidth="true" hidden="false" outlineLevel="0" max="12" min="12" style="136" width="6.01"/>
    <col collapsed="false" customWidth="true" hidden="false" outlineLevel="0" max="13" min="13" style="136" width="56.01"/>
    <col collapsed="false" customWidth="true" hidden="false" outlineLevel="0" max="14" min="14" style="88" width="8.01"/>
    <col collapsed="false" customWidth="false" hidden="true" outlineLevel="0" max="20" min="15" style="85" width="9.14"/>
    <col collapsed="false" customWidth="false" hidden="true" outlineLevel="0" max="24" min="21" style="137" width="9.14"/>
    <col collapsed="false" customWidth="false" hidden="true" outlineLevel="0" max="37" min="25" style="88" width="9.14"/>
    <col collapsed="false" customWidth="true" hidden="false" outlineLevel="0" max="38" min="38" style="88" width="8.01"/>
    <col collapsed="false" customWidth="false" hidden="true" outlineLevel="0" max="39" min="39" style="136" width="9.14"/>
  </cols>
  <sheetData>
    <row r="1" customFormat="false" ht="11.25" hidden="true" customHeight="true" outlineLevel="0" collapsed="false">
      <c r="AM1" s="136" t="s">
        <v>14</v>
      </c>
    </row>
    <row r="2" customFormat="false" ht="11.25" hidden="true" customHeight="true" outlineLevel="0" collapsed="false">
      <c r="AM2" s="136" t="n">
        <v>0</v>
      </c>
    </row>
    <row r="3" customFormat="false" ht="11.55" hidden="false" customHeight="true" outlineLevel="0" collapsed="false">
      <c r="AM3" s="136" t="n">
        <v>11</v>
      </c>
    </row>
    <row r="4" customFormat="false" ht="35.7" hidden="false" customHeight="true" outlineLevel="0" collapsed="false">
      <c r="A4" s="31"/>
      <c r="B4" s="31"/>
      <c r="D4" s="138" t="str">
        <f aca="false">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38"/>
      <c r="F4" s="138"/>
      <c r="G4" s="138"/>
      <c r="H4" s="138"/>
      <c r="I4" s="138"/>
      <c r="J4" s="88"/>
      <c r="K4" s="88"/>
      <c r="L4" s="88"/>
      <c r="M4" s="88"/>
      <c r="AM4" s="136" t="n">
        <v>34</v>
      </c>
    </row>
    <row r="5" s="143" customFormat="true" ht="14.7" hidden="false" customHeight="true" outlineLevel="0" collapsed="false">
      <c r="A5" s="31"/>
      <c r="B5" s="31"/>
      <c r="C5" s="31"/>
      <c r="D5" s="139" t="str">
        <f aca="false">IF(org=0,"Не определено",org)</f>
        <v>ООО "Газпром теплоэнерго Ярославль"</v>
      </c>
      <c r="E5" s="139"/>
      <c r="F5" s="139"/>
      <c r="G5" s="139"/>
      <c r="H5" s="139"/>
      <c r="I5" s="139"/>
      <c r="J5" s="140"/>
      <c r="K5" s="140"/>
      <c r="L5" s="140"/>
      <c r="M5" s="140"/>
      <c r="N5" s="140"/>
      <c r="O5" s="141"/>
      <c r="P5" s="141"/>
      <c r="Q5" s="141"/>
      <c r="R5" s="141"/>
      <c r="S5" s="141"/>
      <c r="T5" s="141"/>
      <c r="U5" s="142"/>
      <c r="V5" s="142"/>
      <c r="W5" s="142"/>
      <c r="X5" s="142"/>
      <c r="Y5" s="140"/>
      <c r="Z5" s="140"/>
      <c r="AA5" s="140"/>
      <c r="AB5" s="140"/>
      <c r="AC5" s="140"/>
      <c r="AD5" s="140"/>
      <c r="AE5" s="140"/>
      <c r="AF5" s="140"/>
      <c r="AG5" s="140"/>
      <c r="AH5" s="140"/>
      <c r="AI5" s="140"/>
      <c r="AJ5" s="140"/>
      <c r="AK5" s="140"/>
      <c r="AL5" s="140"/>
      <c r="AM5" s="143" t="n">
        <v>14</v>
      </c>
    </row>
    <row r="6" s="143" customFormat="true" ht="6.3" hidden="false" customHeight="true" outlineLevel="0" collapsed="false">
      <c r="A6" s="31"/>
      <c r="B6" s="31"/>
      <c r="C6" s="31"/>
      <c r="D6" s="31"/>
      <c r="E6" s="31"/>
      <c r="F6" s="31"/>
      <c r="G6" s="31"/>
      <c r="H6" s="31"/>
      <c r="I6" s="31"/>
      <c r="J6" s="31"/>
      <c r="K6" s="31"/>
      <c r="N6" s="140"/>
      <c r="O6" s="141"/>
      <c r="P6" s="141"/>
      <c r="Q6" s="141"/>
      <c r="R6" s="141"/>
      <c r="S6" s="141"/>
      <c r="T6" s="141"/>
      <c r="U6" s="142"/>
      <c r="V6" s="142"/>
      <c r="W6" s="142"/>
      <c r="X6" s="142"/>
      <c r="Y6" s="140"/>
      <c r="Z6" s="140"/>
      <c r="AA6" s="140"/>
      <c r="AB6" s="140"/>
      <c r="AC6" s="140"/>
      <c r="AD6" s="140"/>
      <c r="AE6" s="140"/>
      <c r="AF6" s="140"/>
      <c r="AG6" s="140"/>
      <c r="AH6" s="140"/>
      <c r="AI6" s="140"/>
      <c r="AJ6" s="140"/>
      <c r="AK6" s="140"/>
      <c r="AL6" s="140"/>
      <c r="AM6" s="143" t="n">
        <v>6</v>
      </c>
    </row>
    <row r="7" customFormat="false" ht="45.75" hidden="true" customHeight="true" outlineLevel="0" collapsed="false">
      <c r="E7" s="144" t="str">
        <f aca="false">"1.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44"/>
      <c r="G7" s="144"/>
      <c r="H7" s="144"/>
      <c r="I7" s="144"/>
      <c r="J7" s="144"/>
      <c r="K7" s="144"/>
      <c r="L7" s="144"/>
      <c r="M7" s="144"/>
      <c r="AM7" s="136" t="n">
        <v>0</v>
      </c>
    </row>
    <row r="8" s="143" customFormat="true" ht="6.3" hidden="false" customHeight="true" outlineLevel="0" collapsed="false">
      <c r="A8" s="145"/>
      <c r="B8" s="145"/>
      <c r="C8" s="145"/>
      <c r="D8" s="145"/>
      <c r="E8" s="145"/>
      <c r="F8" s="145"/>
      <c r="G8" s="145"/>
      <c r="H8" s="145"/>
      <c r="I8" s="145"/>
      <c r="J8" s="145"/>
      <c r="K8" s="145"/>
      <c r="L8" s="145"/>
      <c r="N8" s="140"/>
      <c r="O8" s="141"/>
      <c r="P8" s="141"/>
      <c r="Q8" s="141"/>
      <c r="R8" s="141"/>
      <c r="S8" s="141"/>
      <c r="T8" s="141"/>
      <c r="U8" s="142"/>
      <c r="V8" s="142"/>
      <c r="W8" s="142"/>
      <c r="X8" s="142"/>
      <c r="Y8" s="140"/>
      <c r="Z8" s="140"/>
      <c r="AA8" s="140"/>
      <c r="AB8" s="140"/>
      <c r="AC8" s="140"/>
      <c r="AD8" s="140"/>
      <c r="AE8" s="140"/>
      <c r="AF8" s="140"/>
      <c r="AG8" s="140"/>
      <c r="AH8" s="140"/>
      <c r="AI8" s="140"/>
      <c r="AJ8" s="140"/>
      <c r="AK8" s="140"/>
      <c r="AL8" s="140"/>
      <c r="AM8" s="143" t="n">
        <v>6</v>
      </c>
    </row>
    <row r="9" customFormat="false" ht="18.75" hidden="false" customHeight="true" outlineLevel="0" collapsed="false">
      <c r="A9" s="146"/>
      <c r="B9" s="31"/>
      <c r="C9" s="31"/>
      <c r="D9" s="97" t="s">
        <v>114</v>
      </c>
      <c r="E9" s="97"/>
      <c r="F9" s="147" t="s">
        <v>115</v>
      </c>
      <c r="G9" s="147"/>
      <c r="H9" s="147"/>
      <c r="I9" s="147"/>
      <c r="J9" s="148" t="s">
        <v>116</v>
      </c>
      <c r="K9" s="148"/>
      <c r="L9" s="148"/>
      <c r="M9" s="148"/>
      <c r="AM9" s="136" t="n">
        <v>18</v>
      </c>
    </row>
    <row r="10" customFormat="false" ht="24" hidden="false" customHeight="true" outlineLevel="0" collapsed="false">
      <c r="A10" s="146"/>
      <c r="B10" s="31"/>
      <c r="C10" s="149"/>
      <c r="D10" s="108" t="s">
        <v>87</v>
      </c>
      <c r="E10" s="108" t="s">
        <v>88</v>
      </c>
      <c r="F10" s="108" t="s">
        <v>117</v>
      </c>
      <c r="G10" s="150" t="s">
        <v>87</v>
      </c>
      <c r="H10" s="150"/>
      <c r="I10" s="108" t="s">
        <v>88</v>
      </c>
      <c r="J10" s="108" t="s">
        <v>117</v>
      </c>
      <c r="K10" s="150" t="s">
        <v>87</v>
      </c>
      <c r="L10" s="150"/>
      <c r="M10" s="108" t="s">
        <v>88</v>
      </c>
      <c r="N10" s="151"/>
      <c r="AM10" s="136" t="n">
        <v>23</v>
      </c>
    </row>
    <row r="11" s="136" customFormat="true" ht="11.25" hidden="true" customHeight="true" outlineLevel="0" collapsed="false">
      <c r="A11" s="152"/>
      <c r="B11" s="152"/>
      <c r="C11" s="152"/>
      <c r="D11" s="153" t="s">
        <v>118</v>
      </c>
      <c r="E11" s="153" t="s">
        <v>101</v>
      </c>
      <c r="F11" s="153" t="s">
        <v>89</v>
      </c>
      <c r="G11" s="154" t="s">
        <v>90</v>
      </c>
      <c r="H11" s="154"/>
      <c r="I11" s="153" t="s">
        <v>119</v>
      </c>
      <c r="J11" s="153" t="s">
        <v>91</v>
      </c>
      <c r="K11" s="153" t="s">
        <v>92</v>
      </c>
      <c r="L11" s="153"/>
      <c r="M11" s="153" t="s">
        <v>120</v>
      </c>
      <c r="N11" s="151"/>
      <c r="O11" s="155"/>
      <c r="P11" s="155"/>
      <c r="Q11" s="155"/>
      <c r="R11" s="155"/>
      <c r="S11" s="155"/>
      <c r="T11" s="155"/>
      <c r="U11" s="31"/>
      <c r="V11" s="31"/>
      <c r="W11" s="31"/>
      <c r="X11" s="31"/>
      <c r="Y11" s="88"/>
      <c r="Z11" s="88"/>
      <c r="AA11" s="88"/>
      <c r="AB11" s="88"/>
      <c r="AC11" s="88"/>
      <c r="AD11" s="88"/>
      <c r="AE11" s="88"/>
      <c r="AF11" s="88"/>
      <c r="AG11" s="88"/>
      <c r="AH11" s="88"/>
      <c r="AI11" s="88"/>
      <c r="AJ11" s="88"/>
      <c r="AK11" s="88"/>
      <c r="AL11" s="88"/>
      <c r="AM11" s="136" t="n">
        <v>0</v>
      </c>
    </row>
    <row r="12" customFormat="false" ht="1.05" hidden="false" customHeight="true" outlineLevel="0" collapsed="false">
      <c r="A12" s="155"/>
      <c r="B12" s="31"/>
      <c r="C12" s="31"/>
      <c r="D12" s="156"/>
      <c r="E12" s="157"/>
      <c r="F12" s="157"/>
      <c r="G12" s="158"/>
      <c r="H12" s="158"/>
      <c r="I12" s="157"/>
      <c r="J12" s="157"/>
      <c r="K12" s="159"/>
      <c r="L12" s="157"/>
      <c r="M12" s="160"/>
      <c r="N12" s="151"/>
      <c r="O12" s="155" t="s">
        <v>121</v>
      </c>
      <c r="P12" s="155" t="s">
        <v>122</v>
      </c>
      <c r="Q12" s="155" t="s">
        <v>123</v>
      </c>
      <c r="R12" s="155" t="s">
        <v>124</v>
      </c>
      <c r="AM12" s="136" t="n">
        <v>1</v>
      </c>
    </row>
    <row r="13" s="136" customFormat="true" ht="15.75" hidden="false" customHeight="true" outlineLevel="0" collapsed="false">
      <c r="A13" s="41"/>
      <c r="B13" s="41"/>
      <c r="C13" s="84"/>
      <c r="D13" s="161" t="s">
        <v>118</v>
      </c>
      <c r="E13" s="162" t="str">
        <f aca="false">INDEX(VD_NAME_LIST,MATCH("4190064",VD_ID_LIST,0))</f>
        <v>Производство тепловой энергии. Некомбинированная выработка</v>
      </c>
      <c r="F13" s="163" t="s">
        <v>65</v>
      </c>
      <c r="G13" s="164"/>
      <c r="H13" s="165" t="n">
        <v>1</v>
      </c>
      <c r="I13" s="162" t="str">
        <f aca="false">IF(U13="","",INDEX(TERRITORY_MR_LIST,MATCH(U13,TERRITORY_LIST_ID,0)))</f>
        <v>Территория 1</v>
      </c>
      <c r="J13" s="166" t="s">
        <v>19</v>
      </c>
      <c r="K13" s="167"/>
      <c r="L13" s="161" t="s">
        <v>118</v>
      </c>
      <c r="M13" s="168"/>
      <c r="N13" s="151"/>
      <c r="O13" s="155" t="s">
        <v>125</v>
      </c>
      <c r="P13" s="155" t="str">
        <f aca="false">$E$13</f>
        <v>Производство тепловой энергии. Некомбинированная выработка</v>
      </c>
      <c r="Q13" s="155" t="str">
        <f aca="false">IF($F$13="нет","без дифференциации",$I$13)</f>
        <v>Территория 1</v>
      </c>
      <c r="R13" s="155" t="str">
        <f aca="false">IF($J$13="нет","без дифференциации",M13)</f>
        <v>без дифференциации</v>
      </c>
      <c r="S13" s="155"/>
      <c r="T13" s="155"/>
      <c r="U13" s="31" t="s">
        <v>97</v>
      </c>
      <c r="V13" s="31" t="s">
        <v>126</v>
      </c>
      <c r="W13" s="31"/>
      <c r="X13" s="31"/>
      <c r="Y13" s="88" t="s">
        <v>127</v>
      </c>
      <c r="Z13" s="88" t="n">
        <v>1705000</v>
      </c>
      <c r="AA13" s="88"/>
      <c r="AB13" s="88"/>
      <c r="AC13" s="88"/>
      <c r="AD13" s="88"/>
      <c r="AE13" s="88"/>
      <c r="AF13" s="88"/>
      <c r="AG13" s="88"/>
      <c r="AH13" s="88"/>
      <c r="AI13" s="88"/>
      <c r="AJ13" s="88"/>
      <c r="AK13" s="88"/>
      <c r="AL13" s="88"/>
      <c r="AM13" s="136" t="n">
        <v>15</v>
      </c>
    </row>
    <row r="14" s="136" customFormat="true" ht="15.75" hidden="false" customHeight="true" outlineLevel="0" collapsed="false">
      <c r="A14" s="41"/>
      <c r="B14" s="41"/>
      <c r="C14" s="101"/>
      <c r="D14" s="161"/>
      <c r="E14" s="162"/>
      <c r="F14" s="163"/>
      <c r="G14" s="164"/>
      <c r="H14" s="165"/>
      <c r="I14" s="162"/>
      <c r="J14" s="166"/>
      <c r="K14" s="123"/>
      <c r="L14" s="124"/>
      <c r="M14" s="169" t="s">
        <v>128</v>
      </c>
      <c r="N14" s="151"/>
      <c r="O14" s="155"/>
      <c r="P14" s="155"/>
      <c r="Q14" s="155"/>
      <c r="R14" s="155"/>
      <c r="S14" s="155"/>
      <c r="T14" s="155"/>
      <c r="U14" s="31"/>
      <c r="V14" s="31"/>
      <c r="W14" s="31"/>
      <c r="X14" s="31"/>
      <c r="Y14" s="88"/>
      <c r="Z14" s="88"/>
      <c r="AA14" s="88"/>
      <c r="AB14" s="88"/>
      <c r="AC14" s="88"/>
      <c r="AD14" s="88"/>
      <c r="AE14" s="88"/>
      <c r="AF14" s="88"/>
      <c r="AG14" s="88"/>
      <c r="AH14" s="88"/>
      <c r="AI14" s="88"/>
      <c r="AJ14" s="88"/>
      <c r="AK14" s="88"/>
      <c r="AL14" s="88"/>
      <c r="AM14" s="136" t="n">
        <v>15</v>
      </c>
    </row>
    <row r="15" s="136" customFormat="true" ht="15.75" hidden="false" customHeight="true" outlineLevel="0" collapsed="false">
      <c r="A15" s="41"/>
      <c r="B15" s="41"/>
      <c r="C15" s="101"/>
      <c r="D15" s="161"/>
      <c r="E15" s="162"/>
      <c r="F15" s="163"/>
      <c r="G15" s="170"/>
      <c r="H15" s="171"/>
      <c r="I15" s="172" t="s">
        <v>129</v>
      </c>
      <c r="J15" s="124"/>
      <c r="K15" s="124"/>
      <c r="L15" s="124"/>
      <c r="M15" s="173"/>
      <c r="N15" s="151"/>
      <c r="O15" s="155"/>
      <c r="P15" s="155"/>
      <c r="Q15" s="155"/>
      <c r="R15" s="155"/>
      <c r="S15" s="155"/>
      <c r="T15" s="155"/>
      <c r="U15" s="31"/>
      <c r="V15" s="31"/>
      <c r="W15" s="31"/>
      <c r="X15" s="31"/>
      <c r="Y15" s="88"/>
      <c r="Z15" s="88"/>
      <c r="AA15" s="88"/>
      <c r="AB15" s="88"/>
      <c r="AC15" s="88"/>
      <c r="AD15" s="88"/>
      <c r="AE15" s="88"/>
      <c r="AF15" s="88"/>
      <c r="AG15" s="88"/>
      <c r="AH15" s="88"/>
      <c r="AI15" s="88"/>
      <c r="AJ15" s="88"/>
      <c r="AK15" s="88"/>
      <c r="AL15" s="88"/>
      <c r="AM15" s="136" t="n">
        <v>15</v>
      </c>
    </row>
    <row r="16" customFormat="false" ht="15.75" hidden="false" customHeight="true" outlineLevel="0" collapsed="false">
      <c r="A16" s="174"/>
      <c r="B16" s="175"/>
      <c r="C16" s="175"/>
      <c r="D16" s="123"/>
      <c r="E16" s="172" t="s">
        <v>130</v>
      </c>
      <c r="F16" s="124"/>
      <c r="G16" s="124"/>
      <c r="H16" s="124"/>
      <c r="I16" s="124"/>
      <c r="J16" s="124"/>
      <c r="K16" s="124"/>
      <c r="L16" s="124"/>
      <c r="M16" s="173"/>
      <c r="N16" s="151"/>
      <c r="AM16" s="136" t="n">
        <v>15</v>
      </c>
    </row>
    <row r="17" customFormat="false" ht="11.25" hidden="true" customHeight="true" outlineLevel="0" collapsed="false">
      <c r="A17" s="136" t="s">
        <v>81</v>
      </c>
      <c r="B17" s="136" t="n">
        <v>0</v>
      </c>
      <c r="C17" s="136" t="n">
        <v>3</v>
      </c>
      <c r="D17" s="136" t="n">
        <v>4</v>
      </c>
      <c r="E17" s="136" t="n">
        <v>44</v>
      </c>
      <c r="F17" s="136" t="n">
        <v>6</v>
      </c>
      <c r="G17" s="136" t="n">
        <v>4</v>
      </c>
      <c r="H17" s="136" t="n">
        <v>5</v>
      </c>
      <c r="I17" s="136" t="n">
        <v>52</v>
      </c>
      <c r="J17" s="136" t="n">
        <v>6</v>
      </c>
      <c r="K17" s="136" t="n">
        <v>3</v>
      </c>
      <c r="L17" s="136" t="n">
        <v>6</v>
      </c>
      <c r="M17" s="136" t="n">
        <v>56</v>
      </c>
      <c r="N17" s="88" t="n">
        <v>8</v>
      </c>
      <c r="O17" s="155" t="n">
        <v>0</v>
      </c>
      <c r="P17" s="155" t="n">
        <v>0</v>
      </c>
      <c r="Q17" s="155" t="n">
        <v>0</v>
      </c>
      <c r="R17" s="155" t="n">
        <v>0</v>
      </c>
      <c r="S17" s="155" t="n">
        <v>0</v>
      </c>
      <c r="T17" s="155" t="n">
        <v>0</v>
      </c>
      <c r="U17" s="31" t="n">
        <v>0</v>
      </c>
      <c r="V17" s="31" t="n">
        <v>0</v>
      </c>
      <c r="W17" s="31" t="n">
        <v>0</v>
      </c>
      <c r="X17" s="31" t="n">
        <v>0</v>
      </c>
      <c r="Y17" s="88" t="n">
        <v>0</v>
      </c>
      <c r="Z17" s="88" t="n">
        <v>0</v>
      </c>
      <c r="AA17" s="88" t="n">
        <v>0</v>
      </c>
      <c r="AB17" s="88" t="n">
        <v>0</v>
      </c>
      <c r="AC17" s="88" t="n">
        <v>0</v>
      </c>
      <c r="AD17" s="88" t="n">
        <v>0</v>
      </c>
      <c r="AE17" s="88" t="n">
        <v>0</v>
      </c>
      <c r="AF17" s="88" t="n">
        <v>0</v>
      </c>
      <c r="AG17" s="88" t="n">
        <v>0</v>
      </c>
      <c r="AH17" s="88" t="n">
        <v>0</v>
      </c>
      <c r="AI17" s="88" t="n">
        <v>0</v>
      </c>
      <c r="AJ17" s="88" t="n">
        <v>0</v>
      </c>
      <c r="AK17" s="88" t="n">
        <v>0</v>
      </c>
      <c r="AL17" s="88" t="n">
        <v>8</v>
      </c>
      <c r="AM17" s="136" t="n">
        <v>11</v>
      </c>
    </row>
  </sheetData>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dataValidations count="1">
    <dataValidation allowBlank="true" error="Допускается ввод не более 900 символов!" errorStyle="stop" operator="lessThan" showDropDown="false" showErrorMessage="true" showInputMessage="true" sqref="M1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26B0A"/>
    <pageSetUpPr fitToPage="false"/>
  </sheetPr>
  <dimension ref="A1:V4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I38" activeCellId="0" sqref="I38"/>
    </sheetView>
  </sheetViews>
  <sheetFormatPr defaultColWidth="10.5546875" defaultRowHeight="15" zeroHeight="false" outlineLevelRow="0" outlineLevelCol="0"/>
  <cols>
    <col collapsed="false" customWidth="true" hidden="true" outlineLevel="0" max="1" min="1" style="34" width="9.14"/>
    <col collapsed="false" customWidth="true" hidden="true" outlineLevel="0" max="2" min="2" style="31" width="9.14"/>
    <col collapsed="false" customWidth="true" hidden="false" outlineLevel="0" max="3" min="3" style="101" width="4.01"/>
    <col collapsed="false" customWidth="true" hidden="false" outlineLevel="0" max="4" min="4" style="31" width="6.01"/>
    <col collapsed="false" customWidth="true" hidden="false" outlineLevel="0" max="5" min="5" style="31" width="36.01"/>
    <col collapsed="false" customWidth="true" hidden="false" outlineLevel="0" max="6" min="6" style="31" width="9.01"/>
    <col collapsed="false" customWidth="true" hidden="true" outlineLevel="0" max="7" min="7" style="31" width="25.7"/>
    <col collapsed="false" customWidth="true" hidden="true" outlineLevel="0" max="8" min="8" style="31" width="33.72"/>
    <col collapsed="false" customWidth="true" hidden="false" outlineLevel="0" max="9" min="9" style="31" width="25.7"/>
    <col collapsed="false" customWidth="true" hidden="false" outlineLevel="0" max="10" min="10" style="31" width="33"/>
    <col collapsed="false" customWidth="true" hidden="false" outlineLevel="0" max="11" min="11" style="34" width="93.01"/>
    <col collapsed="false" customWidth="true" hidden="false" outlineLevel="0" max="20" min="12" style="31" width="10"/>
    <col collapsed="false" customWidth="true" hidden="false" outlineLevel="0" max="21" min="21" style="75" width="10"/>
    <col collapsed="false" customWidth="false" hidden="true" outlineLevel="0" max="22" min="22" style="31" width="10.57"/>
  </cols>
  <sheetData>
    <row r="1" s="34" customFormat="true" ht="22.5" hidden="true" customHeight="true" outlineLevel="0" collapsed="false">
      <c r="C1" s="33"/>
      <c r="G1" s="34" t="n">
        <v>4</v>
      </c>
      <c r="I1" s="34" t="n">
        <v>4</v>
      </c>
      <c r="U1" s="117"/>
      <c r="V1" s="34" t="s">
        <v>14</v>
      </c>
    </row>
    <row r="2" s="34" customFormat="true" ht="15" hidden="true" customHeight="true" outlineLevel="0" collapsed="false">
      <c r="C2" s="33"/>
      <c r="U2" s="117"/>
      <c r="V2" s="34" t="n">
        <v>0</v>
      </c>
    </row>
    <row r="3" customFormat="false" ht="22.5" hidden="true" customHeight="true" outlineLevel="0" collapsed="false">
      <c r="A3" s="31"/>
      <c r="B3" s="175"/>
      <c r="C3" s="661" t="s">
        <v>102</v>
      </c>
      <c r="D3" s="662" t="str">
        <f aca="false">B3&amp;".1"</f>
        <v>.1</v>
      </c>
      <c r="E3" s="168" t="s">
        <v>942</v>
      </c>
      <c r="F3" s="663" t="s">
        <v>313</v>
      </c>
      <c r="G3" s="636"/>
      <c r="H3" s="557"/>
      <c r="I3" s="636"/>
      <c r="J3" s="557"/>
      <c r="K3" s="334" t="s">
        <v>943</v>
      </c>
      <c r="V3" s="31" t="n">
        <v>0</v>
      </c>
    </row>
    <row r="4" customFormat="false" ht="15" hidden="true" customHeight="true" outlineLevel="0" collapsed="false">
      <c r="A4" s="31"/>
      <c r="B4" s="175"/>
      <c r="C4" s="661"/>
      <c r="D4" s="662" t="str">
        <f aca="false">B3&amp;".2"</f>
        <v>.2</v>
      </c>
      <c r="E4" s="168" t="s">
        <v>944</v>
      </c>
      <c r="F4" s="663" t="s">
        <v>313</v>
      </c>
      <c r="G4" s="664"/>
      <c r="H4" s="557"/>
      <c r="I4" s="664"/>
      <c r="J4" s="557"/>
      <c r="K4" s="334" t="s">
        <v>945</v>
      </c>
      <c r="V4" s="31" t="n">
        <v>0</v>
      </c>
    </row>
    <row r="5" s="34" customFormat="true" ht="15" hidden="true" customHeight="true" outlineLevel="0" collapsed="false">
      <c r="C5" s="33"/>
      <c r="U5" s="117"/>
      <c r="V5" s="34" t="n">
        <v>0</v>
      </c>
    </row>
    <row r="6" customFormat="false" ht="22.5" hidden="true" customHeight="true" outlineLevel="0" collapsed="false">
      <c r="A6" s="31"/>
      <c r="B6" s="175"/>
      <c r="C6" s="661" t="s">
        <v>102</v>
      </c>
      <c r="D6" s="662" t="str">
        <f aca="false">B6&amp;".1"</f>
        <v>.1</v>
      </c>
      <c r="E6" s="168" t="s">
        <v>946</v>
      </c>
      <c r="F6" s="663" t="s">
        <v>313</v>
      </c>
      <c r="G6" s="636"/>
      <c r="H6" s="557"/>
      <c r="I6" s="636"/>
      <c r="J6" s="557"/>
      <c r="K6" s="334" t="s">
        <v>947</v>
      </c>
      <c r="V6" s="31" t="n">
        <v>0</v>
      </c>
    </row>
    <row r="7" customFormat="false" ht="15" hidden="true" customHeight="true" outlineLevel="0" collapsed="false">
      <c r="A7" s="31"/>
      <c r="B7" s="175"/>
      <c r="C7" s="661"/>
      <c r="D7" s="662" t="str">
        <f aca="false">B6&amp;".2"</f>
        <v>.2</v>
      </c>
      <c r="E7" s="168" t="s">
        <v>944</v>
      </c>
      <c r="F7" s="663" t="s">
        <v>313</v>
      </c>
      <c r="G7" s="664"/>
      <c r="H7" s="557"/>
      <c r="I7" s="664"/>
      <c r="J7" s="557"/>
      <c r="K7" s="334" t="s">
        <v>945</v>
      </c>
      <c r="V7" s="31" t="n">
        <v>0</v>
      </c>
    </row>
    <row r="8" s="34" customFormat="true" ht="15" hidden="true" customHeight="true" outlineLevel="0" collapsed="false">
      <c r="C8" s="33"/>
      <c r="U8" s="117"/>
      <c r="V8" s="34" t="n">
        <v>0</v>
      </c>
    </row>
    <row r="9" customFormat="false" ht="22.5" hidden="true" customHeight="true" outlineLevel="0" collapsed="false">
      <c r="A9" s="31"/>
      <c r="B9" s="175"/>
      <c r="C9" s="661" t="s">
        <v>102</v>
      </c>
      <c r="D9" s="662" t="str">
        <f aca="false">B9&amp;".1"</f>
        <v>.1</v>
      </c>
      <c r="E9" s="168" t="s">
        <v>948</v>
      </c>
      <c r="F9" s="663" t="s">
        <v>313</v>
      </c>
      <c r="G9" s="254"/>
      <c r="H9" s="557"/>
      <c r="I9" s="665"/>
      <c r="J9" s="666"/>
      <c r="K9" s="334"/>
      <c r="V9" s="31" t="n">
        <v>0</v>
      </c>
    </row>
    <row r="10" customFormat="false" ht="15" hidden="true" customHeight="true" outlineLevel="0" collapsed="false">
      <c r="A10" s="31"/>
      <c r="B10" s="175"/>
      <c r="C10" s="661"/>
      <c r="D10" s="662" t="str">
        <f aca="false">B9&amp;".2"</f>
        <v>.2</v>
      </c>
      <c r="E10" s="168" t="s">
        <v>949</v>
      </c>
      <c r="F10" s="663" t="s">
        <v>313</v>
      </c>
      <c r="G10" s="60"/>
      <c r="H10" s="557"/>
      <c r="I10" s="667"/>
      <c r="J10" s="666"/>
      <c r="K10" s="334" t="s">
        <v>950</v>
      </c>
      <c r="V10" s="31" t="n">
        <v>0</v>
      </c>
    </row>
    <row r="11" customFormat="false" ht="15" hidden="true" customHeight="true" outlineLevel="0" collapsed="false">
      <c r="A11" s="31"/>
      <c r="B11" s="175"/>
      <c r="C11" s="661"/>
      <c r="D11" s="662" t="str">
        <f aca="false">B9&amp;".3"</f>
        <v>.3</v>
      </c>
      <c r="E11" s="168" t="s">
        <v>951</v>
      </c>
      <c r="F11" s="663" t="s">
        <v>313</v>
      </c>
      <c r="G11" s="60"/>
      <c r="H11" s="557"/>
      <c r="I11" s="667"/>
      <c r="J11" s="666"/>
      <c r="K11" s="334" t="s">
        <v>952</v>
      </c>
      <c r="V11" s="31" t="n">
        <v>0</v>
      </c>
    </row>
    <row r="12" s="34" customFormat="true" ht="15" hidden="true" customHeight="true" outlineLevel="0" collapsed="false">
      <c r="C12" s="33"/>
      <c r="U12" s="117"/>
      <c r="V12" s="34" t="n">
        <v>0</v>
      </c>
    </row>
    <row r="13" customFormat="false" ht="33.75" hidden="true" customHeight="true" outlineLevel="0" collapsed="false">
      <c r="A13" s="31"/>
      <c r="B13" s="175"/>
      <c r="C13" s="661" t="s">
        <v>102</v>
      </c>
      <c r="D13" s="662" t="str">
        <f aca="false">B13&amp;".1"</f>
        <v>.1</v>
      </c>
      <c r="E13" s="168" t="s">
        <v>953</v>
      </c>
      <c r="F13" s="663" t="s">
        <v>313</v>
      </c>
      <c r="G13" s="254"/>
      <c r="H13" s="557"/>
      <c r="I13" s="665"/>
      <c r="J13" s="666"/>
      <c r="K13" s="334" t="s">
        <v>954</v>
      </c>
      <c r="V13" s="31" t="n">
        <v>0</v>
      </c>
    </row>
    <row r="14" customFormat="false" ht="15" hidden="true" customHeight="true" outlineLevel="0" collapsed="false">
      <c r="B14" s="175"/>
      <c r="C14" s="661"/>
      <c r="D14" s="662" t="str">
        <f aca="false">B13&amp;".2"</f>
        <v>.2</v>
      </c>
      <c r="E14" s="168" t="s">
        <v>955</v>
      </c>
      <c r="F14" s="663" t="s">
        <v>313</v>
      </c>
      <c r="G14" s="60"/>
      <c r="H14" s="557"/>
      <c r="I14" s="667"/>
      <c r="J14" s="666"/>
      <c r="K14" s="334" t="s">
        <v>956</v>
      </c>
      <c r="V14" s="31" t="n">
        <v>0</v>
      </c>
    </row>
    <row r="15" s="34" customFormat="true" ht="15" hidden="true" customHeight="true" outlineLevel="0" collapsed="false">
      <c r="C15" s="33"/>
      <c r="U15" s="117"/>
      <c r="V15" s="34" t="n">
        <v>0</v>
      </c>
    </row>
    <row r="16" s="34" customFormat="true" ht="15" hidden="true" customHeight="true" outlineLevel="0" collapsed="false">
      <c r="C16" s="33"/>
      <c r="U16" s="117"/>
      <c r="V16" s="34" t="n">
        <v>0</v>
      </c>
    </row>
    <row r="17" s="34" customFormat="true" ht="15" hidden="true" customHeight="true" outlineLevel="0" collapsed="false">
      <c r="C17" s="33"/>
      <c r="U17" s="117"/>
      <c r="V17" s="34" t="n">
        <v>0</v>
      </c>
    </row>
    <row r="18" s="34" customFormat="true" ht="15" hidden="true" customHeight="true" outlineLevel="0" collapsed="false">
      <c r="C18" s="33"/>
      <c r="U18" s="117"/>
      <c r="V18" s="34" t="n">
        <v>0</v>
      </c>
    </row>
    <row r="19" s="34" customFormat="true" ht="15" hidden="true" customHeight="true" outlineLevel="0" collapsed="false">
      <c r="C19" s="33"/>
      <c r="U19" s="117"/>
      <c r="V19" s="34" t="n">
        <v>0</v>
      </c>
    </row>
    <row r="20" s="34" customFormat="true" ht="15" hidden="true" customHeight="true" outlineLevel="0" collapsed="false">
      <c r="C20" s="33"/>
      <c r="U20" s="117"/>
      <c r="V20" s="34" t="n">
        <v>0</v>
      </c>
    </row>
    <row r="21" customFormat="false" ht="15.75" hidden="false" customHeight="true" outlineLevel="0" collapsed="false">
      <c r="V21" s="31" t="n">
        <v>15</v>
      </c>
    </row>
    <row r="22" customFormat="false" ht="23.25" hidden="false" customHeight="true" outlineLevel="0" collapsed="false">
      <c r="D22" s="299" t="str">
        <f aca="false">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99"/>
      <c r="F22" s="299"/>
      <c r="G22" s="299"/>
      <c r="H22" s="299"/>
      <c r="I22" s="299"/>
      <c r="V22" s="31" t="n">
        <v>22</v>
      </c>
    </row>
    <row r="23" customFormat="false" ht="15.75" hidden="false" customHeight="true" outlineLevel="0" collapsed="false">
      <c r="D23" s="209" t="str">
        <f aca="false">IF(org=0,"Не определено",org)</f>
        <v>ООО "Газпром теплоэнерго Ярославль"</v>
      </c>
      <c r="E23" s="209"/>
      <c r="F23" s="209"/>
      <c r="G23" s="209"/>
      <c r="H23" s="209"/>
      <c r="I23" s="209"/>
      <c r="V23" s="31" t="n">
        <v>15</v>
      </c>
    </row>
    <row r="24" customFormat="false" ht="15.75" hidden="false" customHeight="true" outlineLevel="0" collapsed="false">
      <c r="G24" s="34" t="n">
        <v>22</v>
      </c>
      <c r="H24" s="231"/>
      <c r="I24" s="34" t="n">
        <v>22</v>
      </c>
      <c r="J24" s="231"/>
      <c r="V24" s="31" t="n">
        <v>15</v>
      </c>
    </row>
    <row r="25" s="31" customFormat="true" ht="1.05" hidden="false" customHeight="true" outlineLevel="0" collapsed="false">
      <c r="A25" s="34"/>
      <c r="C25" s="101"/>
      <c r="G25" s="34"/>
      <c r="H25" s="231"/>
      <c r="I25" s="34" t="s">
        <v>125</v>
      </c>
      <c r="J25" s="231"/>
      <c r="K25" s="34"/>
      <c r="U25" s="75"/>
      <c r="V25" s="31" t="n">
        <v>1</v>
      </c>
    </row>
    <row r="26" customFormat="false" ht="15.75" hidden="false" customHeight="true" outlineLevel="0" collapsed="false">
      <c r="D26" s="531"/>
      <c r="E26" s="532" t="s">
        <v>114</v>
      </c>
      <c r="F26" s="532"/>
      <c r="G26" s="668" t="str">
        <f aca="false">IF(G25="","",INDEX(DIFFERENTIATION_UNMERGE_VD,MATCH(G25,DIFFERENTIATION_ID_DIFF,0)))</f>
        <v/>
      </c>
      <c r="H26" s="668"/>
      <c r="I26" s="668" t="str">
        <f aca="false">IF(I25="","",INDEX(DIFFERENTIATION_UNMERGE_VD,MATCH(I25,DIFFERENTIATION_ID_DIFF,0)))</f>
        <v>Производство тепловой энергии. Некомбинированная выработка</v>
      </c>
      <c r="J26" s="668"/>
      <c r="K26" s="97" t="s">
        <v>308</v>
      </c>
      <c r="V26" s="31" t="n">
        <v>15</v>
      </c>
    </row>
    <row r="27" s="31" customFormat="true" ht="15.75" hidden="false" customHeight="true" outlineLevel="0" collapsed="false">
      <c r="A27" s="34"/>
      <c r="C27" s="101"/>
      <c r="D27" s="531"/>
      <c r="E27" s="532" t="s">
        <v>571</v>
      </c>
      <c r="F27" s="532"/>
      <c r="G27" s="668" t="str">
        <f aca="false">IF(G25="","",INDEX(DIFFERENTIATION_UNMERGE_AREA,MATCH(G25,DIFFERENTIATION_ID_DIFF,0)))</f>
        <v/>
      </c>
      <c r="H27" s="668"/>
      <c r="I27" s="668" t="str">
        <f aca="false">IF(I25="","",INDEX(DIFFERENTIATION_UNMERGE_AREA,MATCH(I25,DIFFERENTIATION_ID_DIFF,0)))</f>
        <v>Территория 1</v>
      </c>
      <c r="J27" s="668"/>
      <c r="K27" s="97"/>
      <c r="U27" s="75"/>
      <c r="V27" s="31" t="n">
        <v>15</v>
      </c>
    </row>
    <row r="28" s="31" customFormat="true" ht="15.75" hidden="false" customHeight="true" outlineLevel="0" collapsed="false">
      <c r="A28" s="34"/>
      <c r="C28" s="101"/>
      <c r="D28" s="531"/>
      <c r="E28" s="532" t="s">
        <v>572</v>
      </c>
      <c r="F28" s="532"/>
      <c r="G28" s="668" t="str">
        <f aca="false">IF(G25="","",INDEX(DIFFERENTIATION_UNMERGE_SYSTEM,MATCH(G25,DIFFERENTIATION_ID_DIFF,0)))</f>
        <v/>
      </c>
      <c r="H28" s="668"/>
      <c r="I28" s="668" t="str">
        <f aca="false">IF(I25="","",INDEX(DIFFERENTIATION_UNMERGE_SYSTEM,MATCH(I25,DIFFERENTIATION_ID_DIFF,0)))</f>
        <v>без дифференциации</v>
      </c>
      <c r="J28" s="668"/>
      <c r="K28" s="97"/>
      <c r="U28" s="75"/>
      <c r="V28" s="31" t="n">
        <v>15</v>
      </c>
    </row>
    <row r="29" s="31" customFormat="true" ht="15.75" hidden="false" customHeight="true" outlineLevel="0" collapsed="false">
      <c r="A29" s="34"/>
      <c r="C29" s="101"/>
      <c r="D29" s="627" t="s">
        <v>307</v>
      </c>
      <c r="E29" s="627"/>
      <c r="F29" s="627"/>
      <c r="G29" s="597"/>
      <c r="H29" s="597"/>
      <c r="I29" s="597"/>
      <c r="J29" s="663"/>
      <c r="K29" s="97"/>
      <c r="U29" s="75"/>
      <c r="V29" s="31" t="n">
        <v>15</v>
      </c>
    </row>
    <row r="30" customFormat="false" ht="35.7" hidden="false" customHeight="true" outlineLevel="0" collapsed="false">
      <c r="D30" s="108" t="s">
        <v>87</v>
      </c>
      <c r="E30" s="97" t="s">
        <v>309</v>
      </c>
      <c r="F30" s="108" t="s">
        <v>573</v>
      </c>
      <c r="G30" s="213" t="s">
        <v>310</v>
      </c>
      <c r="H30" s="108" t="s">
        <v>397</v>
      </c>
      <c r="I30" s="213" t="s">
        <v>310</v>
      </c>
      <c r="J30" s="108" t="s">
        <v>397</v>
      </c>
      <c r="K30" s="97"/>
      <c r="V30" s="31" t="n">
        <v>34</v>
      </c>
    </row>
    <row r="31" customFormat="false" ht="15" hidden="true" customHeight="true" outlineLevel="0" collapsed="false">
      <c r="D31" s="152"/>
      <c r="E31" s="152"/>
      <c r="F31" s="152"/>
      <c r="G31" s="101"/>
      <c r="H31" s="101"/>
      <c r="I31" s="101"/>
      <c r="J31" s="101"/>
      <c r="K31" s="334"/>
      <c r="V31" s="31" t="n">
        <v>0</v>
      </c>
    </row>
    <row r="32" customFormat="false" ht="24" hidden="false" customHeight="true" outlineLevel="0" collapsed="false">
      <c r="A32" s="31"/>
      <c r="B32" s="31" t="s">
        <v>957</v>
      </c>
      <c r="C32" s="84"/>
      <c r="D32" s="669" t="n">
        <v>1</v>
      </c>
      <c r="E32" s="670" t="s">
        <v>958</v>
      </c>
      <c r="F32" s="663" t="s">
        <v>313</v>
      </c>
      <c r="G32" s="663" t="s">
        <v>313</v>
      </c>
      <c r="H32" s="663" t="s">
        <v>313</v>
      </c>
      <c r="I32" s="663" t="s">
        <v>313</v>
      </c>
      <c r="J32" s="663" t="s">
        <v>313</v>
      </c>
      <c r="K32" s="334"/>
      <c r="V32" s="31" t="n">
        <v>23</v>
      </c>
    </row>
    <row r="33" customFormat="false" ht="11.55" hidden="false" customHeight="true" outlineLevel="0" collapsed="false">
      <c r="A33" s="31"/>
      <c r="C33" s="31"/>
      <c r="D33" s="620"/>
      <c r="E33" s="125" t="s">
        <v>593</v>
      </c>
      <c r="F33" s="546"/>
      <c r="G33" s="546"/>
      <c r="H33" s="546"/>
      <c r="I33" s="546"/>
      <c r="J33" s="546"/>
      <c r="K33" s="547"/>
      <c r="U33" s="31"/>
      <c r="V33" s="31" t="n">
        <v>11</v>
      </c>
    </row>
    <row r="34" customFormat="false" ht="24" hidden="false" customHeight="true" outlineLevel="0" collapsed="false">
      <c r="A34" s="31"/>
      <c r="B34" s="330" t="s">
        <v>643</v>
      </c>
      <c r="C34" s="84"/>
      <c r="D34" s="669" t="n">
        <v>2</v>
      </c>
      <c r="E34" s="670" t="s">
        <v>959</v>
      </c>
      <c r="F34" s="663" t="s">
        <v>313</v>
      </c>
      <c r="G34" s="663" t="s">
        <v>313</v>
      </c>
      <c r="H34" s="663" t="s">
        <v>313</v>
      </c>
      <c r="I34" s="663"/>
      <c r="J34" s="663"/>
      <c r="K34" s="334"/>
      <c r="V34" s="31" t="n">
        <v>23</v>
      </c>
    </row>
    <row r="35" customFormat="false" ht="11.55" hidden="false" customHeight="true" outlineLevel="0" collapsed="false">
      <c r="A35" s="31"/>
      <c r="C35" s="31"/>
      <c r="D35" s="620"/>
      <c r="E35" s="125" t="s">
        <v>960</v>
      </c>
      <c r="F35" s="546"/>
      <c r="G35" s="671"/>
      <c r="H35" s="546"/>
      <c r="I35" s="671"/>
      <c r="J35" s="546"/>
      <c r="K35" s="547"/>
      <c r="U35" s="31"/>
      <c r="V35" s="31" t="n">
        <v>11</v>
      </c>
    </row>
    <row r="36" customFormat="false" ht="71.25" hidden="false" customHeight="true" outlineLevel="0" collapsed="false">
      <c r="A36" s="31"/>
      <c r="B36" s="31" t="s">
        <v>961</v>
      </c>
      <c r="C36" s="84"/>
      <c r="D36" s="669" t="n">
        <v>3</v>
      </c>
      <c r="E36" s="670" t="s">
        <v>962</v>
      </c>
      <c r="F36" s="597" t="s">
        <v>313</v>
      </c>
      <c r="G36" s="166" t="s">
        <v>963</v>
      </c>
      <c r="H36" s="663" t="s">
        <v>313</v>
      </c>
      <c r="I36" s="166" t="s">
        <v>964</v>
      </c>
      <c r="J36" s="663" t="s">
        <v>313</v>
      </c>
      <c r="K36" s="334" t="s">
        <v>965</v>
      </c>
      <c r="V36" s="31" t="n">
        <v>68</v>
      </c>
    </row>
    <row r="37" customFormat="false" ht="11.55" hidden="false" customHeight="true" outlineLevel="0" collapsed="false">
      <c r="A37" s="31"/>
      <c r="C37" s="31"/>
      <c r="D37" s="620"/>
      <c r="E37" s="125" t="s">
        <v>966</v>
      </c>
      <c r="F37" s="546"/>
      <c r="G37" s="671"/>
      <c r="H37" s="671"/>
      <c r="I37" s="671"/>
      <c r="J37" s="671"/>
      <c r="K37" s="547"/>
      <c r="U37" s="31"/>
      <c r="V37" s="31" t="n">
        <v>11</v>
      </c>
    </row>
    <row r="38" customFormat="false" ht="71.25" hidden="false" customHeight="true" outlineLevel="0" collapsed="false">
      <c r="A38" s="31"/>
      <c r="B38" s="31" t="s">
        <v>967</v>
      </c>
      <c r="C38" s="84"/>
      <c r="D38" s="669" t="n">
        <v>4</v>
      </c>
      <c r="E38" s="670" t="s">
        <v>968</v>
      </c>
      <c r="F38" s="597" t="s">
        <v>313</v>
      </c>
      <c r="G38" s="166" t="s">
        <v>963</v>
      </c>
      <c r="H38" s="108" t="s">
        <v>313</v>
      </c>
      <c r="I38" s="166" t="s">
        <v>964</v>
      </c>
      <c r="J38" s="108" t="s">
        <v>313</v>
      </c>
      <c r="K38" s="663" t="s">
        <v>969</v>
      </c>
      <c r="V38" s="31" t="n">
        <v>68</v>
      </c>
    </row>
    <row r="39" customFormat="false" ht="11.55" hidden="false" customHeight="true" outlineLevel="0" collapsed="false">
      <c r="A39" s="31"/>
      <c r="C39" s="31"/>
      <c r="D39" s="620"/>
      <c r="E39" s="125" t="s">
        <v>970</v>
      </c>
      <c r="F39" s="546"/>
      <c r="G39" s="546"/>
      <c r="H39" s="672"/>
      <c r="I39" s="546"/>
      <c r="J39" s="672"/>
      <c r="K39" s="547"/>
      <c r="U39" s="31"/>
      <c r="V39" s="31" t="n">
        <v>11</v>
      </c>
    </row>
    <row r="40" customFormat="false" ht="22.5" hidden="true" customHeight="true" outlineLevel="0" collapsed="false">
      <c r="A40" s="34" t="s">
        <v>81</v>
      </c>
      <c r="B40" s="31" t="n">
        <v>0</v>
      </c>
      <c r="C40" s="101" t="n">
        <v>4</v>
      </c>
      <c r="D40" s="31" t="n">
        <v>6</v>
      </c>
      <c r="E40" s="31" t="n">
        <v>36</v>
      </c>
      <c r="F40" s="31" t="n">
        <v>9</v>
      </c>
      <c r="G40" s="31" t="n">
        <v>0</v>
      </c>
      <c r="H40" s="31" t="n">
        <v>0</v>
      </c>
      <c r="I40" s="31" t="n">
        <v>25</v>
      </c>
      <c r="J40" s="31" t="n">
        <v>33</v>
      </c>
      <c r="K40" s="34" t="n">
        <v>93</v>
      </c>
      <c r="L40" s="31" t="n">
        <v>10</v>
      </c>
      <c r="M40" s="31" t="n">
        <v>10</v>
      </c>
      <c r="N40" s="31" t="n">
        <v>10</v>
      </c>
      <c r="O40" s="31" t="n">
        <v>10</v>
      </c>
      <c r="P40" s="31" t="n">
        <v>10</v>
      </c>
      <c r="Q40" s="31" t="n">
        <v>10</v>
      </c>
      <c r="R40" s="31" t="n">
        <v>10</v>
      </c>
      <c r="S40" s="31" t="n">
        <v>10</v>
      </c>
      <c r="T40" s="31" t="n">
        <v>10</v>
      </c>
      <c r="U40" s="75" t="n">
        <v>10</v>
      </c>
      <c r="V40" s="31" t="n">
        <v>23</v>
      </c>
    </row>
  </sheetData>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4 I4 G7 I7 G10:G11 I10:I11 G14 I14" type="none">
      <formula1>0</formula1>
      <formula2>0</formula2>
    </dataValidation>
    <dataValidation allowBlank="true" errorStyle="stop" operator="between" prompt="Для выбора выполните двойной щелчок левой клавиши мыши по ячейке." showDropDown="false" showErrorMessage="true" showInputMessage="true" sqref="G36 I36 G38 I38"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3:H4 J3:J4 H6:H7 J6:J7 H9:H11 J9:J11 H13:H14 J13:J14"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G3 I3 G6 I6 G9 I9 G13 I13" type="textLength">
      <formula1>900</formula1>
      <formula2>0</formula2>
    </dataValidation>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3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AE16"/>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125" defaultRowHeight="10.5" zeroHeight="false" outlineLevelRow="0" outlineLevelCol="0"/>
  <cols>
    <col collapsed="false" customWidth="true" hidden="true" outlineLevel="0" max="3" min="1" style="569" width="6.72"/>
    <col collapsed="false" customWidth="true" hidden="true" outlineLevel="0" max="4" min="4" style="34" width="6.72"/>
    <col collapsed="false" customWidth="true" hidden="false" outlineLevel="0" max="5" min="5" style="31" width="3.01"/>
    <col collapsed="false" customWidth="true" hidden="false" outlineLevel="0" max="6" min="6" style="31" width="6.01"/>
    <col collapsed="false" customWidth="true" hidden="false" outlineLevel="0" max="7" min="7" style="31" width="37"/>
    <col collapsed="false" customWidth="true" hidden="false" outlineLevel="0" max="8" min="8" style="31" width="16.01"/>
    <col collapsed="false" customWidth="true" hidden="false" outlineLevel="0" max="10" min="9" style="31" width="19"/>
    <col collapsed="false" customWidth="true" hidden="false" outlineLevel="0" max="11" min="11" style="31" width="24.01"/>
    <col collapsed="false" customWidth="true" hidden="false" outlineLevel="0" max="13" min="12" style="31" width="25.01"/>
    <col collapsed="false" customWidth="true" hidden="false" outlineLevel="0" max="16" min="14" style="31" width="17.01"/>
    <col collapsed="false" customWidth="true" hidden="false" outlineLevel="0" max="24" min="17" style="31" width="19"/>
    <col collapsed="false" customWidth="true" hidden="false" outlineLevel="0" max="25" min="25" style="31" width="7.01"/>
    <col collapsed="false" customWidth="true" hidden="false" outlineLevel="0" max="26" min="26" style="31" width="3.01"/>
    <col collapsed="false" customWidth="true" hidden="false" outlineLevel="0" max="27" min="27" style="31" width="6.01"/>
    <col collapsed="false" customWidth="true" hidden="false" outlineLevel="0" max="28" min="28" style="31" width="34.01"/>
    <col collapsed="false" customWidth="true" hidden="false" outlineLevel="0" max="30" min="29" style="31" width="8.01"/>
    <col collapsed="false" customWidth="false" hidden="true" outlineLevel="0" max="31" min="31" style="31" width="9.14"/>
  </cols>
  <sheetData>
    <row r="1" s="34" customFormat="true" ht="10.5" hidden="true" customHeight="true" outlineLevel="0" collapsed="false">
      <c r="A1" s="569"/>
      <c r="B1" s="569"/>
      <c r="C1" s="569"/>
      <c r="AE1" s="34" t="s">
        <v>14</v>
      </c>
    </row>
    <row r="2" customFormat="false" ht="10.5" hidden="true" customHeight="true" outlineLevel="0" collapsed="false">
      <c r="AE2" s="31" t="n">
        <v>0</v>
      </c>
    </row>
    <row r="3" s="34" customFormat="true" ht="10.5" hidden="true" customHeight="true" outlineLevel="0" collapsed="false">
      <c r="A3" s="569"/>
      <c r="B3" s="569"/>
      <c r="C3" s="569"/>
      <c r="G3" s="34" t="s">
        <v>971</v>
      </c>
      <c r="AE3" s="34" t="n">
        <v>0</v>
      </c>
    </row>
    <row r="4" customFormat="false" ht="3" hidden="false" customHeight="true" outlineLevel="0" collapsed="false">
      <c r="AE4" s="31" t="n">
        <v>3</v>
      </c>
    </row>
    <row r="5" customFormat="false" ht="27.3" hidden="false" customHeight="true" outlineLevel="0" collapsed="false">
      <c r="F5" s="299" t="str">
        <f aca="false">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99"/>
      <c r="H5" s="299"/>
      <c r="I5" s="299"/>
      <c r="J5" s="299"/>
      <c r="K5" s="299"/>
      <c r="M5" s="137"/>
      <c r="AE5" s="31" t="n">
        <v>26</v>
      </c>
    </row>
    <row r="6" s="31" customFormat="true" ht="16.8" hidden="false" customHeight="true" outlineLevel="0" collapsed="false">
      <c r="A6" s="569"/>
      <c r="B6" s="569"/>
      <c r="C6" s="569"/>
      <c r="D6" s="34"/>
      <c r="F6" s="209" t="str">
        <f aca="false">IF(org=0,"Не определено",org)</f>
        <v>ООО "Газпром теплоэнерго Ярославль"</v>
      </c>
      <c r="G6" s="209"/>
      <c r="H6" s="209"/>
      <c r="I6" s="209"/>
      <c r="J6" s="209"/>
      <c r="K6" s="209"/>
      <c r="M6" s="137"/>
      <c r="AE6" s="31" t="n">
        <v>16</v>
      </c>
    </row>
    <row r="7" customFormat="false" ht="10.5" hidden="false" customHeight="true" outlineLevel="0" collapsed="false">
      <c r="AE7" s="31" t="n">
        <v>10</v>
      </c>
    </row>
    <row r="8" customFormat="false" ht="10.5" hidden="false" customHeight="true" outlineLevel="0" collapsed="false">
      <c r="F8" s="97" t="s">
        <v>307</v>
      </c>
      <c r="G8" s="97"/>
      <c r="H8" s="97"/>
      <c r="I8" s="97"/>
      <c r="J8" s="97"/>
      <c r="K8" s="97"/>
      <c r="L8" s="97"/>
      <c r="M8" s="97"/>
      <c r="N8" s="97"/>
      <c r="O8" s="97"/>
      <c r="P8" s="97"/>
      <c r="Q8" s="97"/>
      <c r="R8" s="97"/>
      <c r="S8" s="97"/>
      <c r="T8" s="97"/>
      <c r="U8" s="97"/>
      <c r="V8" s="97"/>
      <c r="W8" s="97"/>
      <c r="X8" s="97"/>
      <c r="Y8" s="97"/>
      <c r="Z8" s="97"/>
      <c r="AA8" s="97"/>
      <c r="AB8" s="97"/>
      <c r="AE8" s="31" t="n">
        <v>10</v>
      </c>
    </row>
    <row r="9" customFormat="false" ht="43.05" hidden="false" customHeight="true" outlineLevel="0" collapsed="false">
      <c r="A9" s="673"/>
      <c r="B9" s="673"/>
      <c r="C9" s="673"/>
      <c r="F9" s="210" t="s">
        <v>87</v>
      </c>
      <c r="G9" s="210" t="s">
        <v>971</v>
      </c>
      <c r="H9" s="97" t="s">
        <v>972</v>
      </c>
      <c r="I9" s="210" t="s">
        <v>973</v>
      </c>
      <c r="J9" s="210" t="s">
        <v>974</v>
      </c>
      <c r="K9" s="210" t="s">
        <v>975</v>
      </c>
      <c r="L9" s="210" t="s">
        <v>976</v>
      </c>
      <c r="M9" s="210" t="s">
        <v>977</v>
      </c>
      <c r="N9" s="310" t="s">
        <v>978</v>
      </c>
      <c r="O9" s="310"/>
      <c r="P9" s="310"/>
      <c r="Q9" s="309" t="s">
        <v>979</v>
      </c>
      <c r="R9" s="309"/>
      <c r="S9" s="309"/>
      <c r="T9" s="309"/>
      <c r="U9" s="309" t="s">
        <v>980</v>
      </c>
      <c r="V9" s="309"/>
      <c r="W9" s="309"/>
      <c r="X9" s="309"/>
      <c r="Y9" s="97" t="s">
        <v>981</v>
      </c>
      <c r="Z9" s="97"/>
      <c r="AA9" s="97"/>
      <c r="AB9" s="97"/>
      <c r="AE9" s="31" t="n">
        <v>41</v>
      </c>
    </row>
    <row r="10" customFormat="false" ht="43.05" hidden="false" customHeight="true" outlineLevel="0" collapsed="false">
      <c r="A10" s="673"/>
      <c r="B10" s="673"/>
      <c r="C10" s="673"/>
      <c r="F10" s="210"/>
      <c r="G10" s="210"/>
      <c r="H10" s="97"/>
      <c r="I10" s="210"/>
      <c r="J10" s="210"/>
      <c r="K10" s="210"/>
      <c r="L10" s="210"/>
      <c r="M10" s="210"/>
      <c r="N10" s="475" t="s">
        <v>982</v>
      </c>
      <c r="O10" s="475" t="s">
        <v>983</v>
      </c>
      <c r="P10" s="674" t="s">
        <v>984</v>
      </c>
      <c r="Q10" s="475" t="s">
        <v>88</v>
      </c>
      <c r="R10" s="475" t="s">
        <v>985</v>
      </c>
      <c r="S10" s="475" t="s">
        <v>986</v>
      </c>
      <c r="T10" s="675" t="s">
        <v>987</v>
      </c>
      <c r="U10" s="475" t="s">
        <v>88</v>
      </c>
      <c r="V10" s="475" t="s">
        <v>988</v>
      </c>
      <c r="W10" s="475" t="s">
        <v>986</v>
      </c>
      <c r="X10" s="675" t="s">
        <v>987</v>
      </c>
      <c r="Y10" s="386" t="s">
        <v>989</v>
      </c>
      <c r="Z10" s="97" t="s">
        <v>87</v>
      </c>
      <c r="AA10" s="97"/>
      <c r="AB10" s="108" t="s">
        <v>990</v>
      </c>
      <c r="AE10" s="31" t="n">
        <v>41</v>
      </c>
    </row>
    <row r="11" s="36" customFormat="true" ht="5.25" hidden="true" customHeight="true" outlineLevel="0" collapsed="false">
      <c r="A11" s="407"/>
      <c r="B11" s="407"/>
      <c r="C11" s="407"/>
      <c r="E11" s="304"/>
      <c r="F11" s="468" t="s">
        <v>383</v>
      </c>
      <c r="G11" s="676"/>
      <c r="H11" s="281"/>
      <c r="I11" s="281"/>
      <c r="J11" s="281"/>
      <c r="K11" s="161"/>
      <c r="L11" s="161"/>
      <c r="M11" s="161"/>
      <c r="N11" s="281"/>
      <c r="O11" s="281"/>
      <c r="P11" s="97"/>
      <c r="Q11" s="97"/>
      <c r="R11" s="97"/>
      <c r="S11" s="97"/>
      <c r="T11" s="281"/>
      <c r="U11" s="97"/>
      <c r="V11" s="97"/>
      <c r="W11" s="97"/>
      <c r="X11" s="281"/>
      <c r="Y11" s="161"/>
      <c r="Z11" s="161"/>
      <c r="AA11" s="161"/>
      <c r="AB11" s="161"/>
      <c r="AD11" s="36" t="s">
        <v>991</v>
      </c>
      <c r="AE11" s="36" t="n">
        <v>0</v>
      </c>
    </row>
    <row r="12" s="36" customFormat="true" ht="5.25" hidden="true" customHeight="true" outlineLevel="0" collapsed="false">
      <c r="A12" s="407"/>
      <c r="B12" s="407"/>
      <c r="C12" s="407"/>
      <c r="F12" s="468"/>
      <c r="G12" s="676"/>
      <c r="H12" s="281"/>
      <c r="I12" s="281"/>
      <c r="J12" s="281"/>
      <c r="K12" s="161"/>
      <c r="L12" s="161"/>
      <c r="M12" s="161"/>
      <c r="N12" s="281"/>
      <c r="O12" s="281"/>
      <c r="P12" s="97"/>
      <c r="Q12" s="97"/>
      <c r="R12" s="97"/>
      <c r="S12" s="97"/>
      <c r="T12" s="281"/>
      <c r="U12" s="97"/>
      <c r="V12" s="97"/>
      <c r="W12" s="97"/>
      <c r="X12" s="281"/>
      <c r="Y12" s="161"/>
      <c r="Z12" s="161"/>
      <c r="AA12" s="161"/>
      <c r="AB12" s="161"/>
      <c r="AE12" s="36" t="n">
        <v>0</v>
      </c>
    </row>
    <row r="13" customFormat="false" ht="10.5" hidden="false" customHeight="true" outlineLevel="0" collapsed="false">
      <c r="F13" s="458"/>
      <c r="G13" s="125" t="s">
        <v>992</v>
      </c>
      <c r="H13" s="125"/>
      <c r="I13" s="546"/>
      <c r="J13" s="546"/>
      <c r="K13" s="546"/>
      <c r="L13" s="546"/>
      <c r="M13" s="546"/>
      <c r="N13" s="546"/>
      <c r="O13" s="546"/>
      <c r="P13" s="546"/>
      <c r="Q13" s="546"/>
      <c r="R13" s="546"/>
      <c r="S13" s="546"/>
      <c r="T13" s="546"/>
      <c r="U13" s="546"/>
      <c r="V13" s="546"/>
      <c r="W13" s="546"/>
      <c r="X13" s="546"/>
      <c r="Y13" s="546"/>
      <c r="Z13" s="672"/>
      <c r="AA13" s="672"/>
      <c r="AB13" s="677"/>
      <c r="AE13" s="31" t="n">
        <v>10</v>
      </c>
    </row>
    <row r="14" customFormat="false" ht="10.5" hidden="false" customHeight="true" outlineLevel="0" collapsed="false">
      <c r="AE14" s="31" t="n">
        <v>10</v>
      </c>
    </row>
    <row r="15" s="36" customFormat="true" ht="10.5" hidden="false" customHeight="true" outlineLevel="0" collapsed="false">
      <c r="A15" s="407"/>
      <c r="B15" s="407"/>
      <c r="C15" s="407"/>
      <c r="H15" s="36" t="n">
        <f aca="false">_xlfn.iferror(MATCH("нет",IP_MAIN_DIFFERENTIATION_EVENTS_FLAG,0),0)</f>
        <v>0</v>
      </c>
      <c r="AE15" s="36" t="n">
        <v>10</v>
      </c>
    </row>
    <row r="16" customFormat="false" ht="10.5" hidden="true" customHeight="true" outlineLevel="0" collapsed="false">
      <c r="A16" s="569" t="s">
        <v>81</v>
      </c>
      <c r="B16" s="569" t="n">
        <v>0</v>
      </c>
      <c r="C16" s="569" t="n">
        <v>0</v>
      </c>
      <c r="D16" s="34" t="n">
        <v>0</v>
      </c>
      <c r="E16" s="31" t="n">
        <v>3</v>
      </c>
      <c r="F16" s="31" t="n">
        <v>6</v>
      </c>
      <c r="G16" s="31" t="n">
        <v>37</v>
      </c>
      <c r="H16" s="31" t="n">
        <v>16</v>
      </c>
      <c r="I16" s="31" t="n">
        <v>19</v>
      </c>
      <c r="J16" s="31" t="n">
        <v>19</v>
      </c>
      <c r="K16" s="31" t="n">
        <v>24</v>
      </c>
      <c r="L16" s="31" t="n">
        <v>25</v>
      </c>
      <c r="M16" s="31" t="n">
        <v>25</v>
      </c>
      <c r="N16" s="31" t="n">
        <v>17</v>
      </c>
      <c r="O16" s="31" t="n">
        <v>17</v>
      </c>
      <c r="P16" s="31" t="n">
        <v>17</v>
      </c>
      <c r="Q16" s="31" t="n">
        <v>19</v>
      </c>
      <c r="R16" s="31" t="n">
        <v>19</v>
      </c>
      <c r="S16" s="31" t="n">
        <v>19</v>
      </c>
      <c r="T16" s="31" t="n">
        <v>19</v>
      </c>
      <c r="U16" s="31" t="n">
        <v>19</v>
      </c>
      <c r="V16" s="31" t="n">
        <v>19</v>
      </c>
      <c r="W16" s="31" t="n">
        <v>19</v>
      </c>
      <c r="X16" s="31" t="n">
        <v>19</v>
      </c>
      <c r="Y16" s="31" t="n">
        <v>7</v>
      </c>
      <c r="Z16" s="31" t="n">
        <v>3</v>
      </c>
      <c r="AA16" s="31" t="n">
        <v>6</v>
      </c>
      <c r="AB16" s="31" t="n">
        <v>34</v>
      </c>
      <c r="AC16" s="31" t="n">
        <v>8</v>
      </c>
      <c r="AD16" s="31" t="n">
        <v>8</v>
      </c>
      <c r="AE16" s="31" t="n">
        <v>10</v>
      </c>
    </row>
  </sheetData>
  <mergeCells count="39">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BG2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0.5" zeroHeight="false" outlineLevelRow="0" outlineLevelCol="0"/>
  <cols>
    <col collapsed="false" customWidth="true" hidden="true" outlineLevel="0" max="3" min="1" style="569" width="4.14"/>
    <col collapsed="false" customWidth="true" hidden="true" outlineLevel="0" max="4" min="4" style="34" width="4.14"/>
    <col collapsed="false" customWidth="true" hidden="false" outlineLevel="0" max="5" min="5" style="31" width="3.01"/>
    <col collapsed="false" customWidth="true" hidden="false" outlineLevel="0" max="6" min="6" style="31" width="14"/>
    <col collapsed="false" customWidth="true" hidden="false" outlineLevel="0" max="7" min="7" style="31" width="3.01"/>
    <col collapsed="false" customWidth="true" hidden="false" outlineLevel="0" max="8" min="8" style="31" width="7.01"/>
    <col collapsed="false" customWidth="true" hidden="false" outlineLevel="0" max="10" min="9" style="31" width="16.01"/>
    <col collapsed="false" customWidth="true" hidden="false" outlineLevel="0" max="11" min="11" style="31" width="25.01"/>
    <col collapsed="false" customWidth="true" hidden="false" outlineLevel="0" max="12" min="12" style="31" width="7.01"/>
    <col collapsed="false" customWidth="true" hidden="false" outlineLevel="0" max="13" min="13" style="31" width="15.01"/>
    <col collapsed="false" customWidth="true" hidden="false" outlineLevel="0" max="14" min="14" style="31" width="3.01"/>
    <col collapsed="false" customWidth="true" hidden="false" outlineLevel="0" max="15" min="15" style="31" width="4.01"/>
    <col collapsed="false" customWidth="true" hidden="false" outlineLevel="0" max="16" min="16" style="31" width="8.01"/>
    <col collapsed="false" customWidth="true" hidden="false" outlineLevel="0" max="17" min="17" style="31" width="21.01"/>
    <col collapsed="false" customWidth="true" hidden="false" outlineLevel="0" max="18" min="18" style="31" width="14"/>
    <col collapsed="false" customWidth="true" hidden="false" outlineLevel="0" max="20" min="19" style="31" width="17.01"/>
    <col collapsed="false" customWidth="true" hidden="false" outlineLevel="0" max="21" min="21" style="31" width="9.01"/>
    <col collapsed="false" customWidth="true" hidden="false" outlineLevel="0" max="22" min="22" style="31" width="12.01"/>
    <col collapsed="false" customWidth="true" hidden="false" outlineLevel="0" max="23" min="23" style="31" width="9.01"/>
    <col collapsed="false" customWidth="true" hidden="false" outlineLevel="0" max="24" min="24" style="31" width="21.01"/>
    <col collapsed="false" customWidth="true" hidden="false" outlineLevel="0" max="25" min="25" style="31" width="12.01"/>
    <col collapsed="false" customWidth="true" hidden="false" outlineLevel="0" max="26" min="26" style="31" width="3.01"/>
    <col collapsed="false" customWidth="true" hidden="false" outlineLevel="0" max="27" min="27" style="31" width="6.01"/>
    <col collapsed="false" customWidth="true" hidden="false" outlineLevel="0" max="28" min="28" style="31" width="38.01"/>
    <col collapsed="false" customWidth="true" hidden="false" outlineLevel="0" max="29" min="29" style="31" width="15.01"/>
    <col collapsed="false" customWidth="true" hidden="true" outlineLevel="0" max="30" min="30" style="31" width="37.57"/>
    <col collapsed="false" customWidth="true" hidden="true" outlineLevel="0" max="31" min="31" style="31" width="15.72"/>
    <col collapsed="false" customWidth="true" hidden="false" outlineLevel="0" max="34" min="32" style="31" width="16.01"/>
    <col collapsed="false" customWidth="true" hidden="true" outlineLevel="0" max="37" min="35" style="31" width="16.7"/>
    <col collapsed="false" customWidth="true" hidden="false" outlineLevel="0" max="58" min="38" style="31" width="8.01"/>
    <col collapsed="false" customWidth="false" hidden="true" outlineLevel="0" max="59" min="59" style="31" width="9.14"/>
  </cols>
  <sheetData>
    <row r="1" s="34" customFormat="true" ht="10.5" hidden="true" customHeight="true" outlineLevel="0" collapsed="false">
      <c r="A1" s="569"/>
      <c r="B1" s="569"/>
      <c r="C1" s="569"/>
      <c r="BG1" s="34" t="s">
        <v>14</v>
      </c>
    </row>
    <row r="2" customFormat="false" ht="10.5" hidden="true" customHeight="true" outlineLevel="0" collapsed="false">
      <c r="BG2" s="31" t="n">
        <v>0</v>
      </c>
    </row>
    <row r="3" s="34" customFormat="true" ht="10.5" hidden="true" customHeight="true" outlineLevel="0" collapsed="false">
      <c r="A3" s="569"/>
      <c r="B3" s="569"/>
      <c r="C3" s="569"/>
      <c r="BG3" s="34" t="n">
        <v>0</v>
      </c>
    </row>
    <row r="4" customFormat="false" ht="3" hidden="false" customHeight="true" outlineLevel="0" collapsed="false">
      <c r="BG4" s="31" t="n">
        <v>3</v>
      </c>
    </row>
    <row r="5" customFormat="false" ht="27.3" hidden="false" customHeight="true" outlineLevel="0" collapsed="false">
      <c r="F5" s="299" t="str">
        <f aca="false">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99"/>
      <c r="H5" s="299"/>
      <c r="I5" s="299"/>
      <c r="J5" s="299"/>
      <c r="K5" s="299"/>
      <c r="L5" s="594"/>
      <c r="M5" s="594"/>
      <c r="BG5" s="31" t="n">
        <v>26</v>
      </c>
    </row>
    <row r="6" customFormat="false" ht="10.5" hidden="false" customHeight="true" outlineLevel="0" collapsed="false">
      <c r="F6" s="209" t="str">
        <f aca="false">IF(org=0,"Не определено",org)</f>
        <v>ООО "Газпром теплоэнерго Ярославль"</v>
      </c>
      <c r="G6" s="209"/>
      <c r="H6" s="209"/>
      <c r="I6" s="209"/>
      <c r="J6" s="209"/>
      <c r="K6" s="209"/>
      <c r="BG6" s="31" t="n">
        <v>10</v>
      </c>
    </row>
    <row r="7" customFormat="false" ht="11.55" hidden="false" customHeight="true" outlineLevel="0" collapsed="false">
      <c r="E7" s="56"/>
      <c r="F7" s="678"/>
      <c r="G7" s="678"/>
      <c r="H7" s="678"/>
      <c r="I7" s="678"/>
      <c r="J7" s="678"/>
      <c r="K7" s="679"/>
      <c r="L7" s="679"/>
      <c r="M7" s="679"/>
      <c r="N7" s="678"/>
      <c r="O7" s="678"/>
      <c r="P7" s="678"/>
      <c r="Q7" s="679"/>
      <c r="R7" s="678"/>
      <c r="S7" s="678"/>
      <c r="T7" s="678"/>
      <c r="U7" s="678"/>
      <c r="V7" s="678"/>
      <c r="W7" s="678"/>
      <c r="X7" s="678"/>
      <c r="Y7" s="678"/>
      <c r="Z7" s="678"/>
      <c r="AA7" s="678"/>
      <c r="AB7" s="678"/>
      <c r="AC7" s="680"/>
      <c r="AD7" s="680"/>
      <c r="AE7" s="680"/>
      <c r="AF7" s="678"/>
      <c r="AG7" s="678"/>
      <c r="AH7" s="678"/>
      <c r="AI7" s="678"/>
      <c r="AJ7" s="678"/>
      <c r="AK7" s="678"/>
      <c r="AL7" s="34"/>
      <c r="AM7" s="34"/>
      <c r="AN7" s="34"/>
      <c r="AO7" s="95"/>
      <c r="AP7" s="95"/>
      <c r="AQ7" s="95"/>
      <c r="AR7" s="95"/>
      <c r="AS7" s="95"/>
      <c r="AT7" s="95"/>
      <c r="AU7" s="95"/>
      <c r="AV7" s="95"/>
      <c r="AW7" s="95"/>
      <c r="AX7" s="95"/>
      <c r="AY7" s="95"/>
      <c r="AZ7" s="95"/>
      <c r="BA7" s="95"/>
      <c r="BB7" s="95"/>
      <c r="BC7" s="95"/>
      <c r="BD7" s="95"/>
      <c r="BE7" s="95"/>
      <c r="BF7" s="95"/>
      <c r="BG7" s="31" t="n">
        <v>11</v>
      </c>
    </row>
    <row r="8" customFormat="false" ht="10.5" hidden="false" customHeight="true" outlineLevel="0" collapsed="false">
      <c r="E8" s="56"/>
      <c r="F8" s="681" t="s">
        <v>307</v>
      </c>
      <c r="G8" s="681"/>
      <c r="H8" s="681"/>
      <c r="I8" s="681"/>
      <c r="J8" s="681"/>
      <c r="K8" s="681"/>
      <c r="L8" s="681"/>
      <c r="M8" s="681"/>
      <c r="N8" s="681"/>
      <c r="O8" s="681"/>
      <c r="P8" s="681"/>
      <c r="Q8" s="681"/>
      <c r="R8" s="681"/>
      <c r="S8" s="681"/>
      <c r="T8" s="681"/>
      <c r="U8" s="681"/>
      <c r="V8" s="681"/>
      <c r="W8" s="681"/>
      <c r="X8" s="681"/>
      <c r="Y8" s="681"/>
      <c r="Z8" s="681"/>
      <c r="AA8" s="681"/>
      <c r="AB8" s="681"/>
      <c r="AC8" s="681"/>
      <c r="AD8" s="681"/>
      <c r="AE8" s="681"/>
      <c r="AF8" s="681"/>
      <c r="AG8" s="681"/>
      <c r="AH8" s="681"/>
      <c r="AI8" s="681"/>
      <c r="AJ8" s="681"/>
      <c r="AK8" s="681"/>
      <c r="AL8" s="682"/>
      <c r="AM8" s="95"/>
      <c r="AN8" s="95"/>
      <c r="AO8" s="95"/>
      <c r="AP8" s="95"/>
      <c r="AQ8" s="95"/>
      <c r="AR8" s="95"/>
      <c r="AS8" s="95"/>
      <c r="AT8" s="95"/>
      <c r="AU8" s="95"/>
      <c r="AV8" s="95"/>
      <c r="AW8" s="95"/>
      <c r="AX8" s="95"/>
      <c r="AY8" s="95"/>
      <c r="AZ8" s="95"/>
      <c r="BA8" s="95"/>
      <c r="BB8" s="95"/>
      <c r="BC8" s="95"/>
      <c r="BD8" s="95"/>
      <c r="BE8" s="95"/>
      <c r="BF8" s="95"/>
      <c r="BG8" s="31" t="n">
        <v>10</v>
      </c>
    </row>
    <row r="9" customFormat="false" ht="24" hidden="false" customHeight="true" outlineLevel="0" collapsed="false">
      <c r="A9" s="673"/>
      <c r="B9" s="673"/>
      <c r="C9" s="673"/>
      <c r="E9" s="56"/>
      <c r="F9" s="310" t="s">
        <v>993</v>
      </c>
      <c r="G9" s="310" t="s">
        <v>994</v>
      </c>
      <c r="H9" s="310"/>
      <c r="I9" s="97" t="s">
        <v>995</v>
      </c>
      <c r="J9" s="97"/>
      <c r="K9" s="97" t="s">
        <v>996</v>
      </c>
      <c r="L9" s="97"/>
      <c r="M9" s="97"/>
      <c r="N9" s="97"/>
      <c r="O9" s="97"/>
      <c r="P9" s="97"/>
      <c r="Q9" s="97"/>
      <c r="R9" s="97"/>
      <c r="S9" s="97"/>
      <c r="T9" s="97"/>
      <c r="U9" s="97"/>
      <c r="V9" s="97"/>
      <c r="W9" s="97"/>
      <c r="X9" s="97"/>
      <c r="Y9" s="97"/>
      <c r="Z9" s="97" t="s">
        <v>997</v>
      </c>
      <c r="AA9" s="97"/>
      <c r="AB9" s="97" t="s">
        <v>998</v>
      </c>
      <c r="AC9" s="97"/>
      <c r="AD9" s="97"/>
      <c r="AE9" s="97"/>
      <c r="AF9" s="97" t="s">
        <v>999</v>
      </c>
      <c r="AG9" s="97" t="s">
        <v>1000</v>
      </c>
      <c r="AH9" s="97"/>
      <c r="AI9" s="97" t="s">
        <v>1001</v>
      </c>
      <c r="AJ9" s="97" t="s">
        <v>1002</v>
      </c>
      <c r="AK9" s="97"/>
      <c r="AM9" s="95"/>
      <c r="AN9" s="95"/>
      <c r="AO9" s="95"/>
      <c r="AP9" s="95"/>
      <c r="AQ9" s="95"/>
      <c r="AR9" s="95"/>
      <c r="AS9" s="95"/>
      <c r="AT9" s="95"/>
      <c r="AU9" s="95"/>
      <c r="AV9" s="95"/>
      <c r="AW9" s="95"/>
      <c r="AX9" s="95"/>
      <c r="AY9" s="95"/>
      <c r="AZ9" s="95"/>
      <c r="BA9" s="95"/>
      <c r="BB9" s="95"/>
      <c r="BC9" s="95"/>
      <c r="BD9" s="95"/>
      <c r="BE9" s="95"/>
      <c r="BF9" s="95"/>
      <c r="BG9" s="31" t="n">
        <v>23</v>
      </c>
    </row>
    <row r="10" customFormat="false" ht="25.2" hidden="false" customHeight="true" outlineLevel="0" collapsed="false">
      <c r="A10" s="673"/>
      <c r="B10" s="673"/>
      <c r="C10" s="673"/>
      <c r="E10" s="56"/>
      <c r="F10" s="310"/>
      <c r="G10" s="310"/>
      <c r="H10" s="310"/>
      <c r="I10" s="97"/>
      <c r="J10" s="97"/>
      <c r="K10" s="108" t="s">
        <v>1003</v>
      </c>
      <c r="L10" s="97" t="s">
        <v>1004</v>
      </c>
      <c r="M10" s="97"/>
      <c r="N10" s="97" t="s">
        <v>1005</v>
      </c>
      <c r="O10" s="97"/>
      <c r="P10" s="97"/>
      <c r="Q10" s="97"/>
      <c r="R10" s="97"/>
      <c r="S10" s="97"/>
      <c r="T10" s="97"/>
      <c r="U10" s="97"/>
      <c r="V10" s="97"/>
      <c r="W10" s="97"/>
      <c r="X10" s="97"/>
      <c r="Y10" s="97"/>
      <c r="Z10" s="97"/>
      <c r="AA10" s="97"/>
      <c r="AB10" s="97"/>
      <c r="AC10" s="97"/>
      <c r="AD10" s="97"/>
      <c r="AE10" s="97"/>
      <c r="AF10" s="97"/>
      <c r="AG10" s="97"/>
      <c r="AH10" s="97"/>
      <c r="AI10" s="97"/>
      <c r="AJ10" s="97"/>
      <c r="AK10" s="97"/>
      <c r="AM10" s="95"/>
      <c r="AN10" s="95"/>
      <c r="AO10" s="95"/>
      <c r="AP10" s="95"/>
      <c r="AQ10" s="95"/>
      <c r="AR10" s="95"/>
      <c r="AS10" s="95"/>
      <c r="AT10" s="95"/>
      <c r="AU10" s="95"/>
      <c r="AV10" s="95"/>
      <c r="AW10" s="95"/>
      <c r="AX10" s="95"/>
      <c r="AY10" s="95"/>
      <c r="AZ10" s="95"/>
      <c r="BA10" s="95"/>
      <c r="BB10" s="95"/>
      <c r="BC10" s="95"/>
      <c r="BD10" s="95"/>
      <c r="BE10" s="95"/>
      <c r="BF10" s="95"/>
      <c r="BG10" s="31" t="n">
        <v>24</v>
      </c>
    </row>
    <row r="11" s="31" customFormat="true" ht="25.2" hidden="false" customHeight="true" outlineLevel="0" collapsed="false">
      <c r="A11" s="673"/>
      <c r="B11" s="673"/>
      <c r="C11" s="673"/>
      <c r="D11" s="34"/>
      <c r="E11" s="56"/>
      <c r="F11" s="310"/>
      <c r="G11" s="310"/>
      <c r="H11" s="310"/>
      <c r="I11" s="97"/>
      <c r="J11" s="97"/>
      <c r="K11" s="108"/>
      <c r="L11" s="97" t="s">
        <v>1006</v>
      </c>
      <c r="M11" s="97" t="s">
        <v>1007</v>
      </c>
      <c r="N11" s="97" t="s">
        <v>1008</v>
      </c>
      <c r="O11" s="97"/>
      <c r="P11" s="269" t="s">
        <v>989</v>
      </c>
      <c r="Q11" s="269" t="s">
        <v>1009</v>
      </c>
      <c r="R11" s="269" t="s">
        <v>1010</v>
      </c>
      <c r="S11" s="148" t="s">
        <v>1011</v>
      </c>
      <c r="T11" s="148"/>
      <c r="U11" s="148"/>
      <c r="V11" s="148"/>
      <c r="W11" s="148"/>
      <c r="X11" s="148"/>
      <c r="Y11" s="148"/>
      <c r="Z11" s="97"/>
      <c r="AA11" s="97"/>
      <c r="AB11" s="97" t="s">
        <v>1012</v>
      </c>
      <c r="AC11" s="97"/>
      <c r="AD11" s="97" t="s">
        <v>1013</v>
      </c>
      <c r="AE11" s="97"/>
      <c r="AF11" s="97"/>
      <c r="AG11" s="97"/>
      <c r="AH11" s="97"/>
      <c r="AI11" s="97"/>
      <c r="AJ11" s="97"/>
      <c r="AK11" s="97"/>
      <c r="AM11" s="95"/>
      <c r="AN11" s="95"/>
      <c r="AO11" s="95"/>
      <c r="AP11" s="95"/>
      <c r="AQ11" s="95"/>
      <c r="AR11" s="95"/>
      <c r="AS11" s="95"/>
      <c r="AT11" s="95"/>
      <c r="AU11" s="95"/>
      <c r="AV11" s="95"/>
      <c r="AW11" s="95"/>
      <c r="AX11" s="95"/>
      <c r="AY11" s="95"/>
      <c r="AZ11" s="95"/>
      <c r="BA11" s="95"/>
      <c r="BB11" s="95"/>
      <c r="BC11" s="95"/>
      <c r="BD11" s="95"/>
      <c r="BE11" s="95"/>
      <c r="BF11" s="95"/>
      <c r="BG11" s="31" t="n">
        <v>24</v>
      </c>
    </row>
    <row r="12" customFormat="false" ht="35.7" hidden="false" customHeight="true" outlineLevel="0" collapsed="false">
      <c r="A12" s="673"/>
      <c r="B12" s="673"/>
      <c r="C12" s="673"/>
      <c r="E12" s="56"/>
      <c r="F12" s="310"/>
      <c r="G12" s="310"/>
      <c r="H12" s="310"/>
      <c r="I12" s="108" t="s">
        <v>88</v>
      </c>
      <c r="J12" s="108" t="s">
        <v>1014</v>
      </c>
      <c r="K12" s="108"/>
      <c r="L12" s="97"/>
      <c r="M12" s="97"/>
      <c r="N12" s="97"/>
      <c r="O12" s="97"/>
      <c r="P12" s="269"/>
      <c r="Q12" s="269"/>
      <c r="R12" s="269"/>
      <c r="S12" s="148" t="s">
        <v>85</v>
      </c>
      <c r="T12" s="148" t="s">
        <v>86</v>
      </c>
      <c r="U12" s="148" t="s">
        <v>84</v>
      </c>
      <c r="V12" s="148" t="s">
        <v>1015</v>
      </c>
      <c r="W12" s="148" t="s">
        <v>84</v>
      </c>
      <c r="X12" s="148" t="s">
        <v>1016</v>
      </c>
      <c r="Y12" s="148" t="s">
        <v>1017</v>
      </c>
      <c r="Z12" s="97"/>
      <c r="AA12" s="97"/>
      <c r="AB12" s="108" t="s">
        <v>1018</v>
      </c>
      <c r="AC12" s="108" t="s">
        <v>1019</v>
      </c>
      <c r="AD12" s="108" t="s">
        <v>1018</v>
      </c>
      <c r="AE12" s="108" t="s">
        <v>1019</v>
      </c>
      <c r="AF12" s="97"/>
      <c r="AG12" s="108" t="s">
        <v>1020</v>
      </c>
      <c r="AH12" s="108" t="s">
        <v>1021</v>
      </c>
      <c r="AI12" s="97"/>
      <c r="AJ12" s="108" t="s">
        <v>1020</v>
      </c>
      <c r="AK12" s="108" t="s">
        <v>1021</v>
      </c>
      <c r="AM12" s="95"/>
      <c r="AN12" s="95"/>
      <c r="AO12" s="95"/>
      <c r="AP12" s="95"/>
      <c r="AQ12" s="95"/>
      <c r="AR12" s="95"/>
      <c r="AS12" s="95"/>
      <c r="AT12" s="95"/>
      <c r="AU12" s="95"/>
      <c r="AV12" s="95"/>
      <c r="AW12" s="95"/>
      <c r="AX12" s="95"/>
      <c r="AY12" s="95"/>
      <c r="AZ12" s="95"/>
      <c r="BA12" s="95"/>
      <c r="BB12" s="95"/>
      <c r="BC12" s="95"/>
      <c r="BD12" s="95"/>
      <c r="BE12" s="95"/>
      <c r="BF12" s="95"/>
      <c r="BG12" s="31" t="n">
        <v>34</v>
      </c>
    </row>
    <row r="13" customFormat="false" ht="1.05" hidden="false" customHeight="true" outlineLevel="0" collapsed="false">
      <c r="E13" s="56"/>
      <c r="F13" s="56" t="n">
        <v>0</v>
      </c>
      <c r="G13" s="56"/>
      <c r="H13" s="56"/>
      <c r="I13" s="56"/>
      <c r="J13" s="56"/>
      <c r="AL13" s="682"/>
      <c r="AM13" s="95"/>
      <c r="AN13" s="95"/>
      <c r="AO13" s="95"/>
      <c r="AP13" s="95"/>
      <c r="AQ13" s="95"/>
      <c r="AR13" s="95"/>
      <c r="AS13" s="95"/>
      <c r="AT13" s="95"/>
      <c r="AU13" s="95"/>
      <c r="AV13" s="95"/>
      <c r="AW13" s="95"/>
      <c r="AX13" s="95"/>
      <c r="AY13" s="95"/>
      <c r="AZ13" s="95"/>
      <c r="BA13" s="95"/>
      <c r="BB13" s="95"/>
      <c r="BC13" s="95"/>
      <c r="BD13" s="95"/>
      <c r="BE13" s="95"/>
      <c r="BF13" s="95"/>
      <c r="BG13" s="31" t="n">
        <v>1</v>
      </c>
    </row>
    <row r="14" customFormat="false" ht="10.5" hidden="false" customHeight="true" outlineLevel="0" collapsed="false">
      <c r="E14" s="95"/>
      <c r="AL14" s="95"/>
      <c r="AM14" s="95"/>
      <c r="AN14" s="95"/>
      <c r="AO14" s="95"/>
      <c r="AP14" s="95"/>
      <c r="AQ14" s="95"/>
      <c r="AR14" s="95"/>
      <c r="AS14" s="95"/>
      <c r="AT14" s="95"/>
      <c r="AU14" s="95"/>
      <c r="AV14" s="95"/>
      <c r="AW14" s="95"/>
      <c r="AX14" s="95"/>
      <c r="AY14" s="95"/>
      <c r="AZ14" s="95"/>
      <c r="BA14" s="95"/>
      <c r="BB14" s="95"/>
      <c r="BC14" s="95"/>
      <c r="BD14" s="95"/>
      <c r="BE14" s="95"/>
      <c r="BF14" s="95"/>
      <c r="BG14" s="31" t="n">
        <v>10</v>
      </c>
    </row>
    <row r="15" customFormat="false" ht="13.5" hidden="false" customHeight="true" outlineLevel="0" collapsed="false">
      <c r="E15" s="95"/>
      <c r="F15" s="683" t="s">
        <v>1022</v>
      </c>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95"/>
      <c r="BC15" s="95"/>
      <c r="BD15" s="95"/>
      <c r="BE15" s="95"/>
      <c r="BF15" s="95"/>
      <c r="BG15" s="31" t="n">
        <v>13</v>
      </c>
    </row>
    <row r="16" customFormat="false" ht="10.5" hidden="false" customHeight="true" outlineLevel="0" collapsed="false">
      <c r="BG16" s="31" t="n">
        <v>10</v>
      </c>
    </row>
    <row r="17" customFormat="false" ht="10.5" hidden="false" customHeight="true" outlineLevel="0" collapsed="false">
      <c r="E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31" t="n">
        <v>10</v>
      </c>
    </row>
    <row r="18" customFormat="false" ht="10.5" hidden="false" customHeight="true" outlineLevel="0" collapsed="false">
      <c r="E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31" t="n">
        <v>10</v>
      </c>
    </row>
    <row r="19" customFormat="false" ht="10.5" hidden="false" customHeight="true" outlineLevel="0" collapsed="false">
      <c r="E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c r="BE19" s="95"/>
      <c r="BF19" s="95"/>
      <c r="BG19" s="31" t="n">
        <v>10</v>
      </c>
    </row>
    <row r="20" customFormat="false" ht="10.5" hidden="true" customHeight="true" outlineLevel="0" collapsed="false">
      <c r="A20" s="569" t="s">
        <v>81</v>
      </c>
      <c r="B20" s="569" t="n">
        <v>0</v>
      </c>
      <c r="C20" s="569" t="n">
        <v>0</v>
      </c>
      <c r="D20" s="34" t="n">
        <v>0</v>
      </c>
      <c r="E20" s="31" t="n">
        <v>3</v>
      </c>
      <c r="F20" s="31" t="n">
        <v>14</v>
      </c>
      <c r="G20" s="31" t="n">
        <v>3</v>
      </c>
      <c r="H20" s="31" t="n">
        <v>7</v>
      </c>
      <c r="I20" s="31" t="n">
        <v>16</v>
      </c>
      <c r="J20" s="31" t="n">
        <v>16</v>
      </c>
      <c r="K20" s="31" t="n">
        <v>25</v>
      </c>
      <c r="L20" s="31" t="n">
        <v>7</v>
      </c>
      <c r="M20" s="31" t="n">
        <v>15</v>
      </c>
      <c r="N20" s="31" t="n">
        <v>3</v>
      </c>
      <c r="O20" s="31" t="n">
        <v>4</v>
      </c>
      <c r="P20" s="31" t="n">
        <v>8</v>
      </c>
      <c r="Q20" s="31" t="n">
        <v>21</v>
      </c>
      <c r="R20" s="31" t="n">
        <v>14</v>
      </c>
      <c r="S20" s="31" t="n">
        <v>17</v>
      </c>
      <c r="T20" s="31" t="n">
        <v>17</v>
      </c>
      <c r="U20" s="31" t="n">
        <v>9</v>
      </c>
      <c r="V20" s="31" t="n">
        <v>12</v>
      </c>
      <c r="W20" s="31" t="n">
        <v>9</v>
      </c>
      <c r="X20" s="31" t="n">
        <v>21</v>
      </c>
      <c r="Y20" s="31" t="n">
        <v>12</v>
      </c>
      <c r="Z20" s="31" t="n">
        <v>3</v>
      </c>
      <c r="AA20" s="31" t="n">
        <v>6</v>
      </c>
      <c r="AB20" s="31" t="n">
        <v>38</v>
      </c>
      <c r="AC20" s="31" t="n">
        <v>15</v>
      </c>
      <c r="AD20" s="31" t="n">
        <v>0</v>
      </c>
      <c r="AE20" s="31" t="n">
        <v>0</v>
      </c>
      <c r="AF20" s="31" t="n">
        <v>16</v>
      </c>
      <c r="AG20" s="31" t="n">
        <v>16</v>
      </c>
      <c r="AH20" s="31" t="n">
        <v>16</v>
      </c>
      <c r="AI20" s="31" t="n">
        <v>0</v>
      </c>
      <c r="AJ20" s="31" t="n">
        <v>0</v>
      </c>
      <c r="AK20" s="31" t="n">
        <v>0</v>
      </c>
      <c r="AL20" s="31" t="n">
        <v>8</v>
      </c>
      <c r="AM20" s="31" t="n">
        <v>8</v>
      </c>
      <c r="AN20" s="31" t="n">
        <v>8</v>
      </c>
      <c r="AO20" s="31" t="n">
        <v>8</v>
      </c>
      <c r="AP20" s="31" t="n">
        <v>8</v>
      </c>
      <c r="AQ20" s="31" t="n">
        <v>8</v>
      </c>
      <c r="AR20" s="31" t="n">
        <v>8</v>
      </c>
      <c r="AS20" s="31" t="n">
        <v>8</v>
      </c>
      <c r="AT20" s="31" t="n">
        <v>8</v>
      </c>
      <c r="AU20" s="31" t="n">
        <v>8</v>
      </c>
      <c r="AV20" s="31" t="n">
        <v>8</v>
      </c>
      <c r="AW20" s="31" t="n">
        <v>8</v>
      </c>
      <c r="AX20" s="31" t="n">
        <v>8</v>
      </c>
      <c r="AY20" s="31" t="n">
        <v>8</v>
      </c>
      <c r="AZ20" s="31" t="n">
        <v>8</v>
      </c>
      <c r="BA20" s="31" t="n">
        <v>8</v>
      </c>
      <c r="BB20" s="31" t="n">
        <v>8</v>
      </c>
      <c r="BC20" s="31" t="n">
        <v>8</v>
      </c>
      <c r="BD20" s="31" t="n">
        <v>8</v>
      </c>
      <c r="BE20" s="31" t="n">
        <v>8</v>
      </c>
      <c r="BF20" s="31" t="n">
        <v>8</v>
      </c>
      <c r="BG20" s="31" t="n">
        <v>10</v>
      </c>
    </row>
  </sheetData>
  <mergeCells count="28">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7:J17"/>
    <mergeCell ref="F18:J18"/>
    <mergeCell ref="F19:J19"/>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W59"/>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125" defaultRowHeight="10.5" zeroHeight="false" outlineLevelRow="0" outlineLevelCol="0"/>
  <cols>
    <col collapsed="false" customWidth="true" hidden="true" outlineLevel="0" max="3" min="1" style="569" width="4.14"/>
    <col collapsed="false" customWidth="true" hidden="true" outlineLevel="0" max="4" min="4" style="34" width="4.14"/>
    <col collapsed="false" customWidth="true" hidden="false" outlineLevel="0" max="5" min="5" style="31" width="3.01"/>
    <col collapsed="false" customWidth="true" hidden="false" outlineLevel="0" max="6" min="6" style="31" width="6.01"/>
    <col collapsed="false" customWidth="true" hidden="false" outlineLevel="0" max="7" min="7" style="31" width="60"/>
    <col collapsed="false" customWidth="true" hidden="true" outlineLevel="0" max="9" min="8" style="31" width="21.71"/>
    <col collapsed="false" customWidth="true" hidden="false" outlineLevel="0" max="10" min="10" style="31" width="0.14"/>
    <col collapsed="false" customWidth="true" hidden="false" outlineLevel="0" max="11" min="11" style="31" width="1"/>
    <col collapsed="false" customWidth="true" hidden="false" outlineLevel="0" max="22" min="12" style="31" width="8.01"/>
    <col collapsed="false" customWidth="false" hidden="true" outlineLevel="0" max="23" min="23" style="31" width="9.14"/>
  </cols>
  <sheetData>
    <row r="1" s="34" customFormat="true" ht="10.5" hidden="true" customHeight="true" outlineLevel="0" collapsed="false">
      <c r="A1" s="569"/>
      <c r="B1" s="569"/>
      <c r="C1" s="569"/>
      <c r="W1" s="34" t="s">
        <v>14</v>
      </c>
    </row>
    <row r="2" customFormat="false" ht="10.5" hidden="true" customHeight="true" outlineLevel="0" collapsed="false">
      <c r="W2" s="31" t="n">
        <v>0</v>
      </c>
    </row>
    <row r="3" s="34" customFormat="true" ht="10.5" hidden="true" customHeight="true" outlineLevel="0" collapsed="false">
      <c r="A3" s="569"/>
      <c r="B3" s="569"/>
      <c r="C3" s="569"/>
      <c r="W3" s="34" t="n">
        <v>0</v>
      </c>
    </row>
    <row r="4" customFormat="false" ht="3" hidden="false" customHeight="true" outlineLevel="0" collapsed="false">
      <c r="W4" s="31" t="n">
        <v>3</v>
      </c>
    </row>
    <row r="5" customFormat="false" ht="27.3" hidden="false" customHeight="true" outlineLevel="0" collapsed="false">
      <c r="F5" s="176" t="str">
        <f aca="false">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76"/>
      <c r="H5" s="176"/>
      <c r="I5" s="176"/>
      <c r="J5" s="176"/>
      <c r="W5" s="31" t="n">
        <v>26</v>
      </c>
    </row>
    <row r="6" customFormat="false" ht="10.5" hidden="false" customHeight="true" outlineLevel="0" collapsed="false">
      <c r="F6" s="209" t="str">
        <f aca="false">IF(org=0,"Не определено",org)</f>
        <v>ООО "Газпром теплоэнерго Ярославль"</v>
      </c>
      <c r="G6" s="209"/>
      <c r="H6" s="209"/>
      <c r="I6" s="209"/>
      <c r="J6" s="209"/>
      <c r="W6" s="31" t="n">
        <v>10</v>
      </c>
    </row>
    <row r="7" customFormat="false" ht="11.55" hidden="false" customHeight="true" outlineLevel="0" collapsed="false">
      <c r="E7" s="56"/>
      <c r="F7" s="684"/>
      <c r="G7" s="684"/>
      <c r="H7" s="684"/>
      <c r="I7" s="684"/>
      <c r="J7" s="684"/>
      <c r="K7" s="95"/>
      <c r="L7" s="95"/>
      <c r="M7" s="95"/>
      <c r="N7" s="95"/>
      <c r="O7" s="95"/>
      <c r="P7" s="95"/>
      <c r="Q7" s="95"/>
      <c r="R7" s="95"/>
      <c r="S7" s="95"/>
      <c r="T7" s="95"/>
      <c r="U7" s="95"/>
      <c r="V7" s="95"/>
      <c r="W7" s="31" t="n">
        <v>11</v>
      </c>
    </row>
    <row r="8" s="36" customFormat="true" ht="4.2" hidden="false" customHeight="true" outlineLevel="0" collapsed="false">
      <c r="A8" s="407"/>
      <c r="B8" s="407"/>
      <c r="C8" s="407"/>
      <c r="E8" s="118"/>
      <c r="F8" s="685"/>
      <c r="G8" s="685"/>
      <c r="H8" s="685"/>
      <c r="I8" s="685"/>
      <c r="J8" s="685"/>
      <c r="K8" s="118"/>
      <c r="L8" s="118"/>
      <c r="M8" s="118"/>
      <c r="N8" s="118"/>
      <c r="O8" s="118"/>
      <c r="P8" s="118"/>
      <c r="Q8" s="118"/>
      <c r="R8" s="118"/>
      <c r="S8" s="118"/>
      <c r="T8" s="118"/>
      <c r="U8" s="118"/>
      <c r="V8" s="118"/>
      <c r="W8" s="36" t="n">
        <v>4</v>
      </c>
    </row>
    <row r="9" customFormat="false" ht="10.5" hidden="false" customHeight="true" outlineLevel="0" collapsed="false">
      <c r="E9" s="56"/>
      <c r="F9" s="686" t="s">
        <v>307</v>
      </c>
      <c r="G9" s="686"/>
      <c r="H9" s="686"/>
      <c r="I9" s="686"/>
      <c r="J9" s="686"/>
      <c r="K9" s="687"/>
      <c r="L9" s="95"/>
      <c r="M9" s="95"/>
      <c r="N9" s="95"/>
      <c r="O9" s="95"/>
      <c r="P9" s="95"/>
      <c r="Q9" s="95"/>
      <c r="R9" s="95"/>
      <c r="S9" s="95"/>
      <c r="T9" s="95"/>
      <c r="U9" s="95"/>
      <c r="V9" s="95"/>
      <c r="W9" s="31" t="n">
        <v>10</v>
      </c>
    </row>
    <row r="10" customFormat="false" ht="25.2" hidden="false" customHeight="true" outlineLevel="0" collapsed="false">
      <c r="E10" s="95"/>
      <c r="F10" s="281" t="s">
        <v>87</v>
      </c>
      <c r="G10" s="281" t="s">
        <v>1023</v>
      </c>
      <c r="H10" s="281" t="s">
        <v>1024</v>
      </c>
      <c r="I10" s="281"/>
      <c r="J10" s="281"/>
      <c r="K10" s="688"/>
      <c r="L10" s="95"/>
      <c r="M10" s="95"/>
      <c r="N10" s="95"/>
      <c r="O10" s="95"/>
      <c r="P10" s="95"/>
      <c r="Q10" s="95"/>
      <c r="R10" s="95"/>
      <c r="S10" s="95"/>
      <c r="T10" s="95"/>
      <c r="U10" s="95"/>
      <c r="V10" s="95"/>
      <c r="W10" s="31" t="n">
        <v>24</v>
      </c>
    </row>
    <row r="11" customFormat="false" ht="25.5" hidden="false" customHeight="true" outlineLevel="0" collapsed="false">
      <c r="E11" s="95"/>
      <c r="F11" s="281"/>
      <c r="G11" s="281"/>
      <c r="H11" s="689" t="e">
        <f aca="false">INDEX(IP_MAIN_LIST_NAME_IP,MATCH(H8,IP_MAIN_LIST_IP_ID,0))&amp;" ("&amp;INDEX(IP_MAIN_START_DATE,MATCH(H8,IP_MAIN_LIST_IP_ID,0))&amp;"-"&amp;INDEX(IP_MAIN_END_DATE,MATCH(H8,IP_MAIN_LIST_IP_ID,0))&amp;")"</f>
        <v>#N/A</v>
      </c>
      <c r="I11" s="689"/>
      <c r="J11" s="689"/>
      <c r="K11" s="688"/>
      <c r="L11" s="95"/>
      <c r="M11" s="95"/>
      <c r="N11" s="95"/>
      <c r="O11" s="95"/>
      <c r="P11" s="95"/>
      <c r="Q11" s="95"/>
      <c r="R11" s="95"/>
      <c r="S11" s="95"/>
      <c r="T11" s="95"/>
      <c r="U11" s="95"/>
      <c r="V11" s="95"/>
      <c r="W11" s="31" t="n">
        <v>24</v>
      </c>
    </row>
    <row r="12" customFormat="false" ht="10.5" hidden="false" customHeight="true" outlineLevel="0" collapsed="false">
      <c r="F12" s="281"/>
      <c r="G12" s="281"/>
      <c r="H12" s="281" t="s">
        <v>1025</v>
      </c>
      <c r="I12" s="690"/>
      <c r="J12" s="281"/>
      <c r="K12" s="691"/>
      <c r="W12" s="31" t="n">
        <v>10</v>
      </c>
    </row>
    <row r="13" customFormat="false" ht="10.5" hidden="true" customHeight="true" outlineLevel="0" collapsed="false">
      <c r="F13" s="281" t="n">
        <v>1</v>
      </c>
      <c r="G13" s="281" t="n">
        <v>2</v>
      </c>
      <c r="H13" s="281" t="n">
        <v>3</v>
      </c>
      <c r="I13" s="281" t="n">
        <v>4</v>
      </c>
      <c r="J13" s="281" t="n">
        <v>5</v>
      </c>
      <c r="K13" s="691"/>
      <c r="W13" s="31" t="n">
        <v>0</v>
      </c>
    </row>
    <row r="14" customFormat="false" ht="11.55" hidden="false" customHeight="true" outlineLevel="0" collapsed="false">
      <c r="F14" s="281" t="s">
        <v>1026</v>
      </c>
      <c r="G14" s="281" t="s">
        <v>1027</v>
      </c>
      <c r="H14" s="281"/>
      <c r="I14" s="281"/>
      <c r="J14" s="281"/>
      <c r="K14" s="691"/>
      <c r="W14" s="31" t="n">
        <v>11</v>
      </c>
    </row>
    <row r="15" customFormat="false" ht="11.55" hidden="false" customHeight="true" outlineLevel="0" collapsed="false">
      <c r="F15" s="281" t="n">
        <v>1</v>
      </c>
      <c r="G15" s="168" t="s">
        <v>1028</v>
      </c>
      <c r="H15" s="692" t="n">
        <f aca="false">SUM(I15:J15)</f>
        <v>0</v>
      </c>
      <c r="I15" s="692" t="n">
        <f aca="false">SUM(I16:I27)</f>
        <v>0</v>
      </c>
      <c r="J15" s="281"/>
      <c r="K15" s="691"/>
      <c r="W15" s="31" t="n">
        <v>11</v>
      </c>
    </row>
    <row r="16" customFormat="false" ht="24" hidden="false" customHeight="true" outlineLevel="0" collapsed="false">
      <c r="F16" s="281" t="s">
        <v>1029</v>
      </c>
      <c r="G16" s="281" t="s">
        <v>1030</v>
      </c>
      <c r="H16" s="692" t="n">
        <f aca="false">SUM(I16:J16)</f>
        <v>0</v>
      </c>
      <c r="I16" s="693"/>
      <c r="J16" s="281"/>
      <c r="K16" s="691"/>
      <c r="W16" s="31" t="n">
        <v>23</v>
      </c>
    </row>
    <row r="17" customFormat="false" ht="24" hidden="false" customHeight="true" outlineLevel="0" collapsed="false">
      <c r="F17" s="281" t="s">
        <v>1031</v>
      </c>
      <c r="G17" s="281" t="s">
        <v>1032</v>
      </c>
      <c r="H17" s="692" t="n">
        <f aca="false">SUM(I17:J17)</f>
        <v>0</v>
      </c>
      <c r="I17" s="693"/>
      <c r="J17" s="281"/>
      <c r="K17" s="691"/>
      <c r="W17" s="31" t="n">
        <v>23</v>
      </c>
    </row>
    <row r="18" customFormat="false" ht="35.7" hidden="false" customHeight="true" outlineLevel="0" collapsed="false">
      <c r="F18" s="281" t="s">
        <v>1033</v>
      </c>
      <c r="G18" s="281" t="s">
        <v>1034</v>
      </c>
      <c r="H18" s="692" t="n">
        <f aca="false">SUM(I18:J18)</f>
        <v>0</v>
      </c>
      <c r="I18" s="693"/>
      <c r="J18" s="281"/>
      <c r="K18" s="691"/>
      <c r="W18" s="31" t="n">
        <v>34</v>
      </c>
    </row>
    <row r="19" customFormat="false" ht="35.7" hidden="false" customHeight="true" outlineLevel="0" collapsed="false">
      <c r="F19" s="281" t="s">
        <v>1035</v>
      </c>
      <c r="G19" s="281" t="s">
        <v>1036</v>
      </c>
      <c r="H19" s="692" t="n">
        <f aca="false">SUM(I19:J19)</f>
        <v>0</v>
      </c>
      <c r="I19" s="693"/>
      <c r="J19" s="281"/>
      <c r="K19" s="691"/>
      <c r="W19" s="31" t="n">
        <v>34</v>
      </c>
    </row>
    <row r="20" customFormat="false" ht="48.3" hidden="false" customHeight="true" outlineLevel="0" collapsed="false">
      <c r="F20" s="281" t="s">
        <v>1037</v>
      </c>
      <c r="G20" s="281" t="s">
        <v>1038</v>
      </c>
      <c r="H20" s="692" t="n">
        <f aca="false">SUM(I20:J20)</f>
        <v>0</v>
      </c>
      <c r="I20" s="693"/>
      <c r="J20" s="281"/>
      <c r="K20" s="691"/>
      <c r="W20" s="31" t="n">
        <v>46</v>
      </c>
    </row>
    <row r="21" customFormat="false" ht="35.7" hidden="false" customHeight="true" outlineLevel="0" collapsed="false">
      <c r="F21" s="281" t="s">
        <v>1039</v>
      </c>
      <c r="G21" s="281" t="s">
        <v>1040</v>
      </c>
      <c r="H21" s="692" t="n">
        <f aca="false">SUM(I21:J21)</f>
        <v>0</v>
      </c>
      <c r="I21" s="693"/>
      <c r="J21" s="281"/>
      <c r="K21" s="691"/>
      <c r="W21" s="31" t="n">
        <v>34</v>
      </c>
    </row>
    <row r="22" customFormat="false" ht="35.7" hidden="false" customHeight="true" outlineLevel="0" collapsed="false">
      <c r="F22" s="281" t="s">
        <v>1041</v>
      </c>
      <c r="G22" s="281" t="s">
        <v>1042</v>
      </c>
      <c r="H22" s="692" t="n">
        <f aca="false">SUM(I22:J22)</f>
        <v>0</v>
      </c>
      <c r="I22" s="693"/>
      <c r="J22" s="281"/>
      <c r="K22" s="691"/>
      <c r="W22" s="31" t="n">
        <v>34</v>
      </c>
    </row>
    <row r="23" customFormat="false" ht="24" hidden="false" customHeight="true" outlineLevel="0" collapsed="false">
      <c r="F23" s="281" t="s">
        <v>1043</v>
      </c>
      <c r="G23" s="281" t="s">
        <v>1044</v>
      </c>
      <c r="H23" s="692" t="n">
        <f aca="false">SUM(I23:J23)</f>
        <v>0</v>
      </c>
      <c r="I23" s="693"/>
      <c r="J23" s="281"/>
      <c r="K23" s="691"/>
      <c r="W23" s="31" t="n">
        <v>23</v>
      </c>
    </row>
    <row r="24" customFormat="false" ht="24" hidden="false" customHeight="true" outlineLevel="0" collapsed="false">
      <c r="F24" s="281" t="s">
        <v>1045</v>
      </c>
      <c r="G24" s="281" t="s">
        <v>1046</v>
      </c>
      <c r="H24" s="692" t="n">
        <f aca="false">SUM(I24:J24)</f>
        <v>0</v>
      </c>
      <c r="I24" s="693"/>
      <c r="J24" s="281"/>
      <c r="K24" s="691"/>
      <c r="W24" s="31" t="n">
        <v>23</v>
      </c>
    </row>
    <row r="25" customFormat="false" ht="35.7" hidden="false" customHeight="true" outlineLevel="0" collapsed="false">
      <c r="F25" s="281" t="s">
        <v>1047</v>
      </c>
      <c r="G25" s="281" t="s">
        <v>1048</v>
      </c>
      <c r="H25" s="692" t="n">
        <f aca="false">SUM(I25:J25)</f>
        <v>0</v>
      </c>
      <c r="I25" s="693"/>
      <c r="J25" s="281"/>
      <c r="K25" s="691"/>
      <c r="W25" s="31" t="n">
        <v>34</v>
      </c>
    </row>
    <row r="26" customFormat="false" ht="35.7" hidden="false" customHeight="true" outlineLevel="0" collapsed="false">
      <c r="F26" s="281" t="s">
        <v>1049</v>
      </c>
      <c r="G26" s="281" t="s">
        <v>1050</v>
      </c>
      <c r="H26" s="692" t="n">
        <f aca="false">SUM(I26:J26)</f>
        <v>0</v>
      </c>
      <c r="I26" s="693"/>
      <c r="J26" s="281"/>
      <c r="K26" s="691"/>
      <c r="W26" s="31" t="n">
        <v>34</v>
      </c>
    </row>
    <row r="27" customFormat="false" ht="11.55" hidden="false" customHeight="true" outlineLevel="0" collapsed="false">
      <c r="F27" s="281" t="s">
        <v>1051</v>
      </c>
      <c r="G27" s="281" t="s">
        <v>1052</v>
      </c>
      <c r="H27" s="692" t="n">
        <f aca="false">SUM(I27:J27)</f>
        <v>0</v>
      </c>
      <c r="I27" s="693"/>
      <c r="J27" s="281"/>
      <c r="K27" s="691"/>
      <c r="W27" s="31" t="n">
        <v>11</v>
      </c>
    </row>
    <row r="28" customFormat="false" ht="11.55" hidden="false" customHeight="true" outlineLevel="0" collapsed="false">
      <c r="F28" s="281" t="n">
        <v>2</v>
      </c>
      <c r="G28" s="168" t="s">
        <v>1053</v>
      </c>
      <c r="H28" s="692" t="n">
        <f aca="false">SUM(I28:J28)</f>
        <v>0</v>
      </c>
      <c r="I28" s="692" t="n">
        <f aca="false">SUM(I29:I31)</f>
        <v>0</v>
      </c>
      <c r="J28" s="281"/>
      <c r="K28" s="691"/>
      <c r="W28" s="31" t="n">
        <v>11</v>
      </c>
    </row>
    <row r="29" customFormat="false" ht="11.55" hidden="false" customHeight="true" outlineLevel="0" collapsed="false">
      <c r="F29" s="281" t="s">
        <v>715</v>
      </c>
      <c r="G29" s="281" t="s">
        <v>1054</v>
      </c>
      <c r="H29" s="692" t="n">
        <f aca="false">SUM(I29:J29)</f>
        <v>0</v>
      </c>
      <c r="I29" s="693"/>
      <c r="J29" s="281"/>
      <c r="K29" s="691"/>
      <c r="W29" s="31" t="n">
        <v>11</v>
      </c>
    </row>
    <row r="30" customFormat="false" ht="11.55" hidden="false" customHeight="true" outlineLevel="0" collapsed="false">
      <c r="F30" s="281" t="s">
        <v>314</v>
      </c>
      <c r="G30" s="281" t="s">
        <v>1055</v>
      </c>
      <c r="H30" s="692" t="n">
        <f aca="false">SUM(I30:J30)</f>
        <v>0</v>
      </c>
      <c r="I30" s="693"/>
      <c r="J30" s="281"/>
      <c r="K30" s="691"/>
      <c r="W30" s="31" t="n">
        <v>11</v>
      </c>
    </row>
    <row r="31" customFormat="false" ht="11.55" hidden="false" customHeight="true" outlineLevel="0" collapsed="false">
      <c r="F31" s="281" t="s">
        <v>317</v>
      </c>
      <c r="G31" s="281" t="s">
        <v>1056</v>
      </c>
      <c r="H31" s="692" t="n">
        <f aca="false">SUM(I31:J31)</f>
        <v>0</v>
      </c>
      <c r="I31" s="693"/>
      <c r="J31" s="281"/>
      <c r="K31" s="691"/>
      <c r="W31" s="31" t="n">
        <v>11</v>
      </c>
    </row>
    <row r="32" customFormat="false" ht="11.55" hidden="false" customHeight="true" outlineLevel="0" collapsed="false">
      <c r="F32" s="281" t="n">
        <v>3</v>
      </c>
      <c r="G32" s="168" t="s">
        <v>1057</v>
      </c>
      <c r="H32" s="692" t="n">
        <f aca="false">SUM(I32:J32)</f>
        <v>0</v>
      </c>
      <c r="I32" s="692" t="n">
        <f aca="false">SUM(I33:I34)</f>
        <v>0</v>
      </c>
      <c r="J32" s="281"/>
      <c r="K32" s="691"/>
      <c r="W32" s="31" t="n">
        <v>11</v>
      </c>
    </row>
    <row r="33" customFormat="false" ht="48.3" hidden="false" customHeight="true" outlineLevel="0" collapsed="false">
      <c r="F33" s="281" t="s">
        <v>331</v>
      </c>
      <c r="G33" s="281" t="s">
        <v>1058</v>
      </c>
      <c r="H33" s="692" t="n">
        <f aca="false">SUM(I33:J33)</f>
        <v>0</v>
      </c>
      <c r="I33" s="693"/>
      <c r="J33" s="281"/>
      <c r="K33" s="691"/>
      <c r="W33" s="31" t="n">
        <v>46</v>
      </c>
    </row>
    <row r="34" customFormat="false" ht="11.55" hidden="false" customHeight="true" outlineLevel="0" collapsed="false">
      <c r="F34" s="281" t="s">
        <v>339</v>
      </c>
      <c r="G34" s="281" t="s">
        <v>1059</v>
      </c>
      <c r="H34" s="692" t="n">
        <f aca="false">SUM(I34:J34)</f>
        <v>0</v>
      </c>
      <c r="I34" s="693"/>
      <c r="J34" s="281"/>
      <c r="K34" s="691"/>
      <c r="W34" s="31" t="n">
        <v>11</v>
      </c>
    </row>
    <row r="35" customFormat="false" ht="11.55" hidden="false" customHeight="true" outlineLevel="0" collapsed="false">
      <c r="F35" s="281" t="n">
        <v>4</v>
      </c>
      <c r="G35" s="168" t="s">
        <v>1060</v>
      </c>
      <c r="H35" s="692" t="n">
        <f aca="false">SUM(I35:J35)</f>
        <v>0</v>
      </c>
      <c r="I35" s="693"/>
      <c r="J35" s="281"/>
      <c r="K35" s="691"/>
      <c r="W35" s="31" t="n">
        <v>11</v>
      </c>
    </row>
    <row r="36" customFormat="false" ht="11.55" hidden="false" customHeight="true" outlineLevel="0" collapsed="false">
      <c r="F36" s="281"/>
      <c r="G36" s="670" t="s">
        <v>1061</v>
      </c>
      <c r="H36" s="692" t="n">
        <f aca="false">SUM(I36:J36)</f>
        <v>0</v>
      </c>
      <c r="I36" s="692" t="n">
        <f aca="false">SUM(I15,I28,I32,I35)</f>
        <v>0</v>
      </c>
      <c r="J36" s="281"/>
      <c r="K36" s="691"/>
      <c r="W36" s="31" t="n">
        <v>11</v>
      </c>
    </row>
    <row r="37" customFormat="false" ht="29.25" hidden="false" customHeight="true" outlineLevel="0" collapsed="false">
      <c r="F37" s="281" t="s">
        <v>1062</v>
      </c>
      <c r="G37" s="281" t="s">
        <v>1063</v>
      </c>
      <c r="H37" s="281"/>
      <c r="I37" s="281"/>
      <c r="J37" s="281"/>
      <c r="K37" s="691"/>
      <c r="W37" s="31" t="n">
        <v>28</v>
      </c>
    </row>
    <row r="38" customFormat="false" ht="24" hidden="false" customHeight="true" outlineLevel="0" collapsed="false">
      <c r="F38" s="281" t="s">
        <v>118</v>
      </c>
      <c r="G38" s="168" t="s">
        <v>1064</v>
      </c>
      <c r="H38" s="692" t="n">
        <f aca="false">SUM(I38:J38)</f>
        <v>0</v>
      </c>
      <c r="I38" s="692" t="n">
        <f aca="false">SUM(I39,I44,I47)</f>
        <v>0</v>
      </c>
      <c r="J38" s="281"/>
      <c r="K38" s="691"/>
      <c r="W38" s="31" t="n">
        <v>23</v>
      </c>
    </row>
    <row r="39" customFormat="false" ht="11.55" hidden="false" customHeight="true" outlineLevel="0" collapsed="false">
      <c r="F39" s="281" t="s">
        <v>1029</v>
      </c>
      <c r="G39" s="281" t="s">
        <v>1028</v>
      </c>
      <c r="H39" s="692" t="n">
        <f aca="false">SUM(I39:J39)</f>
        <v>0</v>
      </c>
      <c r="I39" s="692" t="n">
        <f aca="false">SUM(I40:I43)</f>
        <v>0</v>
      </c>
      <c r="J39" s="281"/>
      <c r="K39" s="691"/>
      <c r="W39" s="31" t="n">
        <v>11</v>
      </c>
    </row>
    <row r="40" customFormat="false" ht="24" hidden="false" customHeight="true" outlineLevel="0" collapsed="false">
      <c r="F40" s="281" t="s">
        <v>1065</v>
      </c>
      <c r="G40" s="281" t="s">
        <v>1066</v>
      </c>
      <c r="H40" s="692" t="n">
        <f aca="false">SUM(I40:J40)</f>
        <v>0</v>
      </c>
      <c r="I40" s="693"/>
      <c r="J40" s="281"/>
      <c r="K40" s="691"/>
      <c r="W40" s="31" t="n">
        <v>23</v>
      </c>
    </row>
    <row r="41" customFormat="false" ht="11.55" hidden="false" customHeight="true" outlineLevel="0" collapsed="false">
      <c r="F41" s="281" t="s">
        <v>1067</v>
      </c>
      <c r="G41" s="281" t="s">
        <v>1068</v>
      </c>
      <c r="H41" s="692" t="n">
        <f aca="false">SUM(I41:J41)</f>
        <v>0</v>
      </c>
      <c r="I41" s="693"/>
      <c r="J41" s="281"/>
      <c r="K41" s="691"/>
      <c r="W41" s="31" t="n">
        <v>11</v>
      </c>
    </row>
    <row r="42" customFormat="false" ht="11.55" hidden="false" customHeight="true" outlineLevel="0" collapsed="false">
      <c r="F42" s="281" t="s">
        <v>1069</v>
      </c>
      <c r="G42" s="281" t="s">
        <v>1070</v>
      </c>
      <c r="H42" s="692" t="n">
        <f aca="false">SUM(I42:J42)</f>
        <v>0</v>
      </c>
      <c r="I42" s="693"/>
      <c r="J42" s="281"/>
      <c r="K42" s="691"/>
      <c r="W42" s="31" t="n">
        <v>11</v>
      </c>
    </row>
    <row r="43" customFormat="false" ht="35.7" hidden="false" customHeight="true" outlineLevel="0" collapsed="false">
      <c r="F43" s="281" t="s">
        <v>1071</v>
      </c>
      <c r="G43" s="281" t="s">
        <v>1072</v>
      </c>
      <c r="H43" s="692" t="n">
        <f aca="false">SUM(I43:J43)</f>
        <v>0</v>
      </c>
      <c r="I43" s="693"/>
      <c r="J43" s="281"/>
      <c r="K43" s="691"/>
      <c r="W43" s="31" t="n">
        <v>34</v>
      </c>
    </row>
    <row r="44" customFormat="false" ht="11.55" hidden="false" customHeight="true" outlineLevel="0" collapsed="false">
      <c r="F44" s="281" t="s">
        <v>1031</v>
      </c>
      <c r="G44" s="281" t="s">
        <v>1057</v>
      </c>
      <c r="H44" s="692" t="n">
        <f aca="false">SUM(I44:J44)</f>
        <v>0</v>
      </c>
      <c r="I44" s="692" t="n">
        <f aca="false">SUM(I45:I46)</f>
        <v>0</v>
      </c>
      <c r="J44" s="281"/>
      <c r="K44" s="691"/>
      <c r="W44" s="31" t="n">
        <v>11</v>
      </c>
    </row>
    <row r="45" customFormat="false" ht="48.3" hidden="false" customHeight="true" outlineLevel="0" collapsed="false">
      <c r="F45" s="281" t="s">
        <v>1073</v>
      </c>
      <c r="G45" s="281" t="s">
        <v>1058</v>
      </c>
      <c r="H45" s="692" t="n">
        <f aca="false">SUM(I45:J45)</f>
        <v>0</v>
      </c>
      <c r="I45" s="693"/>
      <c r="J45" s="281"/>
      <c r="K45" s="691"/>
      <c r="W45" s="31" t="n">
        <v>46</v>
      </c>
    </row>
    <row r="46" customFormat="false" ht="11.55" hidden="false" customHeight="true" outlineLevel="0" collapsed="false">
      <c r="F46" s="281" t="s">
        <v>1074</v>
      </c>
      <c r="G46" s="281" t="s">
        <v>1059</v>
      </c>
      <c r="H46" s="692" t="n">
        <f aca="false">SUM(I46:J46)</f>
        <v>0</v>
      </c>
      <c r="I46" s="693"/>
      <c r="J46" s="281"/>
      <c r="K46" s="691"/>
      <c r="W46" s="31" t="n">
        <v>11</v>
      </c>
    </row>
    <row r="47" customFormat="false" ht="11.55" hidden="false" customHeight="true" outlineLevel="0" collapsed="false">
      <c r="F47" s="281" t="s">
        <v>1033</v>
      </c>
      <c r="G47" s="281" t="s">
        <v>1075</v>
      </c>
      <c r="H47" s="692" t="n">
        <f aca="false">SUM(I47:J47)</f>
        <v>0</v>
      </c>
      <c r="I47" s="693"/>
      <c r="J47" s="281"/>
      <c r="K47" s="691"/>
      <c r="W47" s="31" t="n">
        <v>11</v>
      </c>
    </row>
    <row r="48" customFormat="false" ht="24" hidden="false" customHeight="true" outlineLevel="0" collapsed="false">
      <c r="F48" s="281" t="s">
        <v>101</v>
      </c>
      <c r="G48" s="168" t="s">
        <v>1076</v>
      </c>
      <c r="H48" s="692" t="n">
        <f aca="false">SUM(I48:J48)</f>
        <v>0</v>
      </c>
      <c r="I48" s="692" t="n">
        <f aca="false">SUM(I49,I54,I57)</f>
        <v>0</v>
      </c>
      <c r="J48" s="281"/>
      <c r="K48" s="691"/>
      <c r="W48" s="31" t="n">
        <v>23</v>
      </c>
    </row>
    <row r="49" customFormat="false" ht="11.55" hidden="false" customHeight="true" outlineLevel="0" collapsed="false">
      <c r="F49" s="281" t="s">
        <v>715</v>
      </c>
      <c r="G49" s="281" t="s">
        <v>1028</v>
      </c>
      <c r="H49" s="692" t="n">
        <f aca="false">SUM(I49:J49)</f>
        <v>0</v>
      </c>
      <c r="I49" s="692" t="n">
        <f aca="false">SUM(I50:I53)</f>
        <v>0</v>
      </c>
      <c r="J49" s="281"/>
      <c r="K49" s="691"/>
      <c r="W49" s="31" t="n">
        <v>11</v>
      </c>
    </row>
    <row r="50" customFormat="false" ht="24" hidden="false" customHeight="true" outlineLevel="0" collapsed="false">
      <c r="F50" s="281" t="s">
        <v>718</v>
      </c>
      <c r="G50" s="281" t="s">
        <v>1066</v>
      </c>
      <c r="H50" s="692" t="n">
        <f aca="false">SUM(I50:J50)</f>
        <v>0</v>
      </c>
      <c r="I50" s="693"/>
      <c r="J50" s="281"/>
      <c r="K50" s="691"/>
      <c r="W50" s="31" t="n">
        <v>23</v>
      </c>
    </row>
    <row r="51" customFormat="false" ht="11.55" hidden="false" customHeight="true" outlineLevel="0" collapsed="false">
      <c r="F51" s="281" t="s">
        <v>721</v>
      </c>
      <c r="G51" s="281" t="s">
        <v>1068</v>
      </c>
      <c r="H51" s="692" t="n">
        <f aca="false">SUM(I51:J51)</f>
        <v>0</v>
      </c>
      <c r="I51" s="693"/>
      <c r="J51" s="281"/>
      <c r="K51" s="691"/>
      <c r="W51" s="31" t="n">
        <v>11</v>
      </c>
    </row>
    <row r="52" customFormat="false" ht="11.55" hidden="false" customHeight="true" outlineLevel="0" collapsed="false">
      <c r="F52" s="281" t="s">
        <v>1077</v>
      </c>
      <c r="G52" s="281" t="s">
        <v>1070</v>
      </c>
      <c r="H52" s="692" t="n">
        <f aca="false">SUM(I52:J52)</f>
        <v>0</v>
      </c>
      <c r="I52" s="693"/>
      <c r="J52" s="281"/>
      <c r="K52" s="691"/>
      <c r="W52" s="31" t="n">
        <v>11</v>
      </c>
    </row>
    <row r="53" customFormat="false" ht="35.7" hidden="false" customHeight="true" outlineLevel="0" collapsed="false">
      <c r="F53" s="281" t="s">
        <v>1078</v>
      </c>
      <c r="G53" s="281" t="s">
        <v>1072</v>
      </c>
      <c r="H53" s="692" t="n">
        <f aca="false">SUM(I53:J53)</f>
        <v>0</v>
      </c>
      <c r="I53" s="693"/>
      <c r="J53" s="281"/>
      <c r="K53" s="691"/>
      <c r="W53" s="31" t="n">
        <v>34</v>
      </c>
    </row>
    <row r="54" customFormat="false" ht="11.55" hidden="false" customHeight="true" outlineLevel="0" collapsed="false">
      <c r="F54" s="281" t="s">
        <v>314</v>
      </c>
      <c r="G54" s="281" t="s">
        <v>1057</v>
      </c>
      <c r="H54" s="692" t="n">
        <f aca="false">SUM(I54:J54)</f>
        <v>0</v>
      </c>
      <c r="I54" s="692" t="n">
        <f aca="false">SUM(I55:I56)</f>
        <v>0</v>
      </c>
      <c r="J54" s="281"/>
      <c r="K54" s="691"/>
      <c r="W54" s="31" t="n">
        <v>11</v>
      </c>
    </row>
    <row r="55" customFormat="false" ht="48.3" hidden="false" customHeight="true" outlineLevel="0" collapsed="false">
      <c r="F55" s="281" t="s">
        <v>725</v>
      </c>
      <c r="G55" s="281" t="s">
        <v>1058</v>
      </c>
      <c r="H55" s="692" t="n">
        <f aca="false">SUM(I55:J55)</f>
        <v>0</v>
      </c>
      <c r="I55" s="693"/>
      <c r="J55" s="281"/>
      <c r="K55" s="691"/>
      <c r="W55" s="31" t="n">
        <v>46</v>
      </c>
    </row>
    <row r="56" customFormat="false" ht="11.55" hidden="false" customHeight="true" outlineLevel="0" collapsed="false">
      <c r="F56" s="281" t="s">
        <v>727</v>
      </c>
      <c r="G56" s="281" t="s">
        <v>1059</v>
      </c>
      <c r="H56" s="692" t="n">
        <f aca="false">SUM(I56:J56)</f>
        <v>0</v>
      </c>
      <c r="I56" s="693"/>
      <c r="J56" s="281"/>
      <c r="K56" s="691"/>
      <c r="W56" s="31" t="n">
        <v>11</v>
      </c>
    </row>
    <row r="57" customFormat="false" ht="11.55" hidden="false" customHeight="true" outlineLevel="0" collapsed="false">
      <c r="F57" s="281" t="s">
        <v>317</v>
      </c>
      <c r="G57" s="281" t="s">
        <v>1075</v>
      </c>
      <c r="H57" s="692" t="n">
        <f aca="false">SUM(I57:J57)</f>
        <v>0</v>
      </c>
      <c r="I57" s="693"/>
      <c r="J57" s="281"/>
      <c r="K57" s="691"/>
      <c r="W57" s="31" t="n">
        <v>11</v>
      </c>
    </row>
    <row r="58" customFormat="false" ht="11.55" hidden="false" customHeight="true" outlineLevel="0" collapsed="false">
      <c r="F58" s="281"/>
      <c r="G58" s="281" t="s">
        <v>1061</v>
      </c>
      <c r="H58" s="692" t="n">
        <f aca="false">SUM(I58:J58)</f>
        <v>0</v>
      </c>
      <c r="I58" s="692" t="n">
        <f aca="false">SUM(I38,I48)</f>
        <v>0</v>
      </c>
      <c r="J58" s="281"/>
      <c r="K58" s="691"/>
      <c r="W58" s="31" t="n">
        <v>11</v>
      </c>
    </row>
    <row r="59" customFormat="false" ht="10.5" hidden="true" customHeight="true" outlineLevel="0" collapsed="false">
      <c r="A59" s="569" t="s">
        <v>81</v>
      </c>
      <c r="B59" s="569" t="n">
        <v>0</v>
      </c>
      <c r="C59" s="569" t="n">
        <v>0</v>
      </c>
      <c r="D59" s="34" t="n">
        <v>0</v>
      </c>
      <c r="E59" s="31" t="n">
        <v>3</v>
      </c>
      <c r="F59" s="31" t="n">
        <v>6</v>
      </c>
      <c r="G59" s="31" t="n">
        <v>60</v>
      </c>
      <c r="H59" s="31" t="n">
        <v>0</v>
      </c>
      <c r="I59" s="31" t="n">
        <v>0</v>
      </c>
      <c r="J59" s="31" t="n">
        <v>0</v>
      </c>
      <c r="K59" s="31" t="n">
        <v>1</v>
      </c>
      <c r="L59" s="31" t="n">
        <v>8</v>
      </c>
      <c r="M59" s="31" t="n">
        <v>8</v>
      </c>
      <c r="N59" s="31" t="n">
        <v>8</v>
      </c>
      <c r="O59" s="31" t="n">
        <v>8</v>
      </c>
      <c r="P59" s="31" t="n">
        <v>8</v>
      </c>
      <c r="Q59" s="31" t="n">
        <v>8</v>
      </c>
      <c r="R59" s="31" t="n">
        <v>8</v>
      </c>
      <c r="S59" s="31" t="n">
        <v>8</v>
      </c>
      <c r="T59" s="31" t="n">
        <v>8</v>
      </c>
      <c r="U59" s="31" t="n">
        <v>8</v>
      </c>
      <c r="V59" s="31" t="n">
        <v>8</v>
      </c>
      <c r="W59" s="31" t="n">
        <v>10</v>
      </c>
    </row>
  </sheetData>
  <mergeCells count="9">
    <mergeCell ref="F5:J5"/>
    <mergeCell ref="F6:J6"/>
    <mergeCell ref="F9:J9"/>
    <mergeCell ref="F10:F12"/>
    <mergeCell ref="G10:G12"/>
    <mergeCell ref="H10:J10"/>
    <mergeCell ref="H11:J11"/>
    <mergeCell ref="G14:J14"/>
    <mergeCell ref="G37:J37"/>
  </mergeCells>
  <dataValidations count="1">
    <dataValidation allowBlank="true" error="Допускается ввод только неотрицательных чисел!" errorStyle="stop" errorTitle="Ошибка" operator="between" showDropDown="false" showErrorMessage="true" showInputMessage="false" sqref="I16:I27 I29:I31 I33:I35 I40:I43 I45:I47 I50:I53 I55:I57" type="decimal">
      <formula1>0</formula1>
      <formula2>1E+024</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46C0A"/>
    <pageSetUpPr fitToPage="false"/>
  </sheetPr>
  <dimension ref="A1:GC2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2" zeroHeight="false" outlineLevelRow="0" outlineLevelCol="0"/>
  <cols>
    <col collapsed="false" customWidth="true" hidden="true" outlineLevel="0" max="1" min="1" style="694" width="4.71"/>
    <col collapsed="false" customWidth="true" hidden="true" outlineLevel="0" max="2" min="2" style="695" width="4.71"/>
    <col collapsed="false" customWidth="true" hidden="true" outlineLevel="0" max="4" min="3" style="694" width="4.71"/>
    <col collapsed="false" customWidth="true" hidden="false" outlineLevel="0" max="5" min="5" style="694" width="3.01"/>
    <col collapsed="false" customWidth="true" hidden="false" outlineLevel="0" max="6" min="6" style="694" width="6.01"/>
    <col collapsed="false" customWidth="true" hidden="false" outlineLevel="0" max="7" min="7" style="694" width="18.01"/>
    <col collapsed="false" customWidth="true" hidden="false" outlineLevel="0" max="8" min="8" style="694" width="27.01"/>
    <col collapsed="false" customWidth="true" hidden="false" outlineLevel="0" max="9" min="9" style="694" width="18.01"/>
    <col collapsed="false" customWidth="true" hidden="true" outlineLevel="0" max="14" min="10" style="694" width="0.85"/>
    <col collapsed="false" customWidth="true" hidden="false" outlineLevel="0" max="28" min="15" style="694" width="21.71"/>
    <col collapsed="false" customWidth="true" hidden="false" outlineLevel="0" max="71" min="29" style="694" width="0.85"/>
    <col collapsed="false" customWidth="true" hidden="true" outlineLevel="0" max="79" min="72" style="694" width="21.71"/>
    <col collapsed="false" customWidth="true" hidden="true" outlineLevel="0" max="81" min="80" style="694" width="29.14"/>
    <col collapsed="false" customWidth="true" hidden="true" outlineLevel="0" max="89" min="82" style="694" width="21.71"/>
    <col collapsed="false" customWidth="true" hidden="true" outlineLevel="0" max="102" min="90" style="694" width="0.71"/>
    <col collapsed="false" customWidth="true" hidden="true" outlineLevel="0" max="114" min="103" style="694" width="21.71"/>
    <col collapsed="false" customWidth="true" hidden="true" outlineLevel="0" max="178" min="115" style="694" width="0.71"/>
    <col collapsed="false" customWidth="true" hidden="false" outlineLevel="0" max="179" min="179" style="694" width="0.14"/>
    <col collapsed="false" customWidth="true" hidden="false" outlineLevel="0" max="184" min="180" style="694" width="8.01"/>
    <col collapsed="false" customWidth="false" hidden="true" outlineLevel="0" max="185" min="185" style="694" width="9.14"/>
  </cols>
  <sheetData>
    <row r="1" s="696" customFormat="true" ht="12" hidden="true" customHeight="true" outlineLevel="0" collapsed="false">
      <c r="B1" s="697"/>
      <c r="GC1" s="696" t="s">
        <v>14</v>
      </c>
    </row>
    <row r="2" s="696" customFormat="true" ht="12" hidden="true" customHeight="true" outlineLevel="0" collapsed="false">
      <c r="B2" s="697"/>
      <c r="GC2" s="696" t="n">
        <v>0</v>
      </c>
    </row>
    <row r="3" s="696" customFormat="true" ht="12" hidden="true" customHeight="true" outlineLevel="0" collapsed="false">
      <c r="B3" s="697"/>
      <c r="GC3" s="696" t="n">
        <v>0</v>
      </c>
    </row>
    <row r="4" customFormat="false" ht="10.5" hidden="false" customHeight="true" outlineLevel="0" collapsed="false">
      <c r="B4" s="697"/>
      <c r="C4" s="696"/>
      <c r="D4" s="696"/>
      <c r="E4" s="696"/>
      <c r="F4" s="696"/>
      <c r="G4" s="696"/>
      <c r="H4" s="696"/>
      <c r="I4" s="696"/>
      <c r="J4" s="696"/>
      <c r="K4" s="696"/>
      <c r="L4" s="696"/>
      <c r="M4" s="696"/>
      <c r="N4" s="696"/>
      <c r="O4" s="696"/>
      <c r="P4" s="696"/>
      <c r="Q4" s="696"/>
      <c r="R4" s="696"/>
      <c r="S4" s="696"/>
      <c r="T4" s="696"/>
      <c r="U4" s="696"/>
      <c r="V4" s="696"/>
      <c r="W4" s="696"/>
      <c r="X4" s="696"/>
      <c r="Y4" s="696"/>
      <c r="Z4" s="696"/>
      <c r="AA4" s="696"/>
      <c r="AB4" s="696"/>
      <c r="AC4" s="696"/>
      <c r="AD4" s="696"/>
      <c r="AE4" s="696"/>
      <c r="AF4" s="696"/>
      <c r="AG4" s="696"/>
      <c r="AH4" s="696"/>
      <c r="AI4" s="696"/>
      <c r="AJ4" s="696"/>
      <c r="AK4" s="696"/>
      <c r="AL4" s="696"/>
      <c r="AM4" s="696"/>
      <c r="AN4" s="696"/>
      <c r="AO4" s="696"/>
      <c r="AP4" s="696"/>
      <c r="AQ4" s="696"/>
      <c r="AR4" s="696"/>
      <c r="AS4" s="696"/>
      <c r="AT4" s="696"/>
      <c r="AU4" s="696"/>
      <c r="AV4" s="696"/>
      <c r="AW4" s="696"/>
      <c r="AX4" s="696"/>
      <c r="AY4" s="696"/>
      <c r="AZ4" s="696"/>
      <c r="BA4" s="696"/>
      <c r="BB4" s="696"/>
      <c r="BC4" s="696"/>
      <c r="BD4" s="696"/>
      <c r="BE4" s="696"/>
      <c r="BF4" s="696"/>
      <c r="BG4" s="696"/>
      <c r="BH4" s="696"/>
      <c r="BI4" s="696"/>
      <c r="BJ4" s="696"/>
      <c r="BK4" s="696"/>
      <c r="BL4" s="696"/>
      <c r="BM4" s="696"/>
      <c r="BN4" s="696"/>
      <c r="BO4" s="696"/>
      <c r="BP4" s="696"/>
      <c r="BQ4" s="696"/>
      <c r="BR4" s="696"/>
      <c r="BS4" s="696"/>
      <c r="BT4" s="696"/>
      <c r="BU4" s="696"/>
      <c r="BV4" s="696"/>
      <c r="BW4" s="696"/>
      <c r="BX4" s="696"/>
      <c r="BY4" s="696"/>
      <c r="BZ4" s="696"/>
      <c r="CA4" s="696"/>
      <c r="CB4" s="696"/>
      <c r="CC4" s="696"/>
      <c r="CD4" s="696"/>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6"/>
      <c r="ED4" s="696"/>
      <c r="EE4" s="696"/>
      <c r="EF4" s="696"/>
      <c r="EG4" s="696"/>
      <c r="EH4" s="696"/>
      <c r="EI4" s="696"/>
      <c r="EJ4" s="696"/>
      <c r="EK4" s="696"/>
      <c r="EL4" s="696"/>
      <c r="EM4" s="696"/>
      <c r="EN4" s="696"/>
      <c r="EO4" s="696"/>
      <c r="EP4" s="696"/>
      <c r="EQ4" s="696"/>
      <c r="ER4" s="696"/>
      <c r="ES4" s="696"/>
      <c r="ET4" s="696"/>
      <c r="EU4" s="696"/>
      <c r="EV4" s="696"/>
      <c r="EW4" s="696"/>
      <c r="EX4" s="696"/>
      <c r="EY4" s="696"/>
      <c r="EZ4" s="696"/>
      <c r="FA4" s="696"/>
      <c r="FB4" s="696"/>
      <c r="FC4" s="696"/>
      <c r="FD4" s="696"/>
      <c r="FE4" s="696"/>
      <c r="FF4" s="696"/>
      <c r="FG4" s="696"/>
      <c r="FH4" s="696"/>
      <c r="FI4" s="696"/>
      <c r="FJ4" s="696"/>
      <c r="FK4" s="696"/>
      <c r="FL4" s="696"/>
      <c r="FM4" s="696"/>
      <c r="FN4" s="696"/>
      <c r="FO4" s="696"/>
      <c r="FP4" s="696"/>
      <c r="FQ4" s="696"/>
      <c r="FR4" s="696"/>
      <c r="FS4" s="696"/>
      <c r="FT4" s="696"/>
      <c r="FU4" s="696"/>
      <c r="FV4" s="696"/>
      <c r="FW4" s="696"/>
      <c r="GC4" s="696" t="n">
        <v>10</v>
      </c>
    </row>
    <row r="5" s="519" customFormat="true" ht="27.3" hidden="false" customHeight="true" outlineLevel="0" collapsed="false">
      <c r="B5" s="569"/>
      <c r="E5" s="242"/>
      <c r="F5" s="698" t="str">
        <f aca="false">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c r="AL5" s="698"/>
      <c r="AM5" s="698"/>
      <c r="AN5" s="698"/>
      <c r="AO5" s="698"/>
      <c r="AP5" s="698"/>
      <c r="AQ5" s="698"/>
      <c r="AR5" s="698"/>
      <c r="AS5" s="698"/>
      <c r="AT5" s="698"/>
      <c r="AU5" s="698"/>
      <c r="AV5" s="698"/>
      <c r="AW5" s="698"/>
      <c r="AX5" s="698"/>
      <c r="AY5" s="698"/>
      <c r="AZ5" s="698"/>
      <c r="BA5" s="698"/>
      <c r="BB5" s="698"/>
      <c r="BC5" s="698"/>
      <c r="BD5" s="698"/>
      <c r="BE5" s="698"/>
      <c r="BF5" s="698"/>
      <c r="BG5" s="698"/>
      <c r="BH5" s="698"/>
      <c r="BI5" s="698"/>
      <c r="BJ5" s="698"/>
      <c r="BK5" s="698"/>
      <c r="BL5" s="698"/>
      <c r="BM5" s="698"/>
      <c r="BN5" s="698"/>
      <c r="BO5" s="698"/>
      <c r="BP5" s="698"/>
      <c r="BQ5" s="698"/>
      <c r="BR5" s="698"/>
      <c r="BS5" s="698"/>
      <c r="GC5" s="175" t="n">
        <v>26</v>
      </c>
    </row>
    <row r="6" s="38" customFormat="true" ht="18.75" hidden="false" customHeight="true" outlineLevel="0" collapsed="false">
      <c r="B6" s="569"/>
      <c r="E6" s="242"/>
      <c r="F6" s="699" t="str">
        <f aca="false">IF(org=0,"Не определено",org)</f>
        <v>ООО "Газпром теплоэнерго Ярославль"</v>
      </c>
      <c r="G6" s="699"/>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699"/>
      <c r="AY6" s="699"/>
      <c r="AZ6" s="699"/>
      <c r="BA6" s="699"/>
      <c r="BB6" s="699"/>
      <c r="BC6" s="699"/>
      <c r="BD6" s="699"/>
      <c r="BE6" s="699"/>
      <c r="BF6" s="699"/>
      <c r="BG6" s="699"/>
      <c r="BH6" s="699"/>
      <c r="BI6" s="699"/>
      <c r="BJ6" s="699"/>
      <c r="BK6" s="699"/>
      <c r="BL6" s="699"/>
      <c r="BM6" s="699"/>
      <c r="BN6" s="699"/>
      <c r="BO6" s="699"/>
      <c r="BP6" s="699"/>
      <c r="BQ6" s="699"/>
      <c r="BR6" s="699"/>
      <c r="BS6" s="699"/>
      <c r="GC6" s="175" t="n">
        <v>18</v>
      </c>
    </row>
    <row r="7" s="700" customFormat="true" ht="10.5" hidden="false" customHeight="true" outlineLevel="0" collapsed="false">
      <c r="B7" s="697"/>
      <c r="E7" s="696"/>
      <c r="F7" s="696"/>
      <c r="G7" s="701"/>
      <c r="H7" s="696"/>
      <c r="I7" s="696"/>
      <c r="J7" s="696"/>
      <c r="K7" s="696"/>
      <c r="L7" s="696"/>
      <c r="M7" s="696"/>
      <c r="N7" s="696"/>
      <c r="O7" s="696"/>
      <c r="P7" s="696"/>
      <c r="Q7" s="696"/>
      <c r="R7" s="696"/>
      <c r="S7" s="696"/>
      <c r="T7" s="696"/>
      <c r="U7" s="696"/>
      <c r="V7" s="696"/>
      <c r="W7" s="696"/>
      <c r="X7" s="696"/>
      <c r="Y7" s="696"/>
      <c r="Z7" s="696"/>
      <c r="AA7" s="696"/>
      <c r="AB7" s="696"/>
      <c r="AC7" s="696"/>
      <c r="AD7" s="696"/>
      <c r="AE7" s="696"/>
      <c r="AF7" s="696"/>
      <c r="AG7" s="696"/>
      <c r="AH7" s="696"/>
      <c r="AI7" s="696"/>
      <c r="AJ7" s="696"/>
      <c r="AK7" s="696"/>
      <c r="AL7" s="696"/>
      <c r="AM7" s="696"/>
      <c r="AN7" s="696"/>
      <c r="AO7" s="696"/>
      <c r="AP7" s="696"/>
      <c r="AQ7" s="696"/>
      <c r="AR7" s="696"/>
      <c r="AS7" s="696"/>
      <c r="AT7" s="696"/>
      <c r="AU7" s="696"/>
      <c r="AV7" s="696"/>
      <c r="AW7" s="696"/>
      <c r="AX7" s="696"/>
      <c r="AY7" s="696"/>
      <c r="AZ7" s="696"/>
      <c r="BA7" s="696"/>
      <c r="BB7" s="696"/>
      <c r="BC7" s="696"/>
      <c r="BD7" s="696"/>
      <c r="BE7" s="696"/>
      <c r="BF7" s="696"/>
      <c r="BG7" s="696"/>
      <c r="BH7" s="696"/>
      <c r="BI7" s="696"/>
      <c r="BJ7" s="696"/>
      <c r="BK7" s="696"/>
      <c r="BL7" s="696"/>
      <c r="BM7" s="696"/>
      <c r="BN7" s="696"/>
      <c r="BO7" s="696"/>
      <c r="BP7" s="696"/>
      <c r="BQ7" s="696"/>
      <c r="BR7" s="696"/>
      <c r="BS7" s="696"/>
      <c r="BT7" s="696"/>
      <c r="BU7" s="696"/>
      <c r="BV7" s="696"/>
      <c r="BW7" s="696"/>
      <c r="BX7" s="696"/>
      <c r="BY7" s="696"/>
      <c r="BZ7" s="696"/>
      <c r="CA7" s="696"/>
      <c r="CB7" s="696"/>
      <c r="CC7" s="696"/>
      <c r="CD7" s="696"/>
      <c r="CE7" s="696"/>
      <c r="CF7" s="696"/>
      <c r="CG7" s="696"/>
      <c r="CH7" s="696"/>
      <c r="CI7" s="696"/>
      <c r="CJ7" s="696"/>
      <c r="CK7" s="696"/>
      <c r="CL7" s="696"/>
      <c r="CM7" s="696"/>
      <c r="CN7" s="696"/>
      <c r="CO7" s="696"/>
      <c r="CP7" s="696"/>
      <c r="CQ7" s="696"/>
      <c r="CR7" s="696"/>
      <c r="CS7" s="696"/>
      <c r="CT7" s="696"/>
      <c r="CU7" s="696"/>
      <c r="CV7" s="696"/>
      <c r="CW7" s="696"/>
      <c r="CX7" s="696"/>
      <c r="CY7" s="696"/>
      <c r="CZ7" s="696"/>
      <c r="DA7" s="696"/>
      <c r="DB7" s="696"/>
      <c r="DC7" s="696"/>
      <c r="DD7" s="696"/>
      <c r="DE7" s="696"/>
      <c r="DF7" s="696"/>
      <c r="DG7" s="696"/>
      <c r="DH7" s="696"/>
      <c r="DI7" s="696"/>
      <c r="DJ7" s="696"/>
      <c r="DK7" s="696"/>
      <c r="DL7" s="696"/>
      <c r="DM7" s="696"/>
      <c r="DN7" s="696"/>
      <c r="DO7" s="696"/>
      <c r="DP7" s="696"/>
      <c r="DQ7" s="696"/>
      <c r="DR7" s="696"/>
      <c r="DS7" s="696"/>
      <c r="DT7" s="696"/>
      <c r="DU7" s="696"/>
      <c r="DV7" s="696"/>
      <c r="DW7" s="696"/>
      <c r="DX7" s="696"/>
      <c r="DY7" s="696"/>
      <c r="DZ7" s="696"/>
      <c r="EA7" s="696"/>
      <c r="EB7" s="696"/>
      <c r="EC7" s="696"/>
      <c r="ED7" s="696"/>
      <c r="EE7" s="696"/>
      <c r="EF7" s="696"/>
      <c r="EG7" s="696"/>
      <c r="EH7" s="696"/>
      <c r="EI7" s="696"/>
      <c r="EJ7" s="696"/>
      <c r="EK7" s="696"/>
      <c r="EL7" s="696"/>
      <c r="EM7" s="696"/>
      <c r="EN7" s="696"/>
      <c r="EO7" s="696"/>
      <c r="EP7" s="696"/>
      <c r="EQ7" s="696"/>
      <c r="ER7" s="696"/>
      <c r="ES7" s="696"/>
      <c r="ET7" s="696"/>
      <c r="EU7" s="696"/>
      <c r="EV7" s="696"/>
      <c r="EW7" s="696"/>
      <c r="EX7" s="696"/>
      <c r="EY7" s="696"/>
      <c r="EZ7" s="696"/>
      <c r="FA7" s="696"/>
      <c r="FB7" s="696"/>
      <c r="FC7" s="696"/>
      <c r="FD7" s="696"/>
      <c r="FE7" s="696"/>
      <c r="FF7" s="696"/>
      <c r="FG7" s="696"/>
      <c r="FH7" s="696"/>
      <c r="FI7" s="696"/>
      <c r="FJ7" s="696"/>
      <c r="FK7" s="696"/>
      <c r="FL7" s="696"/>
      <c r="FM7" s="696"/>
      <c r="FN7" s="696"/>
      <c r="FO7" s="696"/>
      <c r="FP7" s="696"/>
      <c r="FQ7" s="696"/>
      <c r="FR7" s="696"/>
      <c r="FS7" s="696"/>
      <c r="FT7" s="696"/>
      <c r="FU7" s="696"/>
      <c r="FV7" s="696"/>
      <c r="FW7" s="696"/>
      <c r="GC7" s="696" t="n">
        <v>10</v>
      </c>
    </row>
    <row r="8" s="700" customFormat="true" ht="11.25" hidden="true" customHeight="true" outlineLevel="0" collapsed="false">
      <c r="B8" s="697"/>
      <c r="F8" s="175"/>
      <c r="G8" s="32"/>
      <c r="H8" s="95"/>
      <c r="I8" s="95"/>
      <c r="J8" s="95"/>
      <c r="K8" s="95"/>
      <c r="L8" s="95"/>
      <c r="M8" s="175"/>
      <c r="N8" s="175"/>
      <c r="O8" s="702" t="s">
        <v>1079</v>
      </c>
      <c r="P8" s="702"/>
      <c r="Q8" s="702"/>
      <c r="R8" s="702"/>
      <c r="S8" s="702"/>
      <c r="T8" s="702"/>
      <c r="U8" s="702"/>
      <c r="V8" s="702"/>
      <c r="W8" s="702"/>
      <c r="X8" s="702"/>
      <c r="Y8" s="702"/>
      <c r="Z8" s="702"/>
      <c r="AA8" s="702"/>
      <c r="AB8" s="702"/>
      <c r="AC8" s="702"/>
      <c r="AD8" s="702"/>
      <c r="AE8" s="702"/>
      <c r="AF8" s="702"/>
      <c r="AG8" s="702"/>
      <c r="AH8" s="702"/>
      <c r="AI8" s="702"/>
      <c r="AJ8" s="702"/>
      <c r="AK8" s="702"/>
      <c r="AL8" s="702"/>
      <c r="AM8" s="702"/>
      <c r="AN8" s="702"/>
      <c r="AO8" s="702"/>
      <c r="AP8" s="702"/>
      <c r="AQ8" s="702"/>
      <c r="AR8" s="702"/>
      <c r="AS8" s="702"/>
      <c r="AT8" s="702"/>
      <c r="AU8" s="702"/>
      <c r="AV8" s="702"/>
      <c r="AW8" s="702"/>
      <c r="AX8" s="702"/>
      <c r="AY8" s="702"/>
      <c r="AZ8" s="702"/>
      <c r="BA8" s="702"/>
      <c r="BB8" s="702"/>
      <c r="BC8" s="702"/>
      <c r="BD8" s="702"/>
      <c r="BE8" s="702"/>
      <c r="BF8" s="702"/>
      <c r="BG8" s="702"/>
      <c r="BH8" s="702"/>
      <c r="BI8" s="702"/>
      <c r="BJ8" s="702"/>
      <c r="BK8" s="702"/>
      <c r="BL8" s="702"/>
      <c r="BM8" s="702"/>
      <c r="BN8" s="702"/>
      <c r="BO8" s="702"/>
      <c r="BP8" s="702"/>
      <c r="BQ8" s="702"/>
      <c r="BR8" s="702"/>
      <c r="BS8" s="702"/>
      <c r="BT8" s="703"/>
      <c r="BU8" s="703"/>
      <c r="BV8" s="703"/>
      <c r="BW8" s="703"/>
      <c r="BX8" s="703"/>
      <c r="BY8" s="703"/>
      <c r="BZ8" s="703"/>
      <c r="CA8" s="703"/>
      <c r="CB8" s="703"/>
      <c r="CC8" s="703"/>
      <c r="CD8" s="703"/>
      <c r="CE8" s="703"/>
      <c r="CF8" s="703"/>
      <c r="CG8" s="703"/>
      <c r="CH8" s="703"/>
      <c r="CI8" s="703"/>
      <c r="CJ8" s="703"/>
      <c r="CK8" s="703"/>
      <c r="CL8" s="703"/>
      <c r="CM8" s="703"/>
      <c r="CN8" s="703"/>
      <c r="CO8" s="703"/>
      <c r="CP8" s="703"/>
      <c r="CQ8" s="703"/>
      <c r="CR8" s="703"/>
      <c r="CS8" s="703"/>
      <c r="CT8" s="703"/>
      <c r="CU8" s="703"/>
      <c r="CV8" s="703"/>
      <c r="CW8" s="703"/>
      <c r="CX8" s="703"/>
      <c r="CY8" s="704"/>
      <c r="CZ8" s="704"/>
      <c r="DA8" s="704"/>
      <c r="DB8" s="704"/>
      <c r="DC8" s="704"/>
      <c r="DD8" s="704"/>
      <c r="DE8" s="704"/>
      <c r="DF8" s="704"/>
      <c r="DG8" s="704"/>
      <c r="DH8" s="704"/>
      <c r="DI8" s="704"/>
      <c r="DJ8" s="704"/>
      <c r="DK8" s="704"/>
      <c r="DL8" s="704"/>
      <c r="DM8" s="704"/>
      <c r="DN8" s="704"/>
      <c r="DO8" s="704"/>
      <c r="DP8" s="704"/>
      <c r="DQ8" s="704"/>
      <c r="DR8" s="704"/>
      <c r="DS8" s="704"/>
      <c r="DT8" s="704"/>
      <c r="DU8" s="704"/>
      <c r="DV8" s="704"/>
      <c r="DW8" s="704"/>
      <c r="DX8" s="704"/>
      <c r="DY8" s="705" t="s">
        <v>1080</v>
      </c>
      <c r="DZ8" s="705"/>
      <c r="EA8" s="705"/>
      <c r="EB8" s="705"/>
      <c r="EC8" s="705"/>
      <c r="ED8" s="705"/>
      <c r="EE8" s="705"/>
      <c r="EF8" s="705"/>
      <c r="EG8" s="705"/>
      <c r="EH8" s="705"/>
      <c r="EI8" s="705"/>
      <c r="EJ8" s="705"/>
      <c r="EK8" s="705"/>
      <c r="EL8" s="705"/>
      <c r="EM8" s="705"/>
      <c r="EN8" s="705"/>
      <c r="EO8" s="705"/>
      <c r="EP8" s="705"/>
      <c r="EQ8" s="705"/>
      <c r="ER8" s="705"/>
      <c r="ES8" s="705"/>
      <c r="ET8" s="705"/>
      <c r="EU8" s="705"/>
      <c r="EV8" s="705"/>
      <c r="EW8" s="705"/>
      <c r="EX8" s="705"/>
      <c r="EY8" s="705"/>
      <c r="EZ8" s="705"/>
      <c r="FA8" s="705"/>
      <c r="FB8" s="705"/>
      <c r="FC8" s="705"/>
      <c r="FD8" s="705"/>
      <c r="FE8" s="705"/>
      <c r="FF8" s="705"/>
      <c r="FG8" s="705"/>
      <c r="FH8" s="705"/>
      <c r="FI8" s="705"/>
      <c r="FJ8" s="705"/>
      <c r="FK8" s="705"/>
      <c r="FL8" s="705"/>
      <c r="FM8" s="705"/>
      <c r="FN8" s="705"/>
      <c r="FO8" s="705"/>
      <c r="FP8" s="705"/>
      <c r="FQ8" s="705"/>
      <c r="FR8" s="705"/>
      <c r="FS8" s="705"/>
      <c r="FT8" s="705"/>
      <c r="FU8" s="705"/>
      <c r="FV8" s="705"/>
      <c r="FW8" s="706"/>
      <c r="FX8" s="175"/>
      <c r="GC8" s="696" t="n">
        <v>0</v>
      </c>
    </row>
    <row r="9" s="700" customFormat="true" ht="11.25" hidden="true" customHeight="true" outlineLevel="0" collapsed="false">
      <c r="B9" s="697"/>
      <c r="F9" s="175"/>
      <c r="G9" s="32"/>
      <c r="H9" s="95"/>
      <c r="I9" s="95"/>
      <c r="J9" s="95"/>
      <c r="K9" s="95"/>
      <c r="L9" s="95"/>
      <c r="M9" s="175"/>
      <c r="N9" s="175"/>
      <c r="O9" s="175"/>
      <c r="P9" s="175"/>
      <c r="Q9" s="175"/>
      <c r="R9" s="175"/>
      <c r="S9" s="175"/>
      <c r="T9" s="17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c r="AY9" s="175"/>
      <c r="AZ9" s="175"/>
      <c r="BA9" s="175"/>
      <c r="BB9" s="175"/>
      <c r="BC9" s="175"/>
      <c r="BD9" s="175"/>
      <c r="BE9" s="175"/>
      <c r="BF9" s="175"/>
      <c r="BG9" s="175"/>
      <c r="BH9" s="175"/>
      <c r="BI9" s="175"/>
      <c r="BJ9" s="175"/>
      <c r="BK9" s="175"/>
      <c r="BL9" s="175"/>
      <c r="BM9" s="175"/>
      <c r="BN9" s="175"/>
      <c r="BO9" s="175"/>
      <c r="BP9" s="175"/>
      <c r="BQ9" s="175"/>
      <c r="BR9" s="175"/>
      <c r="BS9" s="175"/>
      <c r="BT9" s="175"/>
      <c r="BU9" s="175"/>
      <c r="BV9" s="175"/>
      <c r="BW9" s="175"/>
      <c r="BX9" s="175"/>
      <c r="BY9" s="175"/>
      <c r="BZ9" s="175"/>
      <c r="CA9" s="175"/>
      <c r="CB9" s="175"/>
      <c r="CC9" s="175"/>
      <c r="CD9" s="175"/>
      <c r="CE9" s="175"/>
      <c r="CF9" s="175"/>
      <c r="CG9" s="175"/>
      <c r="CH9" s="175"/>
      <c r="CI9" s="175"/>
      <c r="CJ9" s="175"/>
      <c r="CK9" s="175"/>
      <c r="CL9" s="175"/>
      <c r="CM9" s="175"/>
      <c r="CN9" s="175"/>
      <c r="CO9" s="175"/>
      <c r="CP9" s="175"/>
      <c r="CQ9" s="175"/>
      <c r="CR9" s="175"/>
      <c r="CS9" s="175"/>
      <c r="CT9" s="175"/>
      <c r="CU9" s="175"/>
      <c r="CV9" s="175"/>
      <c r="CW9" s="175"/>
      <c r="CX9" s="175"/>
      <c r="CY9" s="175"/>
      <c r="CZ9" s="175"/>
      <c r="DA9" s="175"/>
      <c r="DB9" s="175"/>
      <c r="DC9" s="175"/>
      <c r="DD9" s="175"/>
      <c r="DE9" s="175"/>
      <c r="DF9" s="175"/>
      <c r="DG9" s="175"/>
      <c r="DH9" s="175"/>
      <c r="DI9" s="175"/>
      <c r="DJ9" s="175"/>
      <c r="DK9" s="175"/>
      <c r="DL9" s="175"/>
      <c r="DM9" s="175"/>
      <c r="DN9" s="175"/>
      <c r="DO9" s="175"/>
      <c r="DP9" s="175"/>
      <c r="DQ9" s="175"/>
      <c r="DR9" s="175"/>
      <c r="DS9" s="175"/>
      <c r="DT9" s="175"/>
      <c r="DU9" s="175"/>
      <c r="DV9" s="175"/>
      <c r="DW9" s="175"/>
      <c r="DX9" s="175"/>
      <c r="DY9" s="175"/>
      <c r="DZ9" s="175"/>
      <c r="EA9" s="175"/>
      <c r="EB9" s="175"/>
      <c r="EC9" s="175"/>
      <c r="ED9" s="175"/>
      <c r="EE9" s="175"/>
      <c r="EF9" s="175"/>
      <c r="EG9" s="175"/>
      <c r="EH9" s="175"/>
      <c r="EI9" s="175"/>
      <c r="EJ9" s="175"/>
      <c r="EK9" s="175"/>
      <c r="EL9" s="175"/>
      <c r="EM9" s="175"/>
      <c r="EN9" s="175"/>
      <c r="EO9" s="175"/>
      <c r="EP9" s="175"/>
      <c r="EQ9" s="175"/>
      <c r="ER9" s="175"/>
      <c r="ES9" s="175"/>
      <c r="ET9" s="175"/>
      <c r="EU9" s="175"/>
      <c r="EV9" s="175"/>
      <c r="EW9" s="175"/>
      <c r="EX9" s="175"/>
      <c r="EY9" s="175"/>
      <c r="EZ9" s="175"/>
      <c r="FA9" s="175"/>
      <c r="FB9" s="175"/>
      <c r="FC9" s="175"/>
      <c r="FD9" s="175"/>
      <c r="FE9" s="175"/>
      <c r="FF9" s="175"/>
      <c r="FG9" s="175"/>
      <c r="FH9" s="175"/>
      <c r="FI9" s="175"/>
      <c r="FJ9" s="175"/>
      <c r="FK9" s="175"/>
      <c r="FL9" s="175"/>
      <c r="FM9" s="175"/>
      <c r="FN9" s="175"/>
      <c r="FO9" s="175"/>
      <c r="FP9" s="175"/>
      <c r="FQ9" s="175"/>
      <c r="FR9" s="175"/>
      <c r="FS9" s="175"/>
      <c r="FT9" s="175"/>
      <c r="FU9" s="175"/>
      <c r="FV9" s="175"/>
      <c r="FW9" s="706"/>
      <c r="FX9" s="175"/>
      <c r="GC9" s="696" t="n">
        <v>0</v>
      </c>
    </row>
    <row r="10" s="700" customFormat="true" ht="11.55" hidden="false" customHeight="true" outlineLevel="0" collapsed="false">
      <c r="B10" s="697"/>
      <c r="F10" s="161" t="s">
        <v>307</v>
      </c>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c r="BT10" s="161"/>
      <c r="BU10" s="161"/>
      <c r="BV10" s="161"/>
      <c r="BW10" s="161"/>
      <c r="BX10" s="161"/>
      <c r="BY10" s="161"/>
      <c r="BZ10" s="161"/>
      <c r="CA10" s="161"/>
      <c r="CB10" s="161"/>
      <c r="CC10" s="161"/>
      <c r="CD10" s="161"/>
      <c r="CE10" s="161"/>
      <c r="CF10" s="161"/>
      <c r="CG10" s="161"/>
      <c r="CH10" s="161"/>
      <c r="CI10" s="161"/>
      <c r="CJ10" s="161"/>
      <c r="CK10" s="161"/>
      <c r="CL10" s="161"/>
      <c r="CM10" s="161"/>
      <c r="CN10" s="161"/>
      <c r="CO10" s="161"/>
      <c r="CP10" s="161"/>
      <c r="CQ10" s="161"/>
      <c r="CR10" s="161"/>
      <c r="CS10" s="161"/>
      <c r="CT10" s="161"/>
      <c r="CU10" s="161"/>
      <c r="CV10" s="161"/>
      <c r="CW10" s="161"/>
      <c r="CX10" s="161"/>
      <c r="CY10" s="161"/>
      <c r="CZ10" s="161"/>
      <c r="DA10" s="161"/>
      <c r="DB10" s="161"/>
      <c r="DC10" s="161"/>
      <c r="DD10" s="161"/>
      <c r="DE10" s="161"/>
      <c r="DF10" s="161"/>
      <c r="DG10" s="161"/>
      <c r="DH10" s="161"/>
      <c r="DI10" s="161"/>
      <c r="DJ10" s="161"/>
      <c r="DK10" s="161"/>
      <c r="DL10" s="161"/>
      <c r="DM10" s="161"/>
      <c r="DN10" s="161"/>
      <c r="DO10" s="161"/>
      <c r="DP10" s="161"/>
      <c r="DQ10" s="161"/>
      <c r="DR10" s="161"/>
      <c r="DS10" s="161"/>
      <c r="DT10" s="161"/>
      <c r="DU10" s="161"/>
      <c r="DV10" s="161"/>
      <c r="DW10" s="161"/>
      <c r="DX10" s="161"/>
      <c r="DY10" s="161"/>
      <c r="DZ10" s="161"/>
      <c r="EA10" s="161"/>
      <c r="EB10" s="161"/>
      <c r="EC10" s="161"/>
      <c r="ED10" s="161"/>
      <c r="EE10" s="161"/>
      <c r="EF10" s="161"/>
      <c r="EG10" s="161"/>
      <c r="EH10" s="161"/>
      <c r="EI10" s="161"/>
      <c r="EJ10" s="161"/>
      <c r="EK10" s="161"/>
      <c r="EL10" s="161"/>
      <c r="EM10" s="161"/>
      <c r="EN10" s="161"/>
      <c r="EO10" s="161"/>
      <c r="EP10" s="161"/>
      <c r="EQ10" s="161"/>
      <c r="ER10" s="161"/>
      <c r="ES10" s="161"/>
      <c r="ET10" s="161"/>
      <c r="EU10" s="161"/>
      <c r="EV10" s="161"/>
      <c r="EW10" s="161"/>
      <c r="EX10" s="161"/>
      <c r="EY10" s="161"/>
      <c r="EZ10" s="161"/>
      <c r="FA10" s="161"/>
      <c r="FB10" s="161"/>
      <c r="FC10" s="161"/>
      <c r="FD10" s="161"/>
      <c r="FE10" s="161"/>
      <c r="FF10" s="161"/>
      <c r="FG10" s="161"/>
      <c r="FH10" s="161"/>
      <c r="FI10" s="161"/>
      <c r="FJ10" s="161"/>
      <c r="FK10" s="161"/>
      <c r="FL10" s="161"/>
      <c r="FM10" s="161"/>
      <c r="FN10" s="161"/>
      <c r="FO10" s="161"/>
      <c r="FP10" s="161"/>
      <c r="FQ10" s="161"/>
      <c r="FR10" s="161"/>
      <c r="FS10" s="161"/>
      <c r="FT10" s="161"/>
      <c r="FU10" s="161"/>
      <c r="FV10" s="161"/>
      <c r="FW10" s="706"/>
      <c r="FX10" s="175"/>
      <c r="GC10" s="696" t="n">
        <v>11</v>
      </c>
    </row>
    <row r="11" customFormat="false" ht="12.75" hidden="false" customHeight="true" outlineLevel="0" collapsed="false">
      <c r="E11" s="707"/>
      <c r="F11" s="235" t="s">
        <v>87</v>
      </c>
      <c r="G11" s="235" t="s">
        <v>1081</v>
      </c>
      <c r="H11" s="235" t="s">
        <v>1082</v>
      </c>
      <c r="I11" s="235" t="s">
        <v>1083</v>
      </c>
      <c r="J11" s="708"/>
      <c r="K11" s="708"/>
      <c r="L11" s="708"/>
      <c r="M11" s="708"/>
      <c r="N11" s="708"/>
      <c r="O11" s="310" t="s">
        <v>1084</v>
      </c>
      <c r="P11" s="310"/>
      <c r="Q11" s="310"/>
      <c r="R11" s="310"/>
      <c r="S11" s="310"/>
      <c r="T11" s="310"/>
      <c r="U11" s="310"/>
      <c r="V11" s="310"/>
      <c r="W11" s="310"/>
      <c r="X11" s="310"/>
      <c r="Y11" s="310"/>
      <c r="Z11" s="310"/>
      <c r="AA11" s="310"/>
      <c r="AB11" s="310"/>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09"/>
      <c r="AY11" s="709"/>
      <c r="AZ11" s="709"/>
      <c r="BA11" s="709"/>
      <c r="BB11" s="709"/>
      <c r="BC11" s="709"/>
      <c r="BD11" s="709"/>
      <c r="BE11" s="709"/>
      <c r="BF11" s="709"/>
      <c r="BG11" s="709"/>
      <c r="BH11" s="709"/>
      <c r="BI11" s="709"/>
      <c r="BJ11" s="709"/>
      <c r="BK11" s="709"/>
      <c r="BL11" s="709"/>
      <c r="BM11" s="709"/>
      <c r="BN11" s="709"/>
      <c r="BO11" s="709"/>
      <c r="BP11" s="709"/>
      <c r="BQ11" s="709"/>
      <c r="BR11" s="709"/>
      <c r="BS11" s="710"/>
      <c r="BT11" s="310" t="s">
        <v>1084</v>
      </c>
      <c r="BU11" s="310"/>
      <c r="BV11" s="310"/>
      <c r="BW11" s="310"/>
      <c r="BX11" s="310"/>
      <c r="BY11" s="310"/>
      <c r="BZ11" s="310"/>
      <c r="CA11" s="310"/>
      <c r="CB11" s="310"/>
      <c r="CC11" s="310"/>
      <c r="CD11" s="310"/>
      <c r="CE11" s="310"/>
      <c r="CF11" s="310"/>
      <c r="CG11" s="310"/>
      <c r="CH11" s="310"/>
      <c r="CI11" s="310"/>
      <c r="CJ11" s="310"/>
      <c r="CK11" s="310"/>
      <c r="CL11" s="711"/>
      <c r="CM11" s="709"/>
      <c r="CN11" s="709"/>
      <c r="CO11" s="709"/>
      <c r="CP11" s="709"/>
      <c r="CQ11" s="709"/>
      <c r="CR11" s="709"/>
      <c r="CS11" s="709"/>
      <c r="CT11" s="709"/>
      <c r="CU11" s="709"/>
      <c r="CV11" s="709"/>
      <c r="CW11" s="709"/>
      <c r="CX11" s="710"/>
      <c r="CY11" s="310" t="s">
        <v>1084</v>
      </c>
      <c r="CZ11" s="310"/>
      <c r="DA11" s="310"/>
      <c r="DB11" s="310"/>
      <c r="DC11" s="310"/>
      <c r="DD11" s="310"/>
      <c r="DE11" s="310"/>
      <c r="DF11" s="310"/>
      <c r="DG11" s="310"/>
      <c r="DH11" s="310"/>
      <c r="DI11" s="310"/>
      <c r="DJ11" s="310"/>
      <c r="DK11" s="711"/>
      <c r="DL11" s="709"/>
      <c r="DM11" s="709"/>
      <c r="DN11" s="709"/>
      <c r="DO11" s="709"/>
      <c r="DP11" s="709"/>
      <c r="DQ11" s="709"/>
      <c r="DR11" s="709"/>
      <c r="DS11" s="709"/>
      <c r="DT11" s="709"/>
      <c r="DU11" s="709"/>
      <c r="DV11" s="709"/>
      <c r="DW11" s="709"/>
      <c r="DX11" s="709"/>
      <c r="DY11" s="709"/>
      <c r="DZ11" s="709"/>
      <c r="EA11" s="709"/>
      <c r="EB11" s="709"/>
      <c r="EC11" s="709"/>
      <c r="ED11" s="709"/>
      <c r="EE11" s="709"/>
      <c r="EF11" s="709"/>
      <c r="EG11" s="709"/>
      <c r="EH11" s="709"/>
      <c r="EI11" s="709"/>
      <c r="EJ11" s="709"/>
      <c r="EK11" s="709"/>
      <c r="EL11" s="709"/>
      <c r="EM11" s="709"/>
      <c r="EN11" s="709"/>
      <c r="EO11" s="709"/>
      <c r="EP11" s="709"/>
      <c r="EQ11" s="709"/>
      <c r="ER11" s="709"/>
      <c r="ES11" s="709"/>
      <c r="ET11" s="709"/>
      <c r="EU11" s="709"/>
      <c r="EV11" s="709"/>
      <c r="EW11" s="709"/>
      <c r="EX11" s="709"/>
      <c r="EY11" s="709"/>
      <c r="EZ11" s="709"/>
      <c r="FA11" s="709"/>
      <c r="FB11" s="709"/>
      <c r="FC11" s="709"/>
      <c r="FD11" s="709"/>
      <c r="FE11" s="709"/>
      <c r="FF11" s="709"/>
      <c r="FG11" s="709"/>
      <c r="FH11" s="709"/>
      <c r="FI11" s="709"/>
      <c r="FJ11" s="709"/>
      <c r="FK11" s="709"/>
      <c r="FL11" s="709"/>
      <c r="FM11" s="709"/>
      <c r="FN11" s="709"/>
      <c r="FO11" s="709"/>
      <c r="FP11" s="709"/>
      <c r="FQ11" s="709"/>
      <c r="FR11" s="709"/>
      <c r="FS11" s="709"/>
      <c r="FT11" s="709"/>
      <c r="FU11" s="709"/>
      <c r="FV11" s="709"/>
      <c r="FW11" s="706"/>
      <c r="FX11" s="175"/>
      <c r="GC11" s="696" t="n">
        <v>12</v>
      </c>
    </row>
    <row r="12" customFormat="false" ht="12.75" hidden="false" customHeight="true" outlineLevel="0" collapsed="false">
      <c r="D12" s="696"/>
      <c r="E12" s="707"/>
      <c r="F12" s="235"/>
      <c r="G12" s="235"/>
      <c r="H12" s="235"/>
      <c r="I12" s="235"/>
      <c r="J12" s="708"/>
      <c r="K12" s="708"/>
      <c r="L12" s="708"/>
      <c r="M12" s="708"/>
      <c r="N12" s="708"/>
      <c r="O12" s="310" t="s">
        <v>1085</v>
      </c>
      <c r="P12" s="310"/>
      <c r="Q12" s="310"/>
      <c r="R12" s="310"/>
      <c r="S12" s="310" t="s">
        <v>1086</v>
      </c>
      <c r="T12" s="310"/>
      <c r="U12" s="310"/>
      <c r="V12" s="310"/>
      <c r="W12" s="310"/>
      <c r="X12" s="310"/>
      <c r="Y12" s="310"/>
      <c r="Z12" s="310"/>
      <c r="AA12" s="310"/>
      <c r="AB12" s="310"/>
      <c r="AC12" s="709"/>
      <c r="AD12" s="709"/>
      <c r="AE12" s="709"/>
      <c r="AF12" s="709"/>
      <c r="AG12" s="709"/>
      <c r="AH12" s="709"/>
      <c r="AI12" s="709"/>
      <c r="AJ12" s="709"/>
      <c r="AK12" s="709"/>
      <c r="AL12" s="709"/>
      <c r="AM12" s="709"/>
      <c r="AN12" s="709"/>
      <c r="AO12" s="709"/>
      <c r="AP12" s="709"/>
      <c r="AQ12" s="709"/>
      <c r="AR12" s="709"/>
      <c r="AS12" s="709"/>
      <c r="AT12" s="709"/>
      <c r="AU12" s="709"/>
      <c r="AV12" s="709"/>
      <c r="AW12" s="709"/>
      <c r="AX12" s="709"/>
      <c r="AY12" s="709"/>
      <c r="AZ12" s="709"/>
      <c r="BA12" s="709"/>
      <c r="BB12" s="709"/>
      <c r="BC12" s="709"/>
      <c r="BD12" s="709"/>
      <c r="BE12" s="709"/>
      <c r="BF12" s="709"/>
      <c r="BG12" s="709"/>
      <c r="BH12" s="709"/>
      <c r="BI12" s="709"/>
      <c r="BJ12" s="709"/>
      <c r="BK12" s="709"/>
      <c r="BL12" s="709"/>
      <c r="BM12" s="709"/>
      <c r="BN12" s="709"/>
      <c r="BO12" s="709"/>
      <c r="BP12" s="709"/>
      <c r="BQ12" s="709"/>
      <c r="BR12" s="709"/>
      <c r="BS12" s="710"/>
      <c r="BT12" s="310" t="s">
        <v>1087</v>
      </c>
      <c r="BU12" s="310"/>
      <c r="BV12" s="310"/>
      <c r="BW12" s="310"/>
      <c r="BX12" s="310" t="s">
        <v>1088</v>
      </c>
      <c r="BY12" s="310"/>
      <c r="BZ12" s="310"/>
      <c r="CA12" s="310"/>
      <c r="CB12" s="310" t="s">
        <v>1089</v>
      </c>
      <c r="CC12" s="310"/>
      <c r="CD12" s="310" t="s">
        <v>1090</v>
      </c>
      <c r="CE12" s="310"/>
      <c r="CF12" s="310"/>
      <c r="CG12" s="310"/>
      <c r="CH12" s="310"/>
      <c r="CI12" s="310"/>
      <c r="CJ12" s="310"/>
      <c r="CK12" s="310"/>
      <c r="CL12" s="711"/>
      <c r="CM12" s="709"/>
      <c r="CN12" s="709"/>
      <c r="CO12" s="709"/>
      <c r="CP12" s="709"/>
      <c r="CQ12" s="709"/>
      <c r="CR12" s="709"/>
      <c r="CS12" s="709"/>
      <c r="CT12" s="709"/>
      <c r="CU12" s="709"/>
      <c r="CV12" s="709"/>
      <c r="CW12" s="709"/>
      <c r="CX12" s="710"/>
      <c r="CY12" s="310" t="s">
        <v>1091</v>
      </c>
      <c r="CZ12" s="310"/>
      <c r="DA12" s="310"/>
      <c r="DB12" s="310"/>
      <c r="DC12" s="310"/>
      <c r="DD12" s="310"/>
      <c r="DE12" s="310" t="s">
        <v>1092</v>
      </c>
      <c r="DF12" s="310"/>
      <c r="DG12" s="310" t="s">
        <v>1090</v>
      </c>
      <c r="DH12" s="310"/>
      <c r="DI12" s="310"/>
      <c r="DJ12" s="310"/>
      <c r="DK12" s="711"/>
      <c r="DL12" s="709"/>
      <c r="DM12" s="709"/>
      <c r="DN12" s="709"/>
      <c r="DO12" s="709"/>
      <c r="DP12" s="709"/>
      <c r="DQ12" s="709"/>
      <c r="DR12" s="709"/>
      <c r="DS12" s="709"/>
      <c r="DT12" s="709"/>
      <c r="DU12" s="709"/>
      <c r="DV12" s="709"/>
      <c r="DW12" s="709"/>
      <c r="DX12" s="709"/>
      <c r="DY12" s="709"/>
      <c r="DZ12" s="709"/>
      <c r="EA12" s="709"/>
      <c r="EB12" s="709"/>
      <c r="EC12" s="709"/>
      <c r="ED12" s="709"/>
      <c r="EE12" s="709"/>
      <c r="EF12" s="709"/>
      <c r="EG12" s="709"/>
      <c r="EH12" s="709"/>
      <c r="EI12" s="709"/>
      <c r="EJ12" s="709"/>
      <c r="EK12" s="709"/>
      <c r="EL12" s="709"/>
      <c r="EM12" s="709"/>
      <c r="EN12" s="709"/>
      <c r="EO12" s="709"/>
      <c r="EP12" s="709"/>
      <c r="EQ12" s="709"/>
      <c r="ER12" s="709"/>
      <c r="ES12" s="709"/>
      <c r="ET12" s="709"/>
      <c r="EU12" s="709"/>
      <c r="EV12" s="709"/>
      <c r="EW12" s="709"/>
      <c r="EX12" s="709"/>
      <c r="EY12" s="709"/>
      <c r="EZ12" s="709"/>
      <c r="FA12" s="709"/>
      <c r="FB12" s="709"/>
      <c r="FC12" s="709"/>
      <c r="FD12" s="709"/>
      <c r="FE12" s="709"/>
      <c r="FF12" s="709"/>
      <c r="FG12" s="709"/>
      <c r="FH12" s="709"/>
      <c r="FI12" s="709"/>
      <c r="FJ12" s="709"/>
      <c r="FK12" s="709"/>
      <c r="FL12" s="709"/>
      <c r="FM12" s="709"/>
      <c r="FN12" s="709"/>
      <c r="FO12" s="709"/>
      <c r="FP12" s="709"/>
      <c r="FQ12" s="709"/>
      <c r="FR12" s="709"/>
      <c r="FS12" s="709"/>
      <c r="FT12" s="709"/>
      <c r="FU12" s="709"/>
      <c r="FV12" s="709"/>
      <c r="FW12" s="706"/>
      <c r="FX12" s="175"/>
      <c r="GC12" s="696" t="n">
        <v>12</v>
      </c>
    </row>
    <row r="13" customFormat="false" ht="37.8" hidden="false" customHeight="true" outlineLevel="0" collapsed="false">
      <c r="D13" s="696"/>
      <c r="E13" s="707"/>
      <c r="F13" s="235"/>
      <c r="G13" s="235"/>
      <c r="H13" s="235"/>
      <c r="I13" s="235"/>
      <c r="J13" s="708"/>
      <c r="K13" s="708"/>
      <c r="L13" s="708"/>
      <c r="M13" s="708"/>
      <c r="N13" s="708"/>
      <c r="O13" s="310" t="s">
        <v>1093</v>
      </c>
      <c r="P13" s="310"/>
      <c r="Q13" s="310"/>
      <c r="R13" s="310"/>
      <c r="S13" s="310" t="s">
        <v>1094</v>
      </c>
      <c r="T13" s="310"/>
      <c r="U13" s="97" t="s">
        <v>1095</v>
      </c>
      <c r="V13" s="97"/>
      <c r="W13" s="97"/>
      <c r="X13" s="97"/>
      <c r="Y13" s="97" t="s">
        <v>1096</v>
      </c>
      <c r="Z13" s="97"/>
      <c r="AA13" s="97"/>
      <c r="AB13" s="97"/>
      <c r="AC13" s="709"/>
      <c r="AD13" s="709"/>
      <c r="AE13" s="709"/>
      <c r="AF13" s="709"/>
      <c r="AG13" s="709"/>
      <c r="AH13" s="709"/>
      <c r="AI13" s="709"/>
      <c r="AJ13" s="709"/>
      <c r="AK13" s="709"/>
      <c r="AL13" s="709"/>
      <c r="AM13" s="709"/>
      <c r="AN13" s="709"/>
      <c r="AO13" s="709"/>
      <c r="AP13" s="709"/>
      <c r="AQ13" s="709"/>
      <c r="AR13" s="709"/>
      <c r="AS13" s="709"/>
      <c r="AT13" s="709"/>
      <c r="AU13" s="709"/>
      <c r="AV13" s="709"/>
      <c r="AW13" s="709"/>
      <c r="AX13" s="709"/>
      <c r="AY13" s="709"/>
      <c r="AZ13" s="709"/>
      <c r="BA13" s="709"/>
      <c r="BB13" s="709"/>
      <c r="BC13" s="709"/>
      <c r="BD13" s="709"/>
      <c r="BE13" s="709"/>
      <c r="BF13" s="709"/>
      <c r="BG13" s="709"/>
      <c r="BH13" s="709"/>
      <c r="BI13" s="709"/>
      <c r="BJ13" s="709"/>
      <c r="BK13" s="709"/>
      <c r="BL13" s="709"/>
      <c r="BM13" s="709"/>
      <c r="BN13" s="709"/>
      <c r="BO13" s="709"/>
      <c r="BP13" s="709"/>
      <c r="BQ13" s="709"/>
      <c r="BR13" s="709"/>
      <c r="BS13" s="710"/>
      <c r="BT13" s="310" t="s">
        <v>1097</v>
      </c>
      <c r="BU13" s="310"/>
      <c r="BV13" s="310" t="s">
        <v>1098</v>
      </c>
      <c r="BW13" s="310"/>
      <c r="BX13" s="310" t="s">
        <v>1099</v>
      </c>
      <c r="BY13" s="310"/>
      <c r="BZ13" s="310" t="s">
        <v>1100</v>
      </c>
      <c r="CA13" s="310"/>
      <c r="CB13" s="310" t="s">
        <v>1101</v>
      </c>
      <c r="CC13" s="310"/>
      <c r="CD13" s="310" t="s">
        <v>1102</v>
      </c>
      <c r="CE13" s="310"/>
      <c r="CF13" s="310" t="s">
        <v>1103</v>
      </c>
      <c r="CG13" s="310"/>
      <c r="CH13" s="310" t="s">
        <v>1104</v>
      </c>
      <c r="CI13" s="310"/>
      <c r="CJ13" s="310"/>
      <c r="CK13" s="310"/>
      <c r="CL13" s="711"/>
      <c r="CM13" s="709"/>
      <c r="CN13" s="709"/>
      <c r="CO13" s="709"/>
      <c r="CP13" s="709"/>
      <c r="CQ13" s="709"/>
      <c r="CR13" s="709"/>
      <c r="CS13" s="709"/>
      <c r="CT13" s="709"/>
      <c r="CU13" s="709"/>
      <c r="CV13" s="709"/>
      <c r="CW13" s="709"/>
      <c r="CX13" s="710"/>
      <c r="CY13" s="310" t="s">
        <v>1105</v>
      </c>
      <c r="CZ13" s="310"/>
      <c r="DA13" s="310" t="s">
        <v>1106</v>
      </c>
      <c r="DB13" s="310"/>
      <c r="DC13" s="310" t="s">
        <v>1107</v>
      </c>
      <c r="DD13" s="310"/>
      <c r="DE13" s="310" t="s">
        <v>1108</v>
      </c>
      <c r="DF13" s="310"/>
      <c r="DG13" s="310" t="s">
        <v>1109</v>
      </c>
      <c r="DH13" s="310"/>
      <c r="DI13" s="310"/>
      <c r="DJ13" s="310"/>
      <c r="DK13" s="711"/>
      <c r="DL13" s="709"/>
      <c r="DM13" s="709"/>
      <c r="DN13" s="709"/>
      <c r="DO13" s="709"/>
      <c r="DP13" s="709"/>
      <c r="DQ13" s="709"/>
      <c r="DR13" s="709"/>
      <c r="DS13" s="709"/>
      <c r="DT13" s="709"/>
      <c r="DU13" s="709"/>
      <c r="DV13" s="709"/>
      <c r="DW13" s="709"/>
      <c r="DX13" s="709"/>
      <c r="DY13" s="709"/>
      <c r="DZ13" s="709"/>
      <c r="EA13" s="709"/>
      <c r="EB13" s="709"/>
      <c r="EC13" s="709"/>
      <c r="ED13" s="709"/>
      <c r="EE13" s="709"/>
      <c r="EF13" s="709"/>
      <c r="EG13" s="709"/>
      <c r="EH13" s="709"/>
      <c r="EI13" s="709"/>
      <c r="EJ13" s="709"/>
      <c r="EK13" s="709"/>
      <c r="EL13" s="709"/>
      <c r="EM13" s="709"/>
      <c r="EN13" s="709"/>
      <c r="EO13" s="709"/>
      <c r="EP13" s="709"/>
      <c r="EQ13" s="709"/>
      <c r="ER13" s="709"/>
      <c r="ES13" s="709"/>
      <c r="ET13" s="709"/>
      <c r="EU13" s="709"/>
      <c r="EV13" s="709"/>
      <c r="EW13" s="709"/>
      <c r="EX13" s="709"/>
      <c r="EY13" s="709"/>
      <c r="EZ13" s="709"/>
      <c r="FA13" s="709"/>
      <c r="FB13" s="709"/>
      <c r="FC13" s="709"/>
      <c r="FD13" s="709"/>
      <c r="FE13" s="709"/>
      <c r="FF13" s="709"/>
      <c r="FG13" s="709"/>
      <c r="FH13" s="709"/>
      <c r="FI13" s="709"/>
      <c r="FJ13" s="709"/>
      <c r="FK13" s="709"/>
      <c r="FL13" s="709"/>
      <c r="FM13" s="709"/>
      <c r="FN13" s="709"/>
      <c r="FO13" s="709"/>
      <c r="FP13" s="709"/>
      <c r="FQ13" s="709"/>
      <c r="FR13" s="709"/>
      <c r="FS13" s="709"/>
      <c r="FT13" s="709"/>
      <c r="FU13" s="709"/>
      <c r="FV13" s="709"/>
      <c r="FW13" s="706"/>
      <c r="FX13" s="175"/>
      <c r="GC13" s="696" t="n">
        <v>36</v>
      </c>
    </row>
    <row r="14" customFormat="false" ht="37.8" hidden="false" customHeight="true" outlineLevel="0" collapsed="false">
      <c r="D14" s="696"/>
      <c r="E14" s="707"/>
      <c r="F14" s="235"/>
      <c r="G14" s="235"/>
      <c r="H14" s="235"/>
      <c r="I14" s="235"/>
      <c r="J14" s="708"/>
      <c r="K14" s="708"/>
      <c r="L14" s="708"/>
      <c r="M14" s="708"/>
      <c r="N14" s="708"/>
      <c r="O14" s="310" t="s">
        <v>1110</v>
      </c>
      <c r="P14" s="310"/>
      <c r="Q14" s="310" t="s">
        <v>1111</v>
      </c>
      <c r="R14" s="310"/>
      <c r="S14" s="310"/>
      <c r="T14" s="310"/>
      <c r="U14" s="310" t="s">
        <v>842</v>
      </c>
      <c r="V14" s="310"/>
      <c r="W14" s="310" t="s">
        <v>845</v>
      </c>
      <c r="X14" s="310"/>
      <c r="Y14" s="310" t="s">
        <v>842</v>
      </c>
      <c r="Z14" s="310"/>
      <c r="AA14" s="310" t="s">
        <v>852</v>
      </c>
      <c r="AB14" s="310"/>
      <c r="AC14" s="709"/>
      <c r="AD14" s="709"/>
      <c r="AE14" s="709"/>
      <c r="AF14" s="709"/>
      <c r="AG14" s="709"/>
      <c r="AH14" s="709"/>
      <c r="AI14" s="709"/>
      <c r="AJ14" s="709"/>
      <c r="AK14" s="709"/>
      <c r="AL14" s="709"/>
      <c r="AM14" s="709"/>
      <c r="AN14" s="709"/>
      <c r="AO14" s="709"/>
      <c r="AP14" s="709"/>
      <c r="AQ14" s="709"/>
      <c r="AR14" s="709"/>
      <c r="AS14" s="709"/>
      <c r="AT14" s="709"/>
      <c r="AU14" s="709"/>
      <c r="AV14" s="709"/>
      <c r="AW14" s="709"/>
      <c r="AX14" s="709"/>
      <c r="AY14" s="709"/>
      <c r="AZ14" s="709"/>
      <c r="BA14" s="709"/>
      <c r="BB14" s="709"/>
      <c r="BC14" s="709"/>
      <c r="BD14" s="709"/>
      <c r="BE14" s="709"/>
      <c r="BF14" s="709"/>
      <c r="BG14" s="709"/>
      <c r="BH14" s="709"/>
      <c r="BI14" s="709"/>
      <c r="BJ14" s="709"/>
      <c r="BK14" s="709"/>
      <c r="BL14" s="709"/>
      <c r="BM14" s="709"/>
      <c r="BN14" s="709"/>
      <c r="BO14" s="709"/>
      <c r="BP14" s="709"/>
      <c r="BQ14" s="709"/>
      <c r="BR14" s="709"/>
      <c r="BS14" s="710"/>
      <c r="BT14" s="310"/>
      <c r="BU14" s="310"/>
      <c r="BV14" s="310"/>
      <c r="BW14" s="310"/>
      <c r="BX14" s="310"/>
      <c r="BY14" s="310"/>
      <c r="BZ14" s="310"/>
      <c r="CA14" s="310"/>
      <c r="CB14" s="310"/>
      <c r="CC14" s="310"/>
      <c r="CD14" s="310"/>
      <c r="CE14" s="310"/>
      <c r="CF14" s="310"/>
      <c r="CG14" s="310"/>
      <c r="CH14" s="310" t="s">
        <v>1112</v>
      </c>
      <c r="CI14" s="310"/>
      <c r="CJ14" s="310" t="s">
        <v>1113</v>
      </c>
      <c r="CK14" s="310"/>
      <c r="CL14" s="711"/>
      <c r="CM14" s="709"/>
      <c r="CN14" s="709"/>
      <c r="CO14" s="709"/>
      <c r="CP14" s="709"/>
      <c r="CQ14" s="709"/>
      <c r="CR14" s="709"/>
      <c r="CS14" s="709"/>
      <c r="CT14" s="709"/>
      <c r="CU14" s="709"/>
      <c r="CV14" s="709"/>
      <c r="CW14" s="709"/>
      <c r="CX14" s="710"/>
      <c r="CY14" s="310"/>
      <c r="CZ14" s="310"/>
      <c r="DA14" s="310"/>
      <c r="DB14" s="310"/>
      <c r="DC14" s="310"/>
      <c r="DD14" s="310"/>
      <c r="DE14" s="310"/>
      <c r="DF14" s="310"/>
      <c r="DG14" s="310" t="s">
        <v>1114</v>
      </c>
      <c r="DH14" s="310"/>
      <c r="DI14" s="310" t="s">
        <v>1115</v>
      </c>
      <c r="DJ14" s="310"/>
      <c r="DK14" s="711"/>
      <c r="DL14" s="709"/>
      <c r="DM14" s="709"/>
      <c r="DN14" s="709"/>
      <c r="DO14" s="709"/>
      <c r="DP14" s="709"/>
      <c r="DQ14" s="709"/>
      <c r="DR14" s="709"/>
      <c r="DS14" s="709"/>
      <c r="DT14" s="709"/>
      <c r="DU14" s="709"/>
      <c r="DV14" s="709"/>
      <c r="DW14" s="709"/>
      <c r="DX14" s="709"/>
      <c r="DY14" s="709"/>
      <c r="DZ14" s="709"/>
      <c r="EA14" s="709"/>
      <c r="EB14" s="709"/>
      <c r="EC14" s="709"/>
      <c r="ED14" s="709"/>
      <c r="EE14" s="709"/>
      <c r="EF14" s="709"/>
      <c r="EG14" s="709"/>
      <c r="EH14" s="709"/>
      <c r="EI14" s="709"/>
      <c r="EJ14" s="709"/>
      <c r="EK14" s="709"/>
      <c r="EL14" s="709"/>
      <c r="EM14" s="709"/>
      <c r="EN14" s="709"/>
      <c r="EO14" s="709"/>
      <c r="EP14" s="709"/>
      <c r="EQ14" s="709"/>
      <c r="ER14" s="709"/>
      <c r="ES14" s="709"/>
      <c r="ET14" s="709"/>
      <c r="EU14" s="709"/>
      <c r="EV14" s="709"/>
      <c r="EW14" s="709"/>
      <c r="EX14" s="709"/>
      <c r="EY14" s="709"/>
      <c r="EZ14" s="709"/>
      <c r="FA14" s="709"/>
      <c r="FB14" s="709"/>
      <c r="FC14" s="709"/>
      <c r="FD14" s="709"/>
      <c r="FE14" s="709"/>
      <c r="FF14" s="709"/>
      <c r="FG14" s="709"/>
      <c r="FH14" s="709"/>
      <c r="FI14" s="709"/>
      <c r="FJ14" s="709"/>
      <c r="FK14" s="709"/>
      <c r="FL14" s="709"/>
      <c r="FM14" s="709"/>
      <c r="FN14" s="709"/>
      <c r="FO14" s="709"/>
      <c r="FP14" s="709"/>
      <c r="FQ14" s="709"/>
      <c r="FR14" s="709"/>
      <c r="FS14" s="709"/>
      <c r="FT14" s="709"/>
      <c r="FU14" s="709"/>
      <c r="FV14" s="709"/>
      <c r="FW14" s="706"/>
      <c r="FX14" s="175"/>
      <c r="GC14" s="696" t="n">
        <v>36</v>
      </c>
    </row>
    <row r="15" customFormat="false" ht="37.8" hidden="false" customHeight="true" outlineLevel="0" collapsed="false">
      <c r="D15" s="696"/>
      <c r="E15" s="707"/>
      <c r="F15" s="235"/>
      <c r="G15" s="235"/>
      <c r="H15" s="235"/>
      <c r="I15" s="235"/>
      <c r="J15" s="708"/>
      <c r="K15" s="708"/>
      <c r="L15" s="708"/>
      <c r="M15" s="708"/>
      <c r="N15" s="708"/>
      <c r="O15" s="310"/>
      <c r="P15" s="310"/>
      <c r="Q15" s="310"/>
      <c r="R15" s="310"/>
      <c r="S15" s="310"/>
      <c r="T15" s="310"/>
      <c r="U15" s="310"/>
      <c r="V15" s="310"/>
      <c r="W15" s="310"/>
      <c r="X15" s="310"/>
      <c r="Y15" s="310"/>
      <c r="Z15" s="310"/>
      <c r="AA15" s="310"/>
      <c r="AB15" s="310"/>
      <c r="AC15" s="709"/>
      <c r="AD15" s="709"/>
      <c r="AE15" s="709"/>
      <c r="AF15" s="709"/>
      <c r="AG15" s="709"/>
      <c r="AH15" s="709"/>
      <c r="AI15" s="709"/>
      <c r="AJ15" s="709"/>
      <c r="AK15" s="709"/>
      <c r="AL15" s="709"/>
      <c r="AM15" s="709"/>
      <c r="AN15" s="709"/>
      <c r="AO15" s="709"/>
      <c r="AP15" s="709"/>
      <c r="AQ15" s="709"/>
      <c r="AR15" s="709"/>
      <c r="AS15" s="709"/>
      <c r="AT15" s="709"/>
      <c r="AU15" s="709"/>
      <c r="AV15" s="709"/>
      <c r="AW15" s="709"/>
      <c r="AX15" s="709"/>
      <c r="AY15" s="709"/>
      <c r="AZ15" s="709"/>
      <c r="BA15" s="709"/>
      <c r="BB15" s="709"/>
      <c r="BC15" s="709"/>
      <c r="BD15" s="709"/>
      <c r="BE15" s="709"/>
      <c r="BF15" s="709"/>
      <c r="BG15" s="709"/>
      <c r="BH15" s="709"/>
      <c r="BI15" s="709"/>
      <c r="BJ15" s="709"/>
      <c r="BK15" s="709"/>
      <c r="BL15" s="709"/>
      <c r="BM15" s="709"/>
      <c r="BN15" s="709"/>
      <c r="BO15" s="709"/>
      <c r="BP15" s="709"/>
      <c r="BQ15" s="709"/>
      <c r="BR15" s="709"/>
      <c r="BS15" s="710"/>
      <c r="BT15" s="310"/>
      <c r="BU15" s="310"/>
      <c r="BV15" s="310"/>
      <c r="BW15" s="310"/>
      <c r="BX15" s="310"/>
      <c r="BY15" s="310"/>
      <c r="BZ15" s="310"/>
      <c r="CA15" s="310"/>
      <c r="CB15" s="310"/>
      <c r="CC15" s="310"/>
      <c r="CD15" s="310"/>
      <c r="CE15" s="310"/>
      <c r="CF15" s="310"/>
      <c r="CG15" s="310"/>
      <c r="CH15" s="310"/>
      <c r="CI15" s="310"/>
      <c r="CJ15" s="310"/>
      <c r="CK15" s="310"/>
      <c r="CL15" s="711"/>
      <c r="CM15" s="709"/>
      <c r="CN15" s="709"/>
      <c r="CO15" s="709"/>
      <c r="CP15" s="709"/>
      <c r="CQ15" s="709"/>
      <c r="CR15" s="709"/>
      <c r="CS15" s="709"/>
      <c r="CT15" s="709"/>
      <c r="CU15" s="709"/>
      <c r="CV15" s="709"/>
      <c r="CW15" s="709"/>
      <c r="CX15" s="710"/>
      <c r="CY15" s="310"/>
      <c r="CZ15" s="310"/>
      <c r="DA15" s="310"/>
      <c r="DB15" s="310"/>
      <c r="DC15" s="310"/>
      <c r="DD15" s="310"/>
      <c r="DE15" s="310"/>
      <c r="DF15" s="310"/>
      <c r="DG15" s="310"/>
      <c r="DH15" s="310"/>
      <c r="DI15" s="310"/>
      <c r="DJ15" s="310"/>
      <c r="DK15" s="711"/>
      <c r="DL15" s="709"/>
      <c r="DM15" s="709"/>
      <c r="DN15" s="709"/>
      <c r="DO15" s="709"/>
      <c r="DP15" s="709"/>
      <c r="DQ15" s="709"/>
      <c r="DR15" s="709"/>
      <c r="DS15" s="709"/>
      <c r="DT15" s="709"/>
      <c r="DU15" s="709"/>
      <c r="DV15" s="709"/>
      <c r="DW15" s="709"/>
      <c r="DX15" s="709"/>
      <c r="DY15" s="709"/>
      <c r="DZ15" s="709"/>
      <c r="EA15" s="709"/>
      <c r="EB15" s="709"/>
      <c r="EC15" s="709"/>
      <c r="ED15" s="709"/>
      <c r="EE15" s="709"/>
      <c r="EF15" s="709"/>
      <c r="EG15" s="709"/>
      <c r="EH15" s="709"/>
      <c r="EI15" s="709"/>
      <c r="EJ15" s="709"/>
      <c r="EK15" s="709"/>
      <c r="EL15" s="709"/>
      <c r="EM15" s="709"/>
      <c r="EN15" s="709"/>
      <c r="EO15" s="709"/>
      <c r="EP15" s="709"/>
      <c r="EQ15" s="709"/>
      <c r="ER15" s="709"/>
      <c r="ES15" s="709"/>
      <c r="ET15" s="709"/>
      <c r="EU15" s="709"/>
      <c r="EV15" s="709"/>
      <c r="EW15" s="709"/>
      <c r="EX15" s="709"/>
      <c r="EY15" s="709"/>
      <c r="EZ15" s="709"/>
      <c r="FA15" s="709"/>
      <c r="FB15" s="709"/>
      <c r="FC15" s="709"/>
      <c r="FD15" s="709"/>
      <c r="FE15" s="709"/>
      <c r="FF15" s="709"/>
      <c r="FG15" s="709"/>
      <c r="FH15" s="709"/>
      <c r="FI15" s="709"/>
      <c r="FJ15" s="709"/>
      <c r="FK15" s="709"/>
      <c r="FL15" s="709"/>
      <c r="FM15" s="709"/>
      <c r="FN15" s="709"/>
      <c r="FO15" s="709"/>
      <c r="FP15" s="709"/>
      <c r="FQ15" s="709"/>
      <c r="FR15" s="709"/>
      <c r="FS15" s="709"/>
      <c r="FT15" s="709"/>
      <c r="FU15" s="709"/>
      <c r="FV15" s="709"/>
      <c r="FW15" s="706"/>
      <c r="FX15" s="175"/>
      <c r="GC15" s="696" t="n">
        <v>36</v>
      </c>
    </row>
    <row r="16" customFormat="false" ht="12.75" hidden="false" customHeight="true" outlineLevel="0" collapsed="false">
      <c r="D16" s="696"/>
      <c r="E16" s="707"/>
      <c r="F16" s="235"/>
      <c r="G16" s="235"/>
      <c r="H16" s="235"/>
      <c r="I16" s="235"/>
      <c r="J16" s="708"/>
      <c r="K16" s="708"/>
      <c r="L16" s="708"/>
      <c r="M16" s="708"/>
      <c r="N16" s="708"/>
      <c r="O16" s="310" t="s">
        <v>832</v>
      </c>
      <c r="P16" s="310"/>
      <c r="Q16" s="310" t="s">
        <v>834</v>
      </c>
      <c r="R16" s="310"/>
      <c r="S16" s="310" t="s">
        <v>838</v>
      </c>
      <c r="T16" s="310"/>
      <c r="U16" s="310" t="s">
        <v>843</v>
      </c>
      <c r="V16" s="310"/>
      <c r="W16" s="310" t="s">
        <v>846</v>
      </c>
      <c r="X16" s="310"/>
      <c r="Y16" s="310" t="s">
        <v>850</v>
      </c>
      <c r="Z16" s="310"/>
      <c r="AA16" s="310" t="s">
        <v>853</v>
      </c>
      <c r="AB16" s="310"/>
      <c r="AC16" s="709"/>
      <c r="AD16" s="709"/>
      <c r="AE16" s="709"/>
      <c r="AF16" s="709"/>
      <c r="AG16" s="709"/>
      <c r="AH16" s="709"/>
      <c r="AI16" s="709"/>
      <c r="AJ16" s="709"/>
      <c r="AK16" s="709"/>
      <c r="AL16" s="709"/>
      <c r="AM16" s="709"/>
      <c r="AN16" s="709"/>
      <c r="AO16" s="709"/>
      <c r="AP16" s="709"/>
      <c r="AQ16" s="709"/>
      <c r="AR16" s="709"/>
      <c r="AS16" s="709"/>
      <c r="AT16" s="709"/>
      <c r="AU16" s="709"/>
      <c r="AV16" s="709"/>
      <c r="AW16" s="709"/>
      <c r="AX16" s="709"/>
      <c r="AY16" s="709"/>
      <c r="AZ16" s="709"/>
      <c r="BA16" s="709"/>
      <c r="BB16" s="709"/>
      <c r="BC16" s="709"/>
      <c r="BD16" s="709"/>
      <c r="BE16" s="709"/>
      <c r="BF16" s="709"/>
      <c r="BG16" s="709"/>
      <c r="BH16" s="709"/>
      <c r="BI16" s="709"/>
      <c r="BJ16" s="709"/>
      <c r="BK16" s="709"/>
      <c r="BL16" s="709"/>
      <c r="BM16" s="709"/>
      <c r="BN16" s="709"/>
      <c r="BO16" s="709"/>
      <c r="BP16" s="709"/>
      <c r="BQ16" s="709"/>
      <c r="BR16" s="709"/>
      <c r="BS16" s="710"/>
      <c r="BT16" s="310" t="s">
        <v>565</v>
      </c>
      <c r="BU16" s="310"/>
      <c r="BV16" s="310" t="s">
        <v>565</v>
      </c>
      <c r="BW16" s="310"/>
      <c r="BX16" s="310" t="s">
        <v>565</v>
      </c>
      <c r="BY16" s="310"/>
      <c r="BZ16" s="310" t="s">
        <v>565</v>
      </c>
      <c r="CA16" s="310"/>
      <c r="CB16" s="310" t="s">
        <v>1116</v>
      </c>
      <c r="CC16" s="310"/>
      <c r="CD16" s="310" t="s">
        <v>565</v>
      </c>
      <c r="CE16" s="310"/>
      <c r="CF16" s="310" t="s">
        <v>1117</v>
      </c>
      <c r="CG16" s="310"/>
      <c r="CH16" s="310" t="s">
        <v>1118</v>
      </c>
      <c r="CI16" s="310"/>
      <c r="CJ16" s="310" t="s">
        <v>1118</v>
      </c>
      <c r="CK16" s="310"/>
      <c r="CL16" s="711"/>
      <c r="CM16" s="709"/>
      <c r="CN16" s="709"/>
      <c r="CO16" s="709"/>
      <c r="CP16" s="709"/>
      <c r="CQ16" s="709"/>
      <c r="CR16" s="709"/>
      <c r="CS16" s="709"/>
      <c r="CT16" s="709"/>
      <c r="CU16" s="709"/>
      <c r="CV16" s="709"/>
      <c r="CW16" s="709"/>
      <c r="CX16" s="710"/>
      <c r="CY16" s="674" t="s">
        <v>565</v>
      </c>
      <c r="CZ16" s="674"/>
      <c r="DA16" s="674" t="s">
        <v>565</v>
      </c>
      <c r="DB16" s="674"/>
      <c r="DC16" s="674" t="s">
        <v>565</v>
      </c>
      <c r="DD16" s="674"/>
      <c r="DE16" s="310" t="s">
        <v>1116</v>
      </c>
      <c r="DF16" s="310"/>
      <c r="DG16" s="310" t="s">
        <v>1119</v>
      </c>
      <c r="DH16" s="310"/>
      <c r="DI16" s="310" t="s">
        <v>1119</v>
      </c>
      <c r="DJ16" s="310"/>
      <c r="DK16" s="711"/>
      <c r="DL16" s="709"/>
      <c r="DM16" s="709"/>
      <c r="DN16" s="709"/>
      <c r="DO16" s="709"/>
      <c r="DP16" s="709"/>
      <c r="DQ16" s="709"/>
      <c r="DR16" s="709"/>
      <c r="DS16" s="709"/>
      <c r="DT16" s="709"/>
      <c r="DU16" s="709"/>
      <c r="DV16" s="709"/>
      <c r="DW16" s="709"/>
      <c r="DX16" s="709"/>
      <c r="DY16" s="709"/>
      <c r="DZ16" s="709"/>
      <c r="EA16" s="709"/>
      <c r="EB16" s="709"/>
      <c r="EC16" s="709"/>
      <c r="ED16" s="709"/>
      <c r="EE16" s="709"/>
      <c r="EF16" s="709"/>
      <c r="EG16" s="709"/>
      <c r="EH16" s="709"/>
      <c r="EI16" s="709"/>
      <c r="EJ16" s="709"/>
      <c r="EK16" s="709"/>
      <c r="EL16" s="709"/>
      <c r="EM16" s="709"/>
      <c r="EN16" s="709"/>
      <c r="EO16" s="709"/>
      <c r="EP16" s="709"/>
      <c r="EQ16" s="709"/>
      <c r="ER16" s="709"/>
      <c r="ES16" s="709"/>
      <c r="ET16" s="709"/>
      <c r="EU16" s="709"/>
      <c r="EV16" s="709"/>
      <c r="EW16" s="709"/>
      <c r="EX16" s="709"/>
      <c r="EY16" s="709"/>
      <c r="EZ16" s="709"/>
      <c r="FA16" s="709"/>
      <c r="FB16" s="709"/>
      <c r="FC16" s="709"/>
      <c r="FD16" s="709"/>
      <c r="FE16" s="709"/>
      <c r="FF16" s="709"/>
      <c r="FG16" s="709"/>
      <c r="FH16" s="709"/>
      <c r="FI16" s="709"/>
      <c r="FJ16" s="709"/>
      <c r="FK16" s="709"/>
      <c r="FL16" s="709"/>
      <c r="FM16" s="709"/>
      <c r="FN16" s="709"/>
      <c r="FO16" s="709"/>
      <c r="FP16" s="709"/>
      <c r="FQ16" s="709"/>
      <c r="FR16" s="709"/>
      <c r="FS16" s="709"/>
      <c r="FT16" s="709"/>
      <c r="FU16" s="709"/>
      <c r="FV16" s="709"/>
      <c r="FW16" s="706"/>
      <c r="FX16" s="175"/>
      <c r="GC16" s="696" t="n">
        <v>12</v>
      </c>
    </row>
    <row r="17" customFormat="false" ht="15.75" hidden="false" customHeight="true" outlineLevel="0" collapsed="false">
      <c r="E17" s="707"/>
      <c r="F17" s="235"/>
      <c r="G17" s="235"/>
      <c r="H17" s="235"/>
      <c r="I17" s="235"/>
      <c r="J17" s="708"/>
      <c r="K17" s="708"/>
      <c r="L17" s="708"/>
      <c r="M17" s="708"/>
      <c r="N17" s="708"/>
      <c r="O17" s="310" t="s">
        <v>1120</v>
      </c>
      <c r="P17" s="310" t="s">
        <v>1121</v>
      </c>
      <c r="Q17" s="310" t="s">
        <v>1120</v>
      </c>
      <c r="R17" s="310" t="s">
        <v>1121</v>
      </c>
      <c r="S17" s="310" t="s">
        <v>1120</v>
      </c>
      <c r="T17" s="310" t="s">
        <v>1121</v>
      </c>
      <c r="U17" s="310" t="s">
        <v>1120</v>
      </c>
      <c r="V17" s="310" t="s">
        <v>1121</v>
      </c>
      <c r="W17" s="310" t="s">
        <v>1120</v>
      </c>
      <c r="X17" s="310" t="s">
        <v>1121</v>
      </c>
      <c r="Y17" s="310" t="s">
        <v>1120</v>
      </c>
      <c r="Z17" s="310" t="s">
        <v>1121</v>
      </c>
      <c r="AA17" s="310" t="s">
        <v>1120</v>
      </c>
      <c r="AB17" s="310" t="s">
        <v>1121</v>
      </c>
      <c r="AC17" s="709"/>
      <c r="AD17" s="709"/>
      <c r="AE17" s="709"/>
      <c r="AF17" s="709"/>
      <c r="AG17" s="709"/>
      <c r="AH17" s="709"/>
      <c r="AI17" s="709"/>
      <c r="AJ17" s="709"/>
      <c r="AK17" s="709"/>
      <c r="AL17" s="709"/>
      <c r="AM17" s="709"/>
      <c r="AN17" s="709"/>
      <c r="AO17" s="709"/>
      <c r="AP17" s="709"/>
      <c r="AQ17" s="709"/>
      <c r="AR17" s="709"/>
      <c r="AS17" s="709"/>
      <c r="AT17" s="709"/>
      <c r="AU17" s="709"/>
      <c r="AV17" s="709"/>
      <c r="AW17" s="709"/>
      <c r="AX17" s="709"/>
      <c r="AY17" s="709"/>
      <c r="AZ17" s="709"/>
      <c r="BA17" s="709"/>
      <c r="BB17" s="709"/>
      <c r="BC17" s="709"/>
      <c r="BD17" s="709"/>
      <c r="BE17" s="709"/>
      <c r="BF17" s="709"/>
      <c r="BG17" s="709"/>
      <c r="BH17" s="709"/>
      <c r="BI17" s="709"/>
      <c r="BJ17" s="709"/>
      <c r="BK17" s="709"/>
      <c r="BL17" s="709"/>
      <c r="BM17" s="709"/>
      <c r="BN17" s="709"/>
      <c r="BO17" s="709"/>
      <c r="BP17" s="709"/>
      <c r="BQ17" s="709"/>
      <c r="BR17" s="709"/>
      <c r="BS17" s="710"/>
      <c r="BT17" s="310" t="s">
        <v>1120</v>
      </c>
      <c r="BU17" s="310" t="s">
        <v>1121</v>
      </c>
      <c r="BV17" s="310" t="s">
        <v>1120</v>
      </c>
      <c r="BW17" s="310" t="s">
        <v>1121</v>
      </c>
      <c r="BX17" s="310" t="s">
        <v>1120</v>
      </c>
      <c r="BY17" s="310" t="s">
        <v>1121</v>
      </c>
      <c r="BZ17" s="310" t="s">
        <v>1120</v>
      </c>
      <c r="CA17" s="310" t="s">
        <v>1121</v>
      </c>
      <c r="CB17" s="310" t="s">
        <v>1120</v>
      </c>
      <c r="CC17" s="310" t="s">
        <v>1121</v>
      </c>
      <c r="CD17" s="310" t="s">
        <v>1120</v>
      </c>
      <c r="CE17" s="310" t="s">
        <v>1121</v>
      </c>
      <c r="CF17" s="310" t="s">
        <v>1120</v>
      </c>
      <c r="CG17" s="310" t="s">
        <v>1121</v>
      </c>
      <c r="CH17" s="310" t="s">
        <v>1120</v>
      </c>
      <c r="CI17" s="310" t="s">
        <v>1121</v>
      </c>
      <c r="CJ17" s="310" t="s">
        <v>1120</v>
      </c>
      <c r="CK17" s="310" t="s">
        <v>1121</v>
      </c>
      <c r="CL17" s="711"/>
      <c r="CM17" s="709"/>
      <c r="CN17" s="709"/>
      <c r="CO17" s="709"/>
      <c r="CP17" s="709"/>
      <c r="CQ17" s="709"/>
      <c r="CR17" s="709"/>
      <c r="CS17" s="709"/>
      <c r="CT17" s="709"/>
      <c r="CU17" s="709"/>
      <c r="CV17" s="709"/>
      <c r="CW17" s="709"/>
      <c r="CX17" s="710"/>
      <c r="CY17" s="310" t="s">
        <v>1120</v>
      </c>
      <c r="CZ17" s="310" t="s">
        <v>1121</v>
      </c>
      <c r="DA17" s="310" t="s">
        <v>1120</v>
      </c>
      <c r="DB17" s="310" t="s">
        <v>1121</v>
      </c>
      <c r="DC17" s="310" t="s">
        <v>1120</v>
      </c>
      <c r="DD17" s="310" t="s">
        <v>1121</v>
      </c>
      <c r="DE17" s="310" t="s">
        <v>1120</v>
      </c>
      <c r="DF17" s="310" t="s">
        <v>1121</v>
      </c>
      <c r="DG17" s="310" t="s">
        <v>1120</v>
      </c>
      <c r="DH17" s="310" t="s">
        <v>1121</v>
      </c>
      <c r="DI17" s="310" t="s">
        <v>1120</v>
      </c>
      <c r="DJ17" s="310" t="s">
        <v>1121</v>
      </c>
      <c r="DK17" s="711"/>
      <c r="DL17" s="709"/>
      <c r="DM17" s="709"/>
      <c r="DN17" s="709"/>
      <c r="DO17" s="709"/>
      <c r="DP17" s="709"/>
      <c r="DQ17" s="709"/>
      <c r="DR17" s="709"/>
      <c r="DS17" s="709"/>
      <c r="DT17" s="709"/>
      <c r="DU17" s="709"/>
      <c r="DV17" s="709"/>
      <c r="DW17" s="709"/>
      <c r="DX17" s="709"/>
      <c r="DY17" s="709"/>
      <c r="DZ17" s="709"/>
      <c r="EA17" s="709"/>
      <c r="EB17" s="709"/>
      <c r="EC17" s="709"/>
      <c r="ED17" s="709"/>
      <c r="EE17" s="709"/>
      <c r="EF17" s="709"/>
      <c r="EG17" s="709"/>
      <c r="EH17" s="709"/>
      <c r="EI17" s="709"/>
      <c r="EJ17" s="709"/>
      <c r="EK17" s="709"/>
      <c r="EL17" s="709"/>
      <c r="EM17" s="709"/>
      <c r="EN17" s="709"/>
      <c r="EO17" s="709"/>
      <c r="EP17" s="709"/>
      <c r="EQ17" s="709"/>
      <c r="ER17" s="709"/>
      <c r="ES17" s="709"/>
      <c r="ET17" s="709"/>
      <c r="EU17" s="709"/>
      <c r="EV17" s="709"/>
      <c r="EW17" s="709"/>
      <c r="EX17" s="709"/>
      <c r="EY17" s="709"/>
      <c r="EZ17" s="709"/>
      <c r="FA17" s="709"/>
      <c r="FB17" s="709"/>
      <c r="FC17" s="709"/>
      <c r="FD17" s="709"/>
      <c r="FE17" s="709"/>
      <c r="FF17" s="709"/>
      <c r="FG17" s="709"/>
      <c r="FH17" s="709"/>
      <c r="FI17" s="709"/>
      <c r="FJ17" s="709"/>
      <c r="FK17" s="709"/>
      <c r="FL17" s="709"/>
      <c r="FM17" s="709"/>
      <c r="FN17" s="709"/>
      <c r="FO17" s="709"/>
      <c r="FP17" s="709"/>
      <c r="FQ17" s="709"/>
      <c r="FR17" s="709"/>
      <c r="FS17" s="709"/>
      <c r="FT17" s="709"/>
      <c r="FU17" s="709"/>
      <c r="FV17" s="709"/>
      <c r="FW17" s="706"/>
      <c r="FX17" s="175"/>
      <c r="GC17" s="696" t="n">
        <v>15</v>
      </c>
    </row>
    <row r="18" s="696" customFormat="true" ht="12" hidden="true" customHeight="true" outlineLevel="0" collapsed="false">
      <c r="B18" s="697"/>
      <c r="E18" s="707"/>
      <c r="F18" s="712"/>
      <c r="G18" s="712"/>
      <c r="H18" s="712"/>
      <c r="I18" s="712"/>
      <c r="J18" s="713"/>
      <c r="K18" s="713"/>
      <c r="L18" s="713"/>
      <c r="M18" s="713"/>
      <c r="N18" s="713"/>
      <c r="O18" s="712"/>
      <c r="P18" s="712"/>
      <c r="Q18" s="712"/>
      <c r="R18" s="712"/>
      <c r="S18" s="712"/>
      <c r="T18" s="712"/>
      <c r="U18" s="714"/>
      <c r="V18" s="714"/>
      <c r="W18" s="714"/>
      <c r="X18" s="714"/>
      <c r="Y18" s="714"/>
      <c r="Z18" s="714"/>
      <c r="AA18" s="714"/>
      <c r="AB18" s="712"/>
      <c r="AC18" s="713"/>
      <c r="AD18" s="713"/>
      <c r="AE18" s="713"/>
      <c r="AF18" s="713"/>
      <c r="AG18" s="713"/>
      <c r="AH18" s="713"/>
      <c r="AI18" s="713"/>
      <c r="AJ18" s="713"/>
      <c r="AK18" s="713"/>
      <c r="AL18" s="713"/>
      <c r="AM18" s="713"/>
      <c r="AN18" s="713"/>
      <c r="AO18" s="713"/>
      <c r="AP18" s="713"/>
      <c r="AQ18" s="713"/>
      <c r="AR18" s="713"/>
      <c r="AS18" s="713"/>
      <c r="AT18" s="713"/>
      <c r="AU18" s="713"/>
      <c r="AV18" s="713"/>
      <c r="AW18" s="713"/>
      <c r="AX18" s="713"/>
      <c r="AY18" s="713"/>
      <c r="AZ18" s="713"/>
      <c r="BA18" s="713"/>
      <c r="BB18" s="713"/>
      <c r="BC18" s="713"/>
      <c r="BD18" s="713"/>
      <c r="BE18" s="713"/>
      <c r="BF18" s="713"/>
      <c r="BG18" s="713"/>
      <c r="BH18" s="713"/>
      <c r="BI18" s="713"/>
      <c r="BJ18" s="713"/>
      <c r="BK18" s="713"/>
      <c r="BL18" s="713"/>
      <c r="BM18" s="713"/>
      <c r="BN18" s="713"/>
      <c r="BO18" s="713"/>
      <c r="BP18" s="713"/>
      <c r="BQ18" s="713"/>
      <c r="BR18" s="713"/>
      <c r="BS18" s="713"/>
      <c r="BT18" s="715"/>
      <c r="BU18" s="715"/>
      <c r="BV18" s="715"/>
      <c r="BW18" s="715"/>
      <c r="BX18" s="715"/>
      <c r="BY18" s="715"/>
      <c r="BZ18" s="715"/>
      <c r="CA18" s="715"/>
      <c r="CB18" s="715"/>
      <c r="CC18" s="715"/>
      <c r="CD18" s="715"/>
      <c r="CE18" s="715"/>
      <c r="CF18" s="715"/>
      <c r="CG18" s="715"/>
      <c r="CH18" s="715"/>
      <c r="CI18" s="715"/>
      <c r="CJ18" s="715"/>
      <c r="CK18" s="715"/>
      <c r="CL18" s="713"/>
      <c r="CM18" s="713"/>
      <c r="CN18" s="713"/>
      <c r="CO18" s="713"/>
      <c r="CP18" s="713"/>
      <c r="CQ18" s="713"/>
      <c r="CR18" s="713"/>
      <c r="CS18" s="713"/>
      <c r="CT18" s="713"/>
      <c r="CU18" s="713"/>
      <c r="CV18" s="713"/>
      <c r="CW18" s="713"/>
      <c r="CX18" s="713"/>
      <c r="CY18" s="715"/>
      <c r="CZ18" s="715"/>
      <c r="DA18" s="715"/>
      <c r="DB18" s="715"/>
      <c r="DC18" s="715"/>
      <c r="DD18" s="715"/>
      <c r="DE18" s="715"/>
      <c r="DF18" s="715"/>
      <c r="DG18" s="715"/>
      <c r="DH18" s="715"/>
      <c r="DI18" s="715"/>
      <c r="DJ18" s="715"/>
      <c r="DK18" s="713"/>
      <c r="DL18" s="713"/>
      <c r="DM18" s="713"/>
      <c r="DN18" s="713"/>
      <c r="DO18" s="713"/>
      <c r="DP18" s="713"/>
      <c r="DQ18" s="713"/>
      <c r="DR18" s="713"/>
      <c r="DS18" s="713"/>
      <c r="DT18" s="713"/>
      <c r="DU18" s="713"/>
      <c r="DV18" s="713"/>
      <c r="DW18" s="713"/>
      <c r="DX18" s="713"/>
      <c r="DY18" s="713"/>
      <c r="DZ18" s="713"/>
      <c r="EA18" s="713"/>
      <c r="EB18" s="713"/>
      <c r="EC18" s="713"/>
      <c r="ED18" s="713"/>
      <c r="EE18" s="713"/>
      <c r="EF18" s="713"/>
      <c r="EG18" s="713"/>
      <c r="EH18" s="713"/>
      <c r="EI18" s="713"/>
      <c r="EJ18" s="713"/>
      <c r="EK18" s="713"/>
      <c r="EL18" s="713"/>
      <c r="EM18" s="713"/>
      <c r="EN18" s="713"/>
      <c r="EO18" s="713"/>
      <c r="EP18" s="713"/>
      <c r="EQ18" s="713"/>
      <c r="ER18" s="713"/>
      <c r="ES18" s="713"/>
      <c r="ET18" s="713"/>
      <c r="EU18" s="713"/>
      <c r="EV18" s="713"/>
      <c r="EW18" s="713"/>
      <c r="EX18" s="713"/>
      <c r="EY18" s="713"/>
      <c r="EZ18" s="713"/>
      <c r="FA18" s="713"/>
      <c r="FB18" s="713"/>
      <c r="FC18" s="713"/>
      <c r="FD18" s="713"/>
      <c r="FE18" s="713"/>
      <c r="FF18" s="713"/>
      <c r="FG18" s="713"/>
      <c r="FH18" s="713"/>
      <c r="FI18" s="713"/>
      <c r="FJ18" s="713"/>
      <c r="FK18" s="713"/>
      <c r="FL18" s="713"/>
      <c r="FM18" s="713"/>
      <c r="FN18" s="713"/>
      <c r="FO18" s="713"/>
      <c r="FP18" s="713"/>
      <c r="FQ18" s="713"/>
      <c r="FR18" s="713"/>
      <c r="FS18" s="713"/>
      <c r="FT18" s="713"/>
      <c r="FU18" s="713"/>
      <c r="FV18" s="713"/>
      <c r="FW18" s="712"/>
      <c r="FX18" s="175"/>
      <c r="GC18" s="696" t="n">
        <v>0</v>
      </c>
    </row>
    <row r="19" s="696" customFormat="true" ht="11.25" hidden="true" customHeight="true" outlineLevel="0" collapsed="false">
      <c r="B19" s="697"/>
      <c r="E19" s="707"/>
      <c r="F19" s="712"/>
      <c r="G19" s="712"/>
      <c r="H19" s="712"/>
      <c r="I19" s="712"/>
      <c r="J19" s="712"/>
      <c r="K19" s="712"/>
      <c r="L19" s="712"/>
      <c r="M19" s="712"/>
      <c r="N19" s="712"/>
      <c r="O19" s="712"/>
      <c r="P19" s="712"/>
      <c r="Q19" s="712"/>
      <c r="R19" s="712"/>
      <c r="S19" s="712"/>
      <c r="T19" s="712"/>
      <c r="U19" s="714"/>
      <c r="V19" s="714"/>
      <c r="W19" s="714"/>
      <c r="X19" s="714"/>
      <c r="Y19" s="714"/>
      <c r="Z19" s="714"/>
      <c r="AA19" s="714"/>
      <c r="AB19" s="712"/>
      <c r="AC19" s="712"/>
      <c r="AD19" s="712"/>
      <c r="AE19" s="712"/>
      <c r="AF19" s="712"/>
      <c r="AG19" s="712"/>
      <c r="AH19" s="712"/>
      <c r="AI19" s="712"/>
      <c r="AJ19" s="712"/>
      <c r="AK19" s="712"/>
      <c r="AL19" s="712"/>
      <c r="AM19" s="712"/>
      <c r="AN19" s="712"/>
      <c r="AO19" s="712"/>
      <c r="AP19" s="712"/>
      <c r="AQ19" s="712"/>
      <c r="AR19" s="712"/>
      <c r="AS19" s="712"/>
      <c r="AT19" s="712"/>
      <c r="AU19" s="712"/>
      <c r="AV19" s="712"/>
      <c r="AW19" s="712"/>
      <c r="AX19" s="712"/>
      <c r="AY19" s="712"/>
      <c r="AZ19" s="712"/>
      <c r="BA19" s="712"/>
      <c r="BB19" s="712"/>
      <c r="BC19" s="712"/>
      <c r="BD19" s="712"/>
      <c r="BE19" s="712"/>
      <c r="BF19" s="712"/>
      <c r="BG19" s="712"/>
      <c r="BH19" s="712"/>
      <c r="BI19" s="712"/>
      <c r="BJ19" s="712"/>
      <c r="BK19" s="712"/>
      <c r="BL19" s="712"/>
      <c r="BM19" s="712"/>
      <c r="BN19" s="712"/>
      <c r="BO19" s="712"/>
      <c r="BP19" s="712"/>
      <c r="BQ19" s="712"/>
      <c r="BR19" s="712"/>
      <c r="BS19" s="712"/>
      <c r="BT19" s="712"/>
      <c r="BU19" s="712"/>
      <c r="BV19" s="712"/>
      <c r="BW19" s="712"/>
      <c r="BX19" s="712"/>
      <c r="BY19" s="712"/>
      <c r="BZ19" s="712"/>
      <c r="CA19" s="712"/>
      <c r="CB19" s="712"/>
      <c r="CC19" s="712"/>
      <c r="CD19" s="712"/>
      <c r="CE19" s="712"/>
      <c r="CF19" s="712"/>
      <c r="CG19" s="712"/>
      <c r="CH19" s="712"/>
      <c r="CI19" s="712"/>
      <c r="CJ19" s="712"/>
      <c r="CK19" s="712"/>
      <c r="CL19" s="712"/>
      <c r="CM19" s="712"/>
      <c r="CN19" s="712"/>
      <c r="CO19" s="712"/>
      <c r="CP19" s="712"/>
      <c r="CQ19" s="712"/>
      <c r="CR19" s="712"/>
      <c r="CS19" s="712"/>
      <c r="CT19" s="712"/>
      <c r="CU19" s="712"/>
      <c r="CV19" s="712"/>
      <c r="CW19" s="712"/>
      <c r="CX19" s="712"/>
      <c r="CY19" s="712"/>
      <c r="CZ19" s="712"/>
      <c r="DA19" s="712"/>
      <c r="DB19" s="712"/>
      <c r="DC19" s="712"/>
      <c r="DD19" s="712"/>
      <c r="DE19" s="712"/>
      <c r="DF19" s="712"/>
      <c r="DG19" s="712"/>
      <c r="DH19" s="712"/>
      <c r="DI19" s="712"/>
      <c r="DJ19" s="712"/>
      <c r="DK19" s="712"/>
      <c r="DL19" s="712"/>
      <c r="DM19" s="712"/>
      <c r="DN19" s="712"/>
      <c r="DO19" s="712"/>
      <c r="DP19" s="712"/>
      <c r="DQ19" s="712"/>
      <c r="DR19" s="712"/>
      <c r="DS19" s="712"/>
      <c r="DT19" s="712"/>
      <c r="DU19" s="712"/>
      <c r="DV19" s="712"/>
      <c r="DW19" s="712"/>
      <c r="DX19" s="712"/>
      <c r="DY19" s="712"/>
      <c r="DZ19" s="712"/>
      <c r="EA19" s="712"/>
      <c r="EB19" s="712"/>
      <c r="EC19" s="712"/>
      <c r="ED19" s="712"/>
      <c r="EE19" s="712"/>
      <c r="EF19" s="712"/>
      <c r="EG19" s="712"/>
      <c r="EH19" s="712"/>
      <c r="EI19" s="712"/>
      <c r="EJ19" s="712"/>
      <c r="EK19" s="712"/>
      <c r="EL19" s="712"/>
      <c r="EM19" s="712"/>
      <c r="EN19" s="712"/>
      <c r="EO19" s="712"/>
      <c r="EP19" s="712"/>
      <c r="EQ19" s="712"/>
      <c r="ER19" s="712"/>
      <c r="ES19" s="712"/>
      <c r="ET19" s="712"/>
      <c r="EU19" s="712"/>
      <c r="EV19" s="712"/>
      <c r="EW19" s="712"/>
      <c r="EX19" s="712"/>
      <c r="EY19" s="712"/>
      <c r="EZ19" s="712"/>
      <c r="FA19" s="712"/>
      <c r="FB19" s="712"/>
      <c r="FC19" s="712"/>
      <c r="FD19" s="712"/>
      <c r="FE19" s="712"/>
      <c r="FF19" s="712"/>
      <c r="FG19" s="712"/>
      <c r="FH19" s="712"/>
      <c r="FI19" s="712"/>
      <c r="FJ19" s="712"/>
      <c r="FK19" s="712"/>
      <c r="FL19" s="712"/>
      <c r="FM19" s="712"/>
      <c r="FN19" s="712"/>
      <c r="FO19" s="712"/>
      <c r="FP19" s="712"/>
      <c r="FQ19" s="712"/>
      <c r="FR19" s="712"/>
      <c r="FS19" s="712"/>
      <c r="FT19" s="712"/>
      <c r="FU19" s="712"/>
      <c r="FV19" s="712"/>
      <c r="FW19" s="712"/>
      <c r="FX19" s="175"/>
      <c r="GC19" s="696" t="n">
        <v>0</v>
      </c>
    </row>
    <row r="20" s="696" customFormat="true" ht="11.25" hidden="true" customHeight="true" outlineLevel="0" collapsed="false">
      <c r="B20" s="697"/>
      <c r="E20" s="707"/>
      <c r="F20" s="716" t="s">
        <v>383</v>
      </c>
      <c r="G20" s="215"/>
      <c r="H20" s="717"/>
      <c r="I20" s="717"/>
      <c r="J20" s="717"/>
      <c r="K20" s="717"/>
      <c r="L20" s="717"/>
      <c r="M20" s="717"/>
      <c r="N20" s="717"/>
      <c r="O20" s="215"/>
      <c r="P20" s="215"/>
      <c r="Q20" s="215"/>
      <c r="R20" s="215"/>
      <c r="S20" s="215"/>
      <c r="T20" s="215"/>
      <c r="U20" s="717"/>
      <c r="V20" s="717"/>
      <c r="W20" s="717"/>
      <c r="X20" s="717"/>
      <c r="Y20" s="717"/>
      <c r="Z20" s="717"/>
      <c r="AA20" s="717"/>
      <c r="AB20" s="215"/>
      <c r="AC20" s="717"/>
      <c r="AD20" s="717"/>
      <c r="AE20" s="717"/>
      <c r="AF20" s="717"/>
      <c r="AG20" s="717"/>
      <c r="AH20" s="717"/>
      <c r="AI20" s="717"/>
      <c r="AJ20" s="717"/>
      <c r="AK20" s="717"/>
      <c r="AL20" s="717"/>
      <c r="AM20" s="717"/>
      <c r="AN20" s="717"/>
      <c r="AO20" s="717"/>
      <c r="AP20" s="717"/>
      <c r="AQ20" s="717"/>
      <c r="AR20" s="717"/>
      <c r="AS20" s="717"/>
      <c r="AT20" s="717"/>
      <c r="AU20" s="717"/>
      <c r="AV20" s="717"/>
      <c r="AW20" s="717"/>
      <c r="AX20" s="717"/>
      <c r="AY20" s="717"/>
      <c r="AZ20" s="717"/>
      <c r="BA20" s="717"/>
      <c r="BB20" s="717"/>
      <c r="BC20" s="717"/>
      <c r="BD20" s="717"/>
      <c r="BE20" s="717"/>
      <c r="BF20" s="717"/>
      <c r="BG20" s="717"/>
      <c r="BH20" s="717"/>
      <c r="BI20" s="717"/>
      <c r="BJ20" s="717"/>
      <c r="BK20" s="717"/>
      <c r="BL20" s="717"/>
      <c r="BM20" s="717"/>
      <c r="BN20" s="717"/>
      <c r="BO20" s="717"/>
      <c r="BP20" s="717"/>
      <c r="BQ20" s="717"/>
      <c r="BR20" s="717"/>
      <c r="BS20" s="717"/>
      <c r="BT20" s="717"/>
      <c r="BU20" s="717"/>
      <c r="BV20" s="717"/>
      <c r="BW20" s="717"/>
      <c r="BX20" s="717"/>
      <c r="BY20" s="717"/>
      <c r="BZ20" s="717"/>
      <c r="CA20" s="717"/>
      <c r="CB20" s="717"/>
      <c r="CC20" s="717"/>
      <c r="CD20" s="717"/>
      <c r="CE20" s="717"/>
      <c r="CF20" s="717"/>
      <c r="CG20" s="717"/>
      <c r="CH20" s="717"/>
      <c r="CI20" s="717"/>
      <c r="CJ20" s="717"/>
      <c r="CK20" s="717"/>
      <c r="CL20" s="718"/>
      <c r="CM20" s="718"/>
      <c r="CN20" s="718"/>
      <c r="CO20" s="718"/>
      <c r="CP20" s="718"/>
      <c r="CQ20" s="718"/>
      <c r="CR20" s="718"/>
      <c r="CS20" s="718"/>
      <c r="CT20" s="718"/>
      <c r="CU20" s="718"/>
      <c r="CV20" s="718"/>
      <c r="CW20" s="718"/>
      <c r="CX20" s="718"/>
      <c r="CY20" s="718"/>
      <c r="CZ20" s="718"/>
      <c r="DA20" s="718"/>
      <c r="DB20" s="718"/>
      <c r="DC20" s="718"/>
      <c r="DD20" s="718"/>
      <c r="DE20" s="718"/>
      <c r="DF20" s="718"/>
      <c r="DG20" s="718"/>
      <c r="DH20" s="718"/>
      <c r="DI20" s="718"/>
      <c r="DJ20" s="718"/>
      <c r="DK20" s="718"/>
      <c r="DL20" s="718"/>
      <c r="DM20" s="718"/>
      <c r="DN20" s="718"/>
      <c r="DO20" s="718"/>
      <c r="DP20" s="718"/>
      <c r="DQ20" s="718"/>
      <c r="DR20" s="718"/>
      <c r="DS20" s="718"/>
      <c r="DT20" s="718"/>
      <c r="DU20" s="718"/>
      <c r="DV20" s="718"/>
      <c r="DW20" s="718"/>
      <c r="DX20" s="718"/>
      <c r="DY20" s="718"/>
      <c r="DZ20" s="718"/>
      <c r="EA20" s="718"/>
      <c r="EB20" s="718"/>
      <c r="EC20" s="718"/>
      <c r="ED20" s="718"/>
      <c r="EE20" s="718"/>
      <c r="EF20" s="718"/>
      <c r="EG20" s="718"/>
      <c r="EH20" s="718"/>
      <c r="EI20" s="718"/>
      <c r="EJ20" s="718"/>
      <c r="EK20" s="718"/>
      <c r="EL20" s="718"/>
      <c r="EM20" s="718"/>
      <c r="EN20" s="718"/>
      <c r="EO20" s="718"/>
      <c r="EP20" s="718"/>
      <c r="EQ20" s="718"/>
      <c r="ER20" s="718"/>
      <c r="ES20" s="718"/>
      <c r="ET20" s="718"/>
      <c r="EU20" s="718"/>
      <c r="EV20" s="718"/>
      <c r="EW20" s="718"/>
      <c r="EX20" s="718"/>
      <c r="EY20" s="718"/>
      <c r="EZ20" s="718"/>
      <c r="FA20" s="718"/>
      <c r="FB20" s="718"/>
      <c r="FC20" s="718"/>
      <c r="FD20" s="718"/>
      <c r="FE20" s="718"/>
      <c r="FF20" s="718"/>
      <c r="FG20" s="718"/>
      <c r="FH20" s="718"/>
      <c r="FI20" s="718"/>
      <c r="FJ20" s="718"/>
      <c r="FK20" s="718"/>
      <c r="FL20" s="718"/>
      <c r="FM20" s="718"/>
      <c r="FN20" s="718"/>
      <c r="FO20" s="718"/>
      <c r="FP20" s="718"/>
      <c r="FQ20" s="718"/>
      <c r="FR20" s="718"/>
      <c r="FS20" s="718"/>
      <c r="FT20" s="718"/>
      <c r="FU20" s="718"/>
      <c r="FV20" s="718"/>
      <c r="FW20" s="718"/>
      <c r="FX20" s="175"/>
      <c r="GC20" s="696" t="n">
        <v>0</v>
      </c>
    </row>
    <row r="21" s="696" customFormat="true" ht="12.75" hidden="false" customHeight="true" outlineLevel="0" collapsed="false">
      <c r="F21" s="707"/>
      <c r="G21" s="707"/>
      <c r="H21" s="707"/>
      <c r="I21" s="707"/>
      <c r="J21" s="707"/>
      <c r="K21" s="707"/>
      <c r="L21" s="707"/>
      <c r="M21" s="707"/>
      <c r="N21" s="707"/>
      <c r="O21" s="707"/>
      <c r="P21" s="707"/>
      <c r="Q21" s="707"/>
      <c r="R21" s="707"/>
      <c r="S21" s="719"/>
      <c r="T21" s="719"/>
      <c r="U21" s="707"/>
      <c r="V21" s="707"/>
      <c r="W21" s="707"/>
      <c r="X21" s="707"/>
      <c r="Y21" s="707"/>
      <c r="Z21" s="707"/>
      <c r="AA21" s="707"/>
      <c r="AB21" s="707"/>
      <c r="AC21" s="707"/>
      <c r="AD21" s="707"/>
      <c r="AE21" s="707"/>
      <c r="AF21" s="707"/>
      <c r="AG21" s="707"/>
      <c r="AH21" s="707"/>
      <c r="AI21" s="707"/>
      <c r="AJ21" s="707"/>
      <c r="AK21" s="707"/>
      <c r="AL21" s="707"/>
      <c r="AM21" s="707"/>
      <c r="AN21" s="707"/>
      <c r="AO21" s="707"/>
      <c r="AP21" s="707"/>
      <c r="AQ21" s="707"/>
      <c r="AR21" s="707"/>
      <c r="AS21" s="707"/>
      <c r="AT21" s="707"/>
      <c r="AU21" s="707"/>
      <c r="AV21" s="707"/>
      <c r="AW21" s="707"/>
      <c r="AX21" s="707"/>
      <c r="AY21" s="707"/>
      <c r="AZ21" s="707"/>
      <c r="BA21" s="707"/>
      <c r="BB21" s="707"/>
      <c r="BC21" s="707"/>
      <c r="BD21" s="707"/>
      <c r="BE21" s="707"/>
      <c r="BF21" s="707"/>
      <c r="BG21" s="707"/>
      <c r="BH21" s="707"/>
      <c r="BI21" s="707"/>
      <c r="BJ21" s="707"/>
      <c r="BK21" s="707"/>
      <c r="BL21" s="707"/>
      <c r="BM21" s="707"/>
      <c r="BN21" s="707"/>
      <c r="BO21" s="707"/>
      <c r="BP21" s="707"/>
      <c r="BQ21" s="707"/>
      <c r="BR21" s="707"/>
      <c r="BS21" s="707"/>
      <c r="BT21" s="707"/>
      <c r="BU21" s="707"/>
      <c r="BV21" s="707"/>
      <c r="BW21" s="707"/>
      <c r="BX21" s="707"/>
      <c r="BY21" s="707"/>
      <c r="BZ21" s="707"/>
      <c r="CA21" s="707"/>
      <c r="CB21" s="707"/>
      <c r="CC21" s="707"/>
      <c r="CD21" s="707"/>
      <c r="CE21" s="707"/>
      <c r="CF21" s="707"/>
      <c r="CG21" s="707"/>
      <c r="CH21" s="707"/>
      <c r="CI21" s="707"/>
      <c r="CJ21" s="707"/>
      <c r="CK21" s="707"/>
      <c r="CL21" s="707"/>
      <c r="CM21" s="707"/>
      <c r="CN21" s="707"/>
      <c r="CO21" s="707"/>
      <c r="CP21" s="707"/>
      <c r="CQ21" s="707"/>
      <c r="CR21" s="707"/>
      <c r="CS21" s="707"/>
      <c r="CT21" s="707"/>
      <c r="CU21" s="707"/>
      <c r="CV21" s="707"/>
      <c r="CW21" s="707"/>
      <c r="CX21" s="707"/>
      <c r="CY21" s="707"/>
      <c r="CZ21" s="707"/>
      <c r="DA21" s="707"/>
      <c r="DB21" s="707"/>
      <c r="DC21" s="707"/>
      <c r="DD21" s="707"/>
      <c r="DE21" s="707"/>
      <c r="DF21" s="707"/>
      <c r="DG21" s="707"/>
      <c r="DH21" s="707"/>
      <c r="DI21" s="707"/>
      <c r="DJ21" s="707"/>
      <c r="DK21" s="707"/>
      <c r="DL21" s="707"/>
      <c r="DM21" s="707"/>
      <c r="DN21" s="707"/>
      <c r="DO21" s="707"/>
      <c r="DP21" s="707"/>
      <c r="DQ21" s="707"/>
      <c r="DR21" s="707"/>
      <c r="DS21" s="707"/>
      <c r="DT21" s="707"/>
      <c r="DU21" s="707"/>
      <c r="DV21" s="707"/>
      <c r="DW21" s="707"/>
      <c r="DX21" s="707"/>
      <c r="DY21" s="707"/>
      <c r="DZ21" s="707"/>
      <c r="EA21" s="707"/>
      <c r="EB21" s="707"/>
      <c r="EC21" s="707"/>
      <c r="ED21" s="707"/>
      <c r="EE21" s="707"/>
      <c r="EF21" s="707"/>
      <c r="EG21" s="707"/>
      <c r="EH21" s="707"/>
      <c r="EI21" s="707"/>
      <c r="EJ21" s="707"/>
      <c r="EK21" s="707"/>
      <c r="EL21" s="707"/>
      <c r="EM21" s="707"/>
      <c r="EN21" s="707"/>
      <c r="EO21" s="707"/>
      <c r="EP21" s="707"/>
      <c r="EQ21" s="707"/>
      <c r="ER21" s="707"/>
      <c r="ES21" s="707"/>
      <c r="ET21" s="707"/>
      <c r="EU21" s="707"/>
      <c r="EV21" s="707"/>
      <c r="EW21" s="707"/>
      <c r="EX21" s="707"/>
      <c r="EY21" s="707"/>
      <c r="EZ21" s="707"/>
      <c r="FA21" s="707"/>
      <c r="FB21" s="707"/>
      <c r="FC21" s="707"/>
      <c r="FD21" s="707"/>
      <c r="FE21" s="707"/>
      <c r="FF21" s="707"/>
      <c r="FG21" s="707"/>
      <c r="FH21" s="707"/>
      <c r="FI21" s="707"/>
      <c r="FJ21" s="707"/>
      <c r="FK21" s="707"/>
      <c r="FL21" s="707"/>
      <c r="FM21" s="707"/>
      <c r="FN21" s="707"/>
      <c r="FO21" s="707"/>
      <c r="FP21" s="707"/>
      <c r="FQ21" s="707"/>
      <c r="FR21" s="707"/>
      <c r="FS21" s="707"/>
      <c r="FT21" s="707"/>
      <c r="FU21" s="707"/>
      <c r="FV21" s="707"/>
      <c r="FW21" s="707"/>
      <c r="GC21" s="696" t="n">
        <v>12</v>
      </c>
    </row>
    <row r="22" s="696" customFormat="true" ht="12.75" hidden="false" customHeight="true" outlineLevel="0" collapsed="false">
      <c r="GC22" s="696" t="n">
        <v>12</v>
      </c>
    </row>
    <row r="23" s="694" customFormat="true" ht="12.75" hidden="false" customHeight="true" outlineLevel="0" collapsed="false">
      <c r="A23" s="696"/>
      <c r="B23" s="696"/>
      <c r="C23" s="696"/>
      <c r="D23" s="696"/>
      <c r="E23" s="696"/>
      <c r="O23" s="701"/>
      <c r="P23" s="701"/>
      <c r="Q23" s="701"/>
      <c r="R23" s="701"/>
      <c r="S23" s="701"/>
      <c r="T23" s="701"/>
      <c r="U23" s="701"/>
      <c r="V23" s="701"/>
      <c r="W23" s="701"/>
      <c r="X23" s="701"/>
      <c r="Y23" s="701"/>
      <c r="Z23" s="701"/>
      <c r="AA23" s="701"/>
      <c r="AB23" s="701"/>
      <c r="AC23" s="701"/>
      <c r="AD23" s="701"/>
      <c r="AE23" s="701"/>
      <c r="AF23" s="701"/>
      <c r="AG23" s="701"/>
      <c r="AH23" s="701"/>
      <c r="AI23" s="701"/>
      <c r="AJ23" s="701"/>
      <c r="AK23" s="701"/>
      <c r="AL23" s="701"/>
      <c r="AM23" s="701"/>
      <c r="AN23" s="701"/>
      <c r="AO23" s="701"/>
      <c r="AP23" s="701"/>
      <c r="AQ23" s="701"/>
      <c r="AR23" s="701"/>
      <c r="AS23" s="701"/>
      <c r="AT23" s="701"/>
      <c r="AU23" s="701"/>
      <c r="AV23" s="701"/>
      <c r="AW23" s="701"/>
      <c r="AX23" s="701"/>
      <c r="AY23" s="701"/>
      <c r="AZ23" s="701"/>
      <c r="BA23" s="701"/>
      <c r="BB23" s="701"/>
      <c r="BC23" s="701"/>
      <c r="BD23" s="701"/>
      <c r="BE23" s="701"/>
      <c r="BF23" s="701"/>
      <c r="BG23" s="701"/>
      <c r="BH23" s="701"/>
      <c r="BI23" s="701"/>
      <c r="BJ23" s="701"/>
      <c r="BK23" s="701"/>
      <c r="BL23" s="701"/>
      <c r="BM23" s="701"/>
      <c r="BN23" s="701"/>
      <c r="BO23" s="701"/>
      <c r="BP23" s="701"/>
      <c r="BQ23" s="701"/>
      <c r="BR23" s="701"/>
      <c r="BS23" s="701"/>
      <c r="BT23" s="695"/>
      <c r="BU23" s="695"/>
      <c r="BV23" s="695"/>
      <c r="BW23" s="695"/>
      <c r="BX23" s="695"/>
      <c r="BY23" s="695"/>
      <c r="BZ23" s="695"/>
      <c r="CA23" s="695"/>
      <c r="CB23" s="695"/>
      <c r="CC23" s="695"/>
      <c r="CD23" s="695"/>
      <c r="CE23" s="695"/>
      <c r="CF23" s="695"/>
      <c r="CG23" s="695"/>
      <c r="CH23" s="695"/>
      <c r="CI23" s="695"/>
      <c r="CJ23" s="695"/>
      <c r="CK23" s="695"/>
      <c r="CL23" s="695"/>
      <c r="CM23" s="695"/>
      <c r="CN23" s="695"/>
      <c r="CO23" s="695"/>
      <c r="CP23" s="695"/>
      <c r="CQ23" s="695"/>
      <c r="CR23" s="695"/>
      <c r="CS23" s="695"/>
      <c r="CT23" s="695"/>
      <c r="CU23" s="695"/>
      <c r="CV23" s="695"/>
      <c r="CW23" s="695"/>
      <c r="CX23" s="695"/>
      <c r="CY23" s="695"/>
      <c r="CZ23" s="695"/>
      <c r="DA23" s="695"/>
      <c r="DB23" s="695"/>
      <c r="DC23" s="695"/>
      <c r="DD23" s="695"/>
      <c r="DE23" s="695"/>
      <c r="DF23" s="695"/>
      <c r="DG23" s="695"/>
      <c r="DH23" s="695"/>
      <c r="DI23" s="695"/>
      <c r="DJ23" s="695"/>
      <c r="DK23" s="695"/>
      <c r="DL23" s="695"/>
      <c r="DM23" s="695"/>
      <c r="DN23" s="695"/>
      <c r="DO23" s="695"/>
      <c r="DP23" s="695"/>
      <c r="DQ23" s="695"/>
      <c r="DR23" s="695"/>
      <c r="DS23" s="695"/>
      <c r="DT23" s="695"/>
      <c r="DU23" s="695"/>
      <c r="DV23" s="695"/>
      <c r="DW23" s="695"/>
      <c r="DX23" s="695"/>
      <c r="FX23" s="696"/>
      <c r="FY23" s="696"/>
      <c r="FZ23" s="696"/>
      <c r="GA23" s="696"/>
      <c r="GB23" s="696"/>
      <c r="GC23" s="696" t="n">
        <v>12</v>
      </c>
    </row>
    <row r="24" customFormat="false" ht="12.75" hidden="false" customHeight="true" outlineLevel="0" collapsed="false">
      <c r="S24" s="696"/>
      <c r="T24" s="696"/>
      <c r="U24" s="696"/>
      <c r="V24" s="696"/>
      <c r="W24" s="696"/>
      <c r="X24" s="696"/>
      <c r="Y24" s="696"/>
      <c r="Z24" s="696"/>
      <c r="AA24" s="696"/>
      <c r="AB24" s="696"/>
      <c r="FX24" s="696"/>
      <c r="FY24" s="696"/>
      <c r="FZ24" s="696"/>
      <c r="GA24" s="696"/>
      <c r="GB24" s="696"/>
      <c r="GC24" s="696" t="n">
        <v>12</v>
      </c>
    </row>
    <row r="25" customFormat="false" ht="12" hidden="true" customHeight="true" outlineLevel="0" collapsed="false">
      <c r="A25" s="696" t="s">
        <v>81</v>
      </c>
      <c r="B25" s="697" t="n">
        <v>0</v>
      </c>
      <c r="C25" s="696" t="n">
        <v>0</v>
      </c>
      <c r="D25" s="696" t="n">
        <v>0</v>
      </c>
      <c r="E25" s="696" t="n">
        <v>3</v>
      </c>
      <c r="F25" s="696" t="n">
        <v>6</v>
      </c>
      <c r="G25" s="696" t="n">
        <v>18</v>
      </c>
      <c r="H25" s="696" t="n">
        <v>27</v>
      </c>
      <c r="I25" s="696" t="n">
        <v>18</v>
      </c>
      <c r="J25" s="696" t="n">
        <v>0</v>
      </c>
      <c r="K25" s="696" t="n">
        <v>0</v>
      </c>
      <c r="L25" s="696" t="n">
        <v>0</v>
      </c>
      <c r="M25" s="696" t="n">
        <v>0</v>
      </c>
      <c r="N25" s="696" t="n">
        <v>0</v>
      </c>
      <c r="O25" s="696" t="n">
        <v>0</v>
      </c>
      <c r="P25" s="696" t="n">
        <v>0</v>
      </c>
      <c r="Q25" s="696" t="n">
        <v>0</v>
      </c>
      <c r="R25" s="696" t="n">
        <v>0</v>
      </c>
      <c r="S25" s="696" t="n">
        <v>0</v>
      </c>
      <c r="T25" s="696" t="n">
        <v>0</v>
      </c>
      <c r="U25" s="696" t="n">
        <v>0</v>
      </c>
      <c r="V25" s="696" t="n">
        <v>0</v>
      </c>
      <c r="W25" s="696" t="n">
        <v>0</v>
      </c>
      <c r="X25" s="696" t="n">
        <v>0</v>
      </c>
      <c r="Y25" s="696" t="n">
        <v>0</v>
      </c>
      <c r="Z25" s="696" t="n">
        <v>0</v>
      </c>
      <c r="AA25" s="696" t="n">
        <v>0</v>
      </c>
      <c r="AB25" s="696" t="n">
        <v>0</v>
      </c>
      <c r="AC25" s="696" t="n">
        <v>0</v>
      </c>
      <c r="AD25" s="696" t="n">
        <v>0</v>
      </c>
      <c r="AE25" s="696" t="n">
        <v>0</v>
      </c>
      <c r="AF25" s="696" t="n">
        <v>0</v>
      </c>
      <c r="AG25" s="696" t="n">
        <v>0</v>
      </c>
      <c r="AH25" s="696" t="n">
        <v>0</v>
      </c>
      <c r="AI25" s="696" t="n">
        <v>0</v>
      </c>
      <c r="AJ25" s="696" t="n">
        <v>0</v>
      </c>
      <c r="AK25" s="696" t="n">
        <v>0</v>
      </c>
      <c r="AL25" s="696" t="n">
        <v>0</v>
      </c>
      <c r="AM25" s="696" t="n">
        <v>0</v>
      </c>
      <c r="AN25" s="696" t="n">
        <v>0</v>
      </c>
      <c r="AO25" s="696" t="n">
        <v>0</v>
      </c>
      <c r="AP25" s="696" t="n">
        <v>0</v>
      </c>
      <c r="AQ25" s="696" t="n">
        <v>0</v>
      </c>
      <c r="AR25" s="696" t="n">
        <v>0</v>
      </c>
      <c r="AS25" s="696" t="n">
        <v>0</v>
      </c>
      <c r="AT25" s="696" t="n">
        <v>0</v>
      </c>
      <c r="AU25" s="696" t="n">
        <v>0</v>
      </c>
      <c r="AV25" s="696" t="n">
        <v>0</v>
      </c>
      <c r="AW25" s="696" t="n">
        <v>0</v>
      </c>
      <c r="AX25" s="696" t="n">
        <v>0</v>
      </c>
      <c r="AY25" s="696" t="n">
        <v>0</v>
      </c>
      <c r="AZ25" s="696" t="n">
        <v>0</v>
      </c>
      <c r="BA25" s="696" t="n">
        <v>0</v>
      </c>
      <c r="BB25" s="696" t="n">
        <v>0</v>
      </c>
      <c r="BC25" s="696" t="n">
        <v>0</v>
      </c>
      <c r="BD25" s="696" t="n">
        <v>0</v>
      </c>
      <c r="BE25" s="696" t="n">
        <v>0</v>
      </c>
      <c r="BF25" s="696" t="n">
        <v>0</v>
      </c>
      <c r="BG25" s="696" t="n">
        <v>0</v>
      </c>
      <c r="BH25" s="696" t="n">
        <v>0</v>
      </c>
      <c r="BI25" s="696" t="n">
        <v>0</v>
      </c>
      <c r="BJ25" s="696" t="n">
        <v>0</v>
      </c>
      <c r="BK25" s="696" t="n">
        <v>0</v>
      </c>
      <c r="BL25" s="696" t="n">
        <v>0</v>
      </c>
      <c r="BM25" s="696" t="n">
        <v>0</v>
      </c>
      <c r="BN25" s="696" t="n">
        <v>0</v>
      </c>
      <c r="BO25" s="696" t="n">
        <v>0</v>
      </c>
      <c r="BP25" s="696" t="n">
        <v>0</v>
      </c>
      <c r="BQ25" s="696" t="n">
        <v>0</v>
      </c>
      <c r="BR25" s="696" t="n">
        <v>0</v>
      </c>
      <c r="BS25" s="696" t="n">
        <v>0</v>
      </c>
      <c r="BT25" s="696" t="n">
        <v>0</v>
      </c>
      <c r="BU25" s="696" t="n">
        <v>0</v>
      </c>
      <c r="BV25" s="696" t="n">
        <v>0</v>
      </c>
      <c r="BW25" s="696" t="n">
        <v>0</v>
      </c>
      <c r="BX25" s="696" t="n">
        <v>0</v>
      </c>
      <c r="BY25" s="696" t="n">
        <v>0</v>
      </c>
      <c r="BZ25" s="696" t="n">
        <v>0</v>
      </c>
      <c r="CA25" s="696" t="n">
        <v>0</v>
      </c>
      <c r="CB25" s="696" t="n">
        <v>0</v>
      </c>
      <c r="CC25" s="696" t="n">
        <v>0</v>
      </c>
      <c r="CD25" s="696" t="n">
        <v>0</v>
      </c>
      <c r="CE25" s="696" t="n">
        <v>0</v>
      </c>
      <c r="CF25" s="696" t="n">
        <v>0</v>
      </c>
      <c r="CG25" s="696" t="n">
        <v>0</v>
      </c>
      <c r="CH25" s="696" t="n">
        <v>0</v>
      </c>
      <c r="CI25" s="696" t="n">
        <v>0</v>
      </c>
      <c r="CJ25" s="696" t="n">
        <v>0</v>
      </c>
      <c r="CK25" s="696" t="n">
        <v>0</v>
      </c>
      <c r="CL25" s="696" t="n">
        <v>0</v>
      </c>
      <c r="CM25" s="696" t="n">
        <v>0</v>
      </c>
      <c r="CN25" s="696" t="n">
        <v>0</v>
      </c>
      <c r="CO25" s="696" t="n">
        <v>0</v>
      </c>
      <c r="CP25" s="696" t="n">
        <v>0</v>
      </c>
      <c r="CQ25" s="696" t="n">
        <v>0</v>
      </c>
      <c r="CR25" s="696" t="n">
        <v>0</v>
      </c>
      <c r="CS25" s="696" t="n">
        <v>0</v>
      </c>
      <c r="CT25" s="696" t="n">
        <v>0</v>
      </c>
      <c r="CU25" s="696" t="n">
        <v>0</v>
      </c>
      <c r="CV25" s="696" t="n">
        <v>0</v>
      </c>
      <c r="CW25" s="696" t="n">
        <v>0</v>
      </c>
      <c r="CX25" s="696" t="n">
        <v>0</v>
      </c>
      <c r="CY25" s="696" t="n">
        <v>0</v>
      </c>
      <c r="CZ25" s="696" t="n">
        <v>0</v>
      </c>
      <c r="DA25" s="696" t="n">
        <v>0</v>
      </c>
      <c r="DB25" s="696" t="n">
        <v>0</v>
      </c>
      <c r="DC25" s="696" t="n">
        <v>0</v>
      </c>
      <c r="DD25" s="696" t="n">
        <v>0</v>
      </c>
      <c r="DE25" s="696" t="n">
        <v>0</v>
      </c>
      <c r="DF25" s="696" t="n">
        <v>0</v>
      </c>
      <c r="DG25" s="696" t="n">
        <v>0</v>
      </c>
      <c r="DH25" s="696" t="n">
        <v>0</v>
      </c>
      <c r="DI25" s="696" t="n">
        <v>0</v>
      </c>
      <c r="DJ25" s="696" t="n">
        <v>0</v>
      </c>
      <c r="DK25" s="696" t="n">
        <v>0</v>
      </c>
      <c r="DL25" s="696" t="n">
        <v>0</v>
      </c>
      <c r="DM25" s="696" t="n">
        <v>0</v>
      </c>
      <c r="DN25" s="696" t="n">
        <v>0</v>
      </c>
      <c r="DO25" s="696" t="n">
        <v>0</v>
      </c>
      <c r="DP25" s="696" t="n">
        <v>0</v>
      </c>
      <c r="DQ25" s="696" t="n">
        <v>0</v>
      </c>
      <c r="DR25" s="696" t="n">
        <v>0</v>
      </c>
      <c r="DS25" s="696" t="n">
        <v>0</v>
      </c>
      <c r="DT25" s="696" t="n">
        <v>0</v>
      </c>
      <c r="DU25" s="696" t="n">
        <v>0</v>
      </c>
      <c r="DV25" s="696" t="n">
        <v>0</v>
      </c>
      <c r="DW25" s="696" t="n">
        <v>0</v>
      </c>
      <c r="DX25" s="696" t="n">
        <v>0</v>
      </c>
      <c r="DY25" s="696" t="n">
        <v>0</v>
      </c>
      <c r="DZ25" s="696" t="n">
        <v>0</v>
      </c>
      <c r="EA25" s="696" t="n">
        <v>0</v>
      </c>
      <c r="EB25" s="696" t="n">
        <v>0</v>
      </c>
      <c r="EC25" s="696" t="n">
        <v>0</v>
      </c>
      <c r="ED25" s="696" t="n">
        <v>0</v>
      </c>
      <c r="EE25" s="696" t="n">
        <v>0</v>
      </c>
      <c r="EF25" s="696" t="n">
        <v>0</v>
      </c>
      <c r="EG25" s="696" t="n">
        <v>0</v>
      </c>
      <c r="EH25" s="696" t="n">
        <v>0</v>
      </c>
      <c r="EI25" s="696" t="n">
        <v>0</v>
      </c>
      <c r="EJ25" s="696" t="n">
        <v>0</v>
      </c>
      <c r="EK25" s="696" t="n">
        <v>0</v>
      </c>
      <c r="EL25" s="696" t="n">
        <v>0</v>
      </c>
      <c r="EM25" s="696" t="n">
        <v>0</v>
      </c>
      <c r="EN25" s="696" t="n">
        <v>0</v>
      </c>
      <c r="EO25" s="696" t="n">
        <v>0</v>
      </c>
      <c r="EP25" s="696" t="n">
        <v>0</v>
      </c>
      <c r="EQ25" s="696" t="n">
        <v>0</v>
      </c>
      <c r="ER25" s="696" t="n">
        <v>0</v>
      </c>
      <c r="ES25" s="696" t="n">
        <v>0</v>
      </c>
      <c r="ET25" s="696" t="n">
        <v>0</v>
      </c>
      <c r="EU25" s="696" t="n">
        <v>0</v>
      </c>
      <c r="EV25" s="696" t="n">
        <v>0</v>
      </c>
      <c r="EW25" s="696" t="n">
        <v>0</v>
      </c>
      <c r="EX25" s="696" t="n">
        <v>0</v>
      </c>
      <c r="EY25" s="696" t="n">
        <v>0</v>
      </c>
      <c r="EZ25" s="696" t="n">
        <v>0</v>
      </c>
      <c r="FA25" s="696" t="n">
        <v>0</v>
      </c>
      <c r="FB25" s="696" t="n">
        <v>0</v>
      </c>
      <c r="FC25" s="696" t="n">
        <v>0</v>
      </c>
      <c r="FD25" s="696" t="n">
        <v>0</v>
      </c>
      <c r="FE25" s="696" t="n">
        <v>0</v>
      </c>
      <c r="FF25" s="696" t="n">
        <v>0</v>
      </c>
      <c r="FG25" s="696" t="n">
        <v>0</v>
      </c>
      <c r="FH25" s="696" t="n">
        <v>0</v>
      </c>
      <c r="FI25" s="696" t="n">
        <v>0</v>
      </c>
      <c r="FJ25" s="696" t="n">
        <v>0</v>
      </c>
      <c r="FK25" s="696" t="n">
        <v>0</v>
      </c>
      <c r="FL25" s="696" t="n">
        <v>0</v>
      </c>
      <c r="FM25" s="696" t="n">
        <v>0</v>
      </c>
      <c r="FN25" s="696" t="n">
        <v>0</v>
      </c>
      <c r="FO25" s="696" t="n">
        <v>0</v>
      </c>
      <c r="FP25" s="696" t="n">
        <v>0</v>
      </c>
      <c r="FQ25" s="696" t="n">
        <v>0</v>
      </c>
      <c r="FR25" s="696" t="n">
        <v>0</v>
      </c>
      <c r="FS25" s="696" t="n">
        <v>0</v>
      </c>
      <c r="FT25" s="696" t="n">
        <v>0</v>
      </c>
      <c r="FU25" s="696" t="n">
        <v>0</v>
      </c>
      <c r="FV25" s="696" t="n">
        <v>0</v>
      </c>
      <c r="FW25" s="696" t="n">
        <v>0</v>
      </c>
      <c r="FX25" s="696" t="n">
        <v>8</v>
      </c>
      <c r="FY25" s="696" t="n">
        <v>8</v>
      </c>
      <c r="FZ25" s="696" t="n">
        <v>8</v>
      </c>
      <c r="GA25" s="696" t="n">
        <v>8</v>
      </c>
      <c r="GB25" s="696" t="n">
        <v>8</v>
      </c>
      <c r="GC25" s="696" t="n">
        <v>12</v>
      </c>
    </row>
  </sheetData>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ataValidation allowBlank="true" errorStyle="stop" operator="between" showDropDown="false" showErrorMessage="true" showInputMessage="true" sqref="AA14:AB15 U16:AB16"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DDD9C3"/>
    <pageSetUpPr fitToPage="false"/>
  </sheetPr>
  <dimension ref="A1:S2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E23" activeCellId="0" sqref="E23"/>
    </sheetView>
  </sheetViews>
  <sheetFormatPr defaultColWidth="10.5546875" defaultRowHeight="15" zeroHeight="false" outlineLevelRow="0" outlineLevelCol="0"/>
  <cols>
    <col collapsed="false" customWidth="true" hidden="true" outlineLevel="0" max="1" min="1" style="34" width="9.14"/>
    <col collapsed="false" customWidth="true" hidden="true" outlineLevel="0" max="2" min="2" style="31" width="9.14"/>
    <col collapsed="false" customWidth="true" hidden="false" outlineLevel="0" max="3" min="3" style="101" width="4.01"/>
    <col collapsed="false" customWidth="true" hidden="false" outlineLevel="0" max="4" min="4" style="31" width="6.01"/>
    <col collapsed="false" customWidth="true" hidden="false" outlineLevel="0" max="5" min="5" style="31" width="36.01"/>
    <col collapsed="false" customWidth="true" hidden="false" outlineLevel="0" max="6" min="6" style="31" width="9.01"/>
    <col collapsed="false" customWidth="true" hidden="true" outlineLevel="0" max="7" min="7" style="31" width="42.43"/>
    <col collapsed="false" customWidth="true" hidden="false" outlineLevel="0" max="8" min="8" style="31" width="40.71"/>
    <col collapsed="false" customWidth="true" hidden="false" outlineLevel="0" max="9" min="9" style="34" width="93.01"/>
    <col collapsed="false" customWidth="true" hidden="false" outlineLevel="0" max="17" min="10" style="31" width="10"/>
    <col collapsed="false" customWidth="true" hidden="false" outlineLevel="0" max="18" min="18" style="75" width="10"/>
    <col collapsed="false" customWidth="false" hidden="true" outlineLevel="0" max="19" min="19" style="31" width="10.57"/>
  </cols>
  <sheetData>
    <row r="1" s="34" customFormat="true" ht="15" hidden="true" customHeight="true" outlineLevel="0" collapsed="false">
      <c r="C1" s="33"/>
      <c r="H1" s="34" t="n">
        <v>4</v>
      </c>
      <c r="R1" s="117"/>
      <c r="S1" s="34" t="s">
        <v>14</v>
      </c>
    </row>
    <row r="2" customFormat="false" ht="22.5" hidden="true" customHeight="true" outlineLevel="0" collapsed="false">
      <c r="C2" s="720" t="s">
        <v>102</v>
      </c>
      <c r="D2" s="161"/>
      <c r="E2" s="256"/>
      <c r="F2" s="618" t="str">
        <f aca="false">IF(TEMPLATE_SPHERE="HEAT","Гкал/час","тыс. куб. м/сутки")</f>
        <v>Гкал/час</v>
      </c>
      <c r="G2" s="635"/>
      <c r="H2" s="635"/>
      <c r="I2" s="334"/>
      <c r="S2" s="31" t="n">
        <v>0</v>
      </c>
    </row>
    <row r="3" s="34" customFormat="true" ht="15" hidden="true" customHeight="true" outlineLevel="0" collapsed="false">
      <c r="C3" s="33"/>
      <c r="R3" s="117"/>
      <c r="S3" s="34" t="n">
        <v>0</v>
      </c>
    </row>
    <row r="4" customFormat="false" ht="15.75" hidden="false" customHeight="true" outlineLevel="0" collapsed="false">
      <c r="S4" s="31" t="n">
        <v>15</v>
      </c>
    </row>
    <row r="5" customFormat="false" ht="39.75" hidden="false" customHeight="true" outlineLevel="0" collapsed="false">
      <c r="D5" s="176" t="str">
        <f aca="false">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76"/>
      <c r="F5" s="176"/>
      <c r="G5" s="176"/>
      <c r="H5" s="176"/>
      <c r="S5" s="31" t="n">
        <v>38</v>
      </c>
    </row>
    <row r="6" customFormat="false" ht="15.75" hidden="false" customHeight="true" outlineLevel="0" collapsed="false">
      <c r="D6" s="209" t="str">
        <f aca="false">IF(org=0,"Не определено",org)</f>
        <v>ООО "Газпром теплоэнерго Ярославль"</v>
      </c>
      <c r="E6" s="209"/>
      <c r="F6" s="209"/>
      <c r="G6" s="209"/>
      <c r="H6" s="209"/>
      <c r="S6" s="31" t="n">
        <v>15</v>
      </c>
    </row>
    <row r="7" s="31" customFormat="true" ht="15.75" hidden="false" customHeight="true" outlineLevel="0" collapsed="false">
      <c r="A7" s="34"/>
      <c r="C7" s="101"/>
      <c r="D7" s="330"/>
      <c r="E7" s="330"/>
      <c r="F7" s="330"/>
      <c r="G7" s="330"/>
      <c r="H7" s="231"/>
      <c r="I7" s="34"/>
      <c r="R7" s="75"/>
      <c r="S7" s="31" t="n">
        <v>15</v>
      </c>
    </row>
    <row r="8" customFormat="false" ht="1.05" hidden="false" customHeight="true" outlineLevel="0" collapsed="false">
      <c r="H8" s="34" t="s">
        <v>125</v>
      </c>
      <c r="S8" s="31" t="n">
        <v>1</v>
      </c>
    </row>
    <row r="9" customFormat="false" ht="15.75" hidden="false" customHeight="true" outlineLevel="0" collapsed="false">
      <c r="D9" s="531"/>
      <c r="E9" s="532" t="s">
        <v>114</v>
      </c>
      <c r="F9" s="532"/>
      <c r="G9" s="721" t="str">
        <f aca="false">IF(G8="","",INDEX(DIFFERENTIATION_UNMERGE_VD,MATCH(G8,DIFFERENTIATION_ID_DIFF,0)))</f>
        <v/>
      </c>
      <c r="H9" s="721" t="str">
        <f aca="false">IF(H8="","",INDEX(DIFFERENTIATION_UNMERGE_VD,MATCH(H8,DIFFERENTIATION_ID_DIFF,0)))</f>
        <v>Производство тепловой энергии. Некомбинированная выработка</v>
      </c>
      <c r="I9" s="97" t="s">
        <v>308</v>
      </c>
      <c r="S9" s="31" t="n">
        <v>15</v>
      </c>
    </row>
    <row r="10" s="31" customFormat="true" ht="15.75" hidden="false" customHeight="true" outlineLevel="0" collapsed="false">
      <c r="A10" s="34"/>
      <c r="C10" s="101"/>
      <c r="D10" s="531"/>
      <c r="E10" s="532" t="s">
        <v>571</v>
      </c>
      <c r="F10" s="532"/>
      <c r="G10" s="721" t="str">
        <f aca="false">IF(G8="","",INDEX(DIFFERENTIATION_UNMERGE_AREA,MATCH(G8,DIFFERENTIATION_ID_DIFF,0)))</f>
        <v/>
      </c>
      <c r="H10" s="721" t="str">
        <f aca="false">IF(H8="","",INDEX(DIFFERENTIATION_UNMERGE_AREA,MATCH(H8,DIFFERENTIATION_ID_DIFF,0)))</f>
        <v>Территория 1</v>
      </c>
      <c r="I10" s="97"/>
      <c r="R10" s="75"/>
      <c r="S10" s="31" t="n">
        <v>15</v>
      </c>
    </row>
    <row r="11" s="31" customFormat="true" ht="15.75" hidden="false" customHeight="true" outlineLevel="0" collapsed="false">
      <c r="A11" s="34"/>
      <c r="C11" s="101"/>
      <c r="D11" s="531"/>
      <c r="E11" s="532" t="s">
        <v>572</v>
      </c>
      <c r="F11" s="532"/>
      <c r="G11" s="721" t="str">
        <f aca="false">IF(G8="","",INDEX(DIFFERENTIATION_UNMERGE_SYSTEM,MATCH(G8,DIFFERENTIATION_ID_DIFF,0)))</f>
        <v/>
      </c>
      <c r="H11" s="721" t="str">
        <f aca="false">IF(H8="","",INDEX(DIFFERENTIATION_UNMERGE_SYSTEM,MATCH(H8,DIFFERENTIATION_ID_DIFF,0)))</f>
        <v>без дифференциации</v>
      </c>
      <c r="I11" s="97"/>
      <c r="R11" s="75"/>
      <c r="S11" s="31" t="n">
        <v>15</v>
      </c>
    </row>
    <row r="12" s="31" customFormat="true" ht="15.75" hidden="false" customHeight="true" outlineLevel="0" collapsed="false">
      <c r="A12" s="34"/>
      <c r="C12" s="101"/>
      <c r="D12" s="627" t="s">
        <v>307</v>
      </c>
      <c r="E12" s="627"/>
      <c r="F12" s="627"/>
      <c r="G12" s="534"/>
      <c r="H12" s="534"/>
      <c r="I12" s="97"/>
      <c r="R12" s="75"/>
      <c r="S12" s="31" t="n">
        <v>15</v>
      </c>
    </row>
    <row r="13" customFormat="false" ht="35.7" hidden="false" customHeight="true" outlineLevel="0" collapsed="false">
      <c r="D13" s="618" t="s">
        <v>87</v>
      </c>
      <c r="E13" s="618" t="s">
        <v>309</v>
      </c>
      <c r="F13" s="618" t="s">
        <v>573</v>
      </c>
      <c r="G13" s="213" t="s">
        <v>310</v>
      </c>
      <c r="H13" s="213" t="s">
        <v>310</v>
      </c>
      <c r="I13" s="97"/>
      <c r="S13" s="31" t="n">
        <v>34</v>
      </c>
    </row>
    <row r="14" customFormat="false" ht="15" hidden="true" customHeight="true" outlineLevel="0" collapsed="false">
      <c r="D14" s="152" t="s">
        <v>118</v>
      </c>
      <c r="E14" s="152" t="s">
        <v>101</v>
      </c>
      <c r="F14" s="152" t="s">
        <v>89</v>
      </c>
      <c r="G14" s="101" t="str">
        <f aca="false">G1&amp;".1"</f>
        <v>.1</v>
      </c>
      <c r="H14" s="101" t="str">
        <f aca="false">H1&amp;".1"</f>
        <v>4.1</v>
      </c>
      <c r="I14" s="334"/>
      <c r="S14" s="31" t="n">
        <v>0</v>
      </c>
    </row>
    <row r="15" customFormat="false" ht="15.75" hidden="false" customHeight="true" outlineLevel="0" collapsed="false">
      <c r="A15" s="31"/>
      <c r="C15" s="84"/>
      <c r="D15" s="108" t="n">
        <v>1</v>
      </c>
      <c r="E15" s="618" t="str">
        <f aca="false">TP_P_A</f>
        <v>Количество поданных заявок</v>
      </c>
      <c r="F15" s="108" t="s">
        <v>1122</v>
      </c>
      <c r="G15" s="722"/>
      <c r="H15" s="722" t="n">
        <v>0</v>
      </c>
      <c r="I15" s="618" t="str">
        <f aca="false">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31" t="n">
        <v>15</v>
      </c>
    </row>
    <row r="16" customFormat="false" ht="15.75" hidden="false" customHeight="true" outlineLevel="0" collapsed="false">
      <c r="A16" s="31"/>
      <c r="C16" s="84"/>
      <c r="D16" s="108" t="n">
        <v>2</v>
      </c>
      <c r="E16" s="618" t="str">
        <f aca="false">TP_P_B</f>
        <v>Количество рассмотренных заявок</v>
      </c>
      <c r="F16" s="108" t="s">
        <v>1122</v>
      </c>
      <c r="G16" s="722"/>
      <c r="H16" s="722" t="n">
        <v>0</v>
      </c>
      <c r="I16" s="618" t="str">
        <f aca="false">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31" t="n">
        <v>15</v>
      </c>
    </row>
    <row r="17" customFormat="false" ht="77.7" hidden="false" customHeight="true" outlineLevel="0" collapsed="false">
      <c r="A17" s="31"/>
      <c r="C17" s="84"/>
      <c r="D17" s="108" t="n">
        <v>3</v>
      </c>
      <c r="E17" s="618" t="str">
        <f aca="false">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08" t="s">
        <v>1122</v>
      </c>
      <c r="G17" s="722"/>
      <c r="H17" s="722" t="n">
        <v>0</v>
      </c>
      <c r="I17" s="618" t="str">
        <f aca="false">TP_P_NOTE_V</f>
        <v>Указывается количество заявок с решением об отказе в течение отчетного квартала.</v>
      </c>
      <c r="S17" s="31" t="n">
        <v>74</v>
      </c>
    </row>
    <row r="18" customFormat="false" ht="54.75" hidden="false" customHeight="true" outlineLevel="0" collapsed="false">
      <c r="A18" s="31"/>
      <c r="C18" s="84"/>
      <c r="D18" s="108" t="n">
        <v>4</v>
      </c>
      <c r="E18" s="618" t="str">
        <f aca="false">TP_P_V_1</f>
        <v>Причины отказа в заключении договора о подключении (технологическом присоединении) к системе теплоснабжения</v>
      </c>
      <c r="F18" s="108" t="s">
        <v>313</v>
      </c>
      <c r="G18" s="636"/>
      <c r="H18" s="636"/>
      <c r="I18" s="618" t="str">
        <f aca="false">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31" t="n">
        <v>52</v>
      </c>
    </row>
    <row r="19" customFormat="false" ht="60" hidden="false" customHeight="true" outlineLevel="0" collapsed="false">
      <c r="A19" s="31"/>
      <c r="C19" s="84"/>
      <c r="D19" s="108" t="n">
        <v>5</v>
      </c>
      <c r="E19" s="618" t="str">
        <f aca="false">TP_P_G</f>
        <v>Резерв мощности источников тепловой энергии, входящих в систему теплоснабжения, в течение одного квартала, в том числе:</v>
      </c>
      <c r="F19" s="108" t="str">
        <f aca="false">IF(TEMPLATE_SPHERE="HEAT","Гкал/час","тыс. куб. м/сутки")</f>
        <v>Гкал/час</v>
      </c>
      <c r="G19" s="723" t="n">
        <f aca="false">SUM(G20:G24)</f>
        <v>0</v>
      </c>
      <c r="H19" s="723" t="n">
        <f aca="false">SUM(H20:H24)</f>
        <v>0</v>
      </c>
      <c r="I19" s="618" t="str">
        <f aca="false">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31" t="n">
        <v>57</v>
      </c>
    </row>
    <row r="20" customFormat="false" ht="15" hidden="true" customHeight="true" outlineLevel="0" collapsed="false">
      <c r="D20" s="31" t="s">
        <v>1123</v>
      </c>
      <c r="E20" s="330"/>
      <c r="I20" s="724"/>
      <c r="S20" s="31" t="n">
        <v>0</v>
      </c>
    </row>
    <row r="21" customFormat="false" ht="29.25" hidden="false" customHeight="true" outlineLevel="0" collapsed="false">
      <c r="C21" s="84"/>
      <c r="D21" s="161" t="s">
        <v>320</v>
      </c>
      <c r="E21" s="64" t="s">
        <v>383</v>
      </c>
      <c r="F21" s="618" t="str">
        <f aca="false">IF(TEMPLATE_SPHERE="HEAT","Гкал/час","тыс. куб. м/сутки")</f>
        <v>Гкал/час</v>
      </c>
      <c r="G21" s="635"/>
      <c r="H21" s="635"/>
      <c r="I21" s="725" t="str">
        <f aca="false">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31" t="n">
        <v>28</v>
      </c>
    </row>
    <row r="22" s="41" customFormat="true" ht="22.5" hidden="false" customHeight="true" outlineLevel="0" collapsed="false">
      <c r="A22" s="34"/>
      <c r="B22" s="330"/>
      <c r="C22" s="720" t="s">
        <v>102</v>
      </c>
      <c r="D22" s="161" t="s">
        <v>888</v>
      </c>
      <c r="E22" s="64" t="s">
        <v>158</v>
      </c>
      <c r="F22" s="618" t="str">
        <f aca="false">IF(TEMPLATE_SPHERE="HEAT","Гкал/час","тыс. куб. м/сутки")</f>
        <v>Гкал/час</v>
      </c>
      <c r="G22" s="635"/>
      <c r="H22" s="635"/>
      <c r="I22" s="725"/>
      <c r="J22" s="330"/>
      <c r="K22" s="330"/>
      <c r="L22" s="330"/>
      <c r="M22" s="330"/>
      <c r="N22" s="330"/>
      <c r="O22" s="330"/>
      <c r="P22" s="330"/>
      <c r="Q22" s="330"/>
      <c r="R22" s="75"/>
      <c r="S22" s="330" t="n">
        <v>0</v>
      </c>
    </row>
    <row r="23" s="41" customFormat="true" ht="22.5" hidden="false" customHeight="true" outlineLevel="0" collapsed="false">
      <c r="A23" s="34"/>
      <c r="B23" s="330"/>
      <c r="C23" s="720" t="s">
        <v>102</v>
      </c>
      <c r="D23" s="161" t="s">
        <v>889</v>
      </c>
      <c r="E23" s="64" t="s">
        <v>1124</v>
      </c>
      <c r="F23" s="618" t="str">
        <f aca="false">IF(TEMPLATE_SPHERE="HEAT","Гкал/час","тыс. куб. м/сутки")</f>
        <v>Гкал/час</v>
      </c>
      <c r="G23" s="635"/>
      <c r="H23" s="635"/>
      <c r="I23" s="725"/>
      <c r="J23" s="330"/>
      <c r="K23" s="330"/>
      <c r="L23" s="330"/>
      <c r="M23" s="330"/>
      <c r="N23" s="330"/>
      <c r="O23" s="330"/>
      <c r="P23" s="330"/>
      <c r="Q23" s="330"/>
      <c r="R23" s="75"/>
      <c r="S23" s="330" t="n">
        <v>0</v>
      </c>
    </row>
    <row r="24" customFormat="false" ht="15.75" hidden="false" customHeight="true" outlineLevel="0" collapsed="false">
      <c r="A24" s="31"/>
      <c r="C24" s="31"/>
      <c r="D24" s="620"/>
      <c r="E24" s="125" t="s">
        <v>1125</v>
      </c>
      <c r="F24" s="546"/>
      <c r="G24" s="546"/>
      <c r="H24" s="546"/>
      <c r="I24" s="725"/>
      <c r="R24" s="31"/>
      <c r="S24" s="31" t="n">
        <v>15</v>
      </c>
    </row>
    <row r="25" customFormat="false" ht="22.5" hidden="true" customHeight="true" outlineLevel="0" collapsed="false">
      <c r="A25" s="34" t="s">
        <v>81</v>
      </c>
      <c r="B25" s="31" t="n">
        <v>0</v>
      </c>
      <c r="C25" s="101" t="n">
        <v>4</v>
      </c>
      <c r="D25" s="31" t="n">
        <v>6</v>
      </c>
      <c r="E25" s="31" t="n">
        <v>36</v>
      </c>
      <c r="F25" s="31" t="n">
        <v>9</v>
      </c>
      <c r="G25" s="31" t="n">
        <v>0</v>
      </c>
      <c r="H25" s="31" t="n">
        <v>40</v>
      </c>
      <c r="I25" s="34" t="n">
        <v>93</v>
      </c>
      <c r="J25" s="31" t="n">
        <v>10</v>
      </c>
      <c r="K25" s="31" t="n">
        <v>10</v>
      </c>
      <c r="L25" s="31" t="n">
        <v>10</v>
      </c>
      <c r="M25" s="31" t="n">
        <v>10</v>
      </c>
      <c r="N25" s="31" t="n">
        <v>10</v>
      </c>
      <c r="O25" s="31" t="n">
        <v>10</v>
      </c>
      <c r="P25" s="31" t="n">
        <v>10</v>
      </c>
      <c r="Q25" s="31" t="n">
        <v>10</v>
      </c>
      <c r="R25" s="75" t="n">
        <v>10</v>
      </c>
      <c r="S25" s="31" t="n">
        <v>23</v>
      </c>
    </row>
  </sheetData>
  <mergeCells count="8">
    <mergeCell ref="D5:H5"/>
    <mergeCell ref="D6:H6"/>
    <mergeCell ref="E9:F9"/>
    <mergeCell ref="I9:I13"/>
    <mergeCell ref="E10:F10"/>
    <mergeCell ref="E11:F11"/>
    <mergeCell ref="D12:F12"/>
    <mergeCell ref="I21:I24"/>
  </mergeCells>
  <dataValidations count="4">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13 E15"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E2 G18:H18 E21:E23" type="textLength">
      <formula1>900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G15:H17" type="whole">
      <formula1>0</formula1>
      <formula2>1E+024</formula2>
    </dataValidation>
    <dataValidation allowBlank="true" error="Допускается ввод только действительных чисел!" errorStyle="stop" errorTitle="Ошибка" operator="between" showDropDown="false" showErrorMessage="true" showInputMessage="false" sqref="G2:H2 G21:H23" type="decimal">
      <formula1>-1E+024</formula1>
      <formula2>1E+024</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true"/>
  </sheetPr>
  <dimension ref="A1:Q3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1" min="1" style="175" width="9.14"/>
    <col collapsed="false" customWidth="true" hidden="true" outlineLevel="0" max="2" min="2" style="34" width="9.14"/>
    <col collapsed="false" customWidth="true" hidden="false" outlineLevel="0" max="3" min="3" style="329" width="3.01"/>
    <col collapsed="false" customWidth="true" hidden="false" outlineLevel="0" max="4" min="4" style="31" width="6.01"/>
    <col collapsed="false" customWidth="true" hidden="false" outlineLevel="0" max="6" min="5" style="31" width="64"/>
    <col collapsed="false" customWidth="true" hidden="false" outlineLevel="0" max="7" min="7" style="31" width="140.01"/>
    <col collapsed="false" customWidth="true" hidden="false" outlineLevel="0" max="8" min="8" style="31" width="10"/>
    <col collapsed="false" customWidth="true" hidden="false" outlineLevel="0" max="10" min="9" style="85" width="10"/>
    <col collapsed="false" customWidth="true" hidden="false" outlineLevel="0" max="16" min="11" style="31" width="10"/>
    <col collapsed="false" customWidth="false" hidden="true" outlineLevel="0" max="17" min="17" style="31" width="10.57"/>
  </cols>
  <sheetData>
    <row r="1" customFormat="false" ht="22.5" hidden="true" customHeight="true" outlineLevel="0" collapsed="false">
      <c r="M1" s="614"/>
      <c r="N1" s="614"/>
      <c r="P1" s="614"/>
      <c r="Q1" s="31" t="s">
        <v>14</v>
      </c>
    </row>
    <row r="2" customFormat="false" ht="14.25" hidden="true" customHeight="true" outlineLevel="0" collapsed="false">
      <c r="Q2" s="31" t="n">
        <v>0</v>
      </c>
    </row>
    <row r="3" customFormat="false" ht="14.25" hidden="true" customHeight="true" outlineLevel="0" collapsed="false">
      <c r="Q3" s="31" t="n">
        <v>0</v>
      </c>
    </row>
    <row r="4" customFormat="false" ht="3" hidden="false" customHeight="true" outlineLevel="0" collapsed="false">
      <c r="C4" s="375"/>
      <c r="D4" s="56"/>
      <c r="E4" s="56"/>
      <c r="F4" s="619"/>
      <c r="G4" s="619"/>
      <c r="Q4" s="31" t="n">
        <v>3</v>
      </c>
    </row>
    <row r="5" customFormat="false" ht="29.25" hidden="false" customHeight="true" outlineLevel="0" collapsed="false">
      <c r="C5" s="375"/>
      <c r="D5" s="299" t="str">
        <f aca="false">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99"/>
      <c r="F5" s="299"/>
      <c r="G5" s="299"/>
      <c r="Q5" s="31" t="n">
        <v>28</v>
      </c>
    </row>
    <row r="6" s="31" customFormat="true" ht="18.75" hidden="false" customHeight="true" outlineLevel="0" collapsed="false">
      <c r="A6" s="175"/>
      <c r="B6" s="34"/>
      <c r="C6" s="375"/>
      <c r="D6" s="209" t="str">
        <f aca="false">IF(org=0,"Не определено",org)</f>
        <v>ООО "Газпром теплоэнерго Ярославль"</v>
      </c>
      <c r="E6" s="209"/>
      <c r="F6" s="209"/>
      <c r="G6" s="209"/>
      <c r="I6" s="85"/>
      <c r="J6" s="85"/>
      <c r="Q6" s="31" t="n">
        <v>18</v>
      </c>
    </row>
    <row r="7" customFormat="false" ht="14.7" hidden="false" customHeight="true" outlineLevel="0" collapsed="false">
      <c r="C7" s="375"/>
      <c r="D7" s="56"/>
      <c r="E7" s="56"/>
      <c r="F7" s="231"/>
      <c r="G7" s="56"/>
      <c r="Q7" s="31" t="n">
        <v>14</v>
      </c>
    </row>
    <row r="8" s="31" customFormat="true" ht="1.05" hidden="false" customHeight="true" outlineLevel="0" collapsed="false">
      <c r="A8" s="175"/>
      <c r="B8" s="34"/>
      <c r="C8" s="375"/>
      <c r="D8" s="56"/>
      <c r="E8" s="56"/>
      <c r="F8" s="231"/>
      <c r="G8" s="56"/>
      <c r="I8" s="85"/>
      <c r="J8" s="85"/>
      <c r="Q8" s="31" t="n">
        <v>1</v>
      </c>
    </row>
    <row r="9" customFormat="false" ht="14.7" hidden="false" customHeight="true" outlineLevel="0" collapsed="false">
      <c r="C9" s="375"/>
      <c r="D9" s="310" t="s">
        <v>307</v>
      </c>
      <c r="E9" s="310"/>
      <c r="F9" s="310"/>
      <c r="G9" s="310" t="s">
        <v>308</v>
      </c>
      <c r="Q9" s="31" t="n">
        <v>14</v>
      </c>
    </row>
    <row r="10" customFormat="false" ht="24" hidden="false" customHeight="true" outlineLevel="0" collapsed="false">
      <c r="C10" s="375"/>
      <c r="D10" s="310" t="s">
        <v>87</v>
      </c>
      <c r="E10" s="148" t="s">
        <v>309</v>
      </c>
      <c r="F10" s="148" t="s">
        <v>397</v>
      </c>
      <c r="G10" s="310"/>
      <c r="Q10" s="31" t="n">
        <v>23</v>
      </c>
    </row>
    <row r="11" customFormat="false" ht="12" hidden="true" customHeight="true" outlineLevel="0" collapsed="false">
      <c r="C11" s="375"/>
      <c r="D11" s="277"/>
      <c r="E11" s="277"/>
      <c r="F11" s="277"/>
      <c r="G11" s="277"/>
      <c r="Q11" s="31" t="n">
        <v>0</v>
      </c>
    </row>
    <row r="12" customFormat="false" ht="65.25" hidden="false" customHeight="true" outlineLevel="0" collapsed="false">
      <c r="C12" s="375"/>
      <c r="D12" s="616" t="n">
        <v>1</v>
      </c>
      <c r="E12" s="148" t="str">
        <f aca="false">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48" t="s">
        <v>313</v>
      </c>
      <c r="G12" s="334"/>
      <c r="Q12" s="31" t="n">
        <v>62</v>
      </c>
    </row>
    <row r="13" customFormat="false" ht="24" hidden="false" customHeight="true" outlineLevel="0" collapsed="false">
      <c r="C13" s="375"/>
      <c r="D13" s="616" t="s">
        <v>1029</v>
      </c>
      <c r="E13" s="148" t="str">
        <f aca="false">"Форма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48" t="s">
        <v>313</v>
      </c>
      <c r="G13" s="334"/>
      <c r="Q13" s="31" t="n">
        <v>23</v>
      </c>
    </row>
    <row r="14" customFormat="false" ht="14.7" hidden="false" customHeight="true" outlineLevel="0" collapsed="false">
      <c r="C14" s="375"/>
      <c r="D14" s="616" t="s">
        <v>1065</v>
      </c>
      <c r="E14" s="726"/>
      <c r="F14" s="322"/>
      <c r="G14" s="725" t="str">
        <f aca="false">"Указывается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 t="n">
        <v>14</v>
      </c>
    </row>
    <row r="15" customFormat="false" ht="15.75" hidden="false" customHeight="true" outlineLevel="0" collapsed="false">
      <c r="C15" s="375"/>
      <c r="D15" s="620"/>
      <c r="E15" s="125" t="s">
        <v>1126</v>
      </c>
      <c r="F15" s="621"/>
      <c r="G15" s="725"/>
      <c r="Q15" s="31" t="n">
        <v>15</v>
      </c>
    </row>
    <row r="16" customFormat="false" ht="14.7" hidden="false" customHeight="true" outlineLevel="0" collapsed="false">
      <c r="C16" s="375"/>
      <c r="D16" s="616" t="s">
        <v>1031</v>
      </c>
      <c r="E16" s="148" t="str">
        <f aca="false">"Договор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48" t="s">
        <v>313</v>
      </c>
      <c r="G16" s="386"/>
      <c r="Q16" s="31" t="n">
        <v>14</v>
      </c>
    </row>
    <row r="17" customFormat="false" ht="14.7" hidden="false" customHeight="true" outlineLevel="0" collapsed="false">
      <c r="C17" s="375"/>
      <c r="D17" s="616" t="s">
        <v>1073</v>
      </c>
      <c r="E17" s="726"/>
      <c r="F17" s="613"/>
      <c r="G17" s="725" t="str">
        <f aca="false">"Информация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1" t="n">
        <v>14</v>
      </c>
    </row>
    <row r="18" s="31" customFormat="true" ht="22.05" hidden="false" customHeight="true" outlineLevel="0" collapsed="false">
      <c r="A18" s="95"/>
      <c r="B18" s="34"/>
      <c r="C18" s="375"/>
      <c r="D18" s="620"/>
      <c r="E18" s="125" t="s">
        <v>1127</v>
      </c>
      <c r="F18" s="727"/>
      <c r="G18" s="725"/>
      <c r="I18" s="85"/>
      <c r="J18" s="85"/>
      <c r="Q18" s="262" t="n">
        <v>21</v>
      </c>
    </row>
    <row r="19" s="31" customFormat="true" ht="256.5" hidden="true" customHeight="true" outlineLevel="0" collapsed="false">
      <c r="A19" s="95"/>
      <c r="B19" s="34"/>
      <c r="C19" s="375"/>
      <c r="D19" s="616" t="s">
        <v>1033</v>
      </c>
      <c r="E19" s="148" t="s">
        <v>1128</v>
      </c>
      <c r="F19" s="613"/>
      <c r="G19" s="386" t="s">
        <v>1129</v>
      </c>
      <c r="I19" s="85"/>
      <c r="J19" s="85"/>
      <c r="Q19" s="31" t="n">
        <v>0</v>
      </c>
    </row>
    <row r="20" s="31" customFormat="true" ht="14.7" hidden="false" customHeight="true" outlineLevel="0" collapsed="false">
      <c r="A20" s="95"/>
      <c r="B20" s="34"/>
      <c r="C20" s="375"/>
      <c r="D20" s="309" t="n">
        <v>2</v>
      </c>
      <c r="E20" s="148" t="s">
        <v>1130</v>
      </c>
      <c r="F20" s="148" t="s">
        <v>313</v>
      </c>
      <c r="G20" s="386"/>
      <c r="I20" s="85"/>
      <c r="J20" s="85"/>
      <c r="Q20" s="262" t="n">
        <v>14</v>
      </c>
    </row>
    <row r="21" s="31" customFormat="true" ht="18.75" hidden="true" customHeight="true" outlineLevel="0" collapsed="false">
      <c r="A21" s="95"/>
      <c r="B21" s="34"/>
      <c r="C21" s="375"/>
      <c r="D21" s="728" t="s">
        <v>643</v>
      </c>
      <c r="E21" s="729"/>
      <c r="F21" s="730"/>
      <c r="G21" s="731"/>
      <c r="H21" s="576"/>
      <c r="I21" s="85"/>
      <c r="J21" s="85"/>
      <c r="Q21" s="262" t="n">
        <v>0</v>
      </c>
    </row>
    <row r="22" customFormat="false" ht="15.75" hidden="false" customHeight="true" outlineLevel="0" collapsed="false">
      <c r="C22" s="375"/>
      <c r="D22" s="620"/>
      <c r="E22" s="125" t="s">
        <v>329</v>
      </c>
      <c r="F22" s="727"/>
      <c r="G22" s="555"/>
      <c r="Q22" s="31" t="n">
        <v>15</v>
      </c>
    </row>
    <row r="23" s="31" customFormat="true" ht="22.5" hidden="true" customHeight="true" outlineLevel="0" collapsed="false">
      <c r="A23" s="95"/>
      <c r="B23" s="34"/>
      <c r="C23" s="375"/>
      <c r="D23" s="616" t="s">
        <v>101</v>
      </c>
      <c r="E23" s="148" t="s">
        <v>1131</v>
      </c>
      <c r="F23" s="148" t="s">
        <v>313</v>
      </c>
      <c r="G23" s="334"/>
      <c r="I23" s="85"/>
      <c r="J23" s="85"/>
      <c r="Q23" s="31" t="n">
        <v>0</v>
      </c>
    </row>
    <row r="24" s="31" customFormat="true" ht="14.25" hidden="true" customHeight="true" outlineLevel="0" collapsed="false">
      <c r="A24" s="95"/>
      <c r="B24" s="34"/>
      <c r="C24" s="375"/>
      <c r="D24" s="616" t="s">
        <v>715</v>
      </c>
      <c r="E24" s="148" t="s">
        <v>1132</v>
      </c>
      <c r="F24" s="148" t="s">
        <v>313</v>
      </c>
      <c r="G24" s="386"/>
      <c r="I24" s="85"/>
      <c r="J24" s="85"/>
      <c r="Q24" s="31" t="n">
        <v>0</v>
      </c>
    </row>
    <row r="25" s="31" customFormat="true" ht="14.25" hidden="true" customHeight="true" outlineLevel="0" collapsed="false">
      <c r="A25" s="95"/>
      <c r="B25" s="34"/>
      <c r="C25" s="375"/>
      <c r="D25" s="616" t="s">
        <v>718</v>
      </c>
      <c r="E25" s="726"/>
      <c r="F25" s="613"/>
      <c r="G25" s="725" t="s">
        <v>1133</v>
      </c>
      <c r="I25" s="85"/>
      <c r="J25" s="85"/>
      <c r="Q25" s="31" t="n">
        <v>0</v>
      </c>
    </row>
    <row r="26" s="31" customFormat="true" ht="22.5" hidden="true" customHeight="true" outlineLevel="0" collapsed="false">
      <c r="A26" s="95"/>
      <c r="B26" s="34"/>
      <c r="C26" s="375"/>
      <c r="D26" s="620"/>
      <c r="E26" s="125" t="s">
        <v>1134</v>
      </c>
      <c r="F26" s="727"/>
      <c r="G26" s="725"/>
      <c r="I26" s="85"/>
      <c r="J26" s="85"/>
      <c r="Q26" s="31" t="n">
        <v>0</v>
      </c>
    </row>
    <row r="27" customFormat="false" ht="3" hidden="false" customHeight="true" outlineLevel="0" collapsed="false">
      <c r="Q27" s="31" t="n">
        <v>3</v>
      </c>
    </row>
    <row r="28" customFormat="false" ht="14.7" hidden="false" customHeight="true" outlineLevel="0" collapsed="false">
      <c r="D28" s="307"/>
      <c r="E28" s="262"/>
      <c r="F28" s="262"/>
      <c r="G28" s="262"/>
      <c r="H28" s="262"/>
      <c r="I28" s="262"/>
      <c r="J28" s="262"/>
      <c r="K28" s="262"/>
      <c r="L28" s="262"/>
      <c r="M28" s="262"/>
      <c r="N28" s="262"/>
      <c r="O28" s="262"/>
      <c r="P28" s="262"/>
      <c r="Q28" s="31" t="n">
        <v>14</v>
      </c>
    </row>
    <row r="29" customFormat="false" ht="14.7" hidden="false" customHeight="true" outlineLevel="0" collapsed="false">
      <c r="D29" s="307"/>
      <c r="E29" s="137"/>
      <c r="Q29" s="31" t="n">
        <v>14</v>
      </c>
    </row>
    <row r="30" customFormat="false" ht="14.7" hidden="false" customHeight="true" outlineLevel="0" collapsed="false">
      <c r="Q30" s="31" t="n">
        <v>14</v>
      </c>
    </row>
    <row r="31" customFormat="false" ht="14.7" hidden="false" customHeight="true" outlineLevel="0" collapsed="false">
      <c r="Q31" s="31" t="n">
        <v>14</v>
      </c>
    </row>
    <row r="32" customFormat="false" ht="22.5" hidden="true" customHeight="true" outlineLevel="0" collapsed="false">
      <c r="A32" s="175" t="s">
        <v>81</v>
      </c>
      <c r="B32" s="34" t="n">
        <v>0</v>
      </c>
      <c r="C32" s="329" t="n">
        <v>3</v>
      </c>
      <c r="D32" s="31" t="n">
        <v>6</v>
      </c>
      <c r="E32" s="31" t="n">
        <v>64</v>
      </c>
      <c r="F32" s="31" t="n">
        <v>64</v>
      </c>
      <c r="G32" s="31" t="n">
        <v>140</v>
      </c>
      <c r="H32" s="31" t="n">
        <v>10</v>
      </c>
      <c r="I32" s="85" t="n">
        <v>10</v>
      </c>
      <c r="J32" s="85" t="n">
        <v>10</v>
      </c>
      <c r="K32" s="31" t="n">
        <v>10</v>
      </c>
      <c r="L32" s="31" t="n">
        <v>10</v>
      </c>
      <c r="M32" s="31" t="n">
        <v>10</v>
      </c>
      <c r="N32" s="31" t="n">
        <v>10</v>
      </c>
      <c r="O32" s="31" t="n">
        <v>10</v>
      </c>
      <c r="P32" s="31" t="n">
        <v>10</v>
      </c>
      <c r="Q32" s="31" t="n">
        <v>23</v>
      </c>
    </row>
  </sheetData>
  <mergeCells count="7">
    <mergeCell ref="D5:G5"/>
    <mergeCell ref="D6:G6"/>
    <mergeCell ref="D9:F9"/>
    <mergeCell ref="G9:G10"/>
    <mergeCell ref="G14:G15"/>
    <mergeCell ref="G17:G18"/>
    <mergeCell ref="G25:G26"/>
  </mergeCells>
  <dataValidations count="2">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F14 F17:F19 F25:F26"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E14 G14 E17 G17 G21 E25 G25" type="textLength">
      <formula1>900</formula1>
      <formula2>0</formula2>
    </dataValidation>
  </dataValidations>
  <printOptions headings="false" gridLines="false" gridLinesSet="true" horizontalCentered="true" verticalCentered="true"/>
  <pageMargins left="0" right="0" top="0" bottom="0.000694444444444442" header="0" footer="0.790277777777778"/>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M4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1" min="1" style="39" width="9.14"/>
    <col collapsed="false" customWidth="true" hidden="true" outlineLevel="0" max="2" min="2" style="34" width="9.14"/>
    <col collapsed="false" customWidth="true" hidden="false" outlineLevel="0" max="3" min="3" style="329" width="3.01"/>
    <col collapsed="false" customWidth="true" hidden="false" outlineLevel="0" max="4" min="4" style="31" width="6.01"/>
    <col collapsed="false" customWidth="true" hidden="false" outlineLevel="0" max="5" min="5" style="31" width="63.01"/>
    <col collapsed="false" customWidth="true" hidden="true" outlineLevel="0" max="6" min="6" style="31" width="1.72"/>
    <col collapsed="false" customWidth="true" hidden="false" outlineLevel="0" max="8" min="7" style="31" width="35.01"/>
    <col collapsed="false" customWidth="true" hidden="false" outlineLevel="0" max="9" min="9" style="31" width="91.01"/>
    <col collapsed="false" customWidth="true" hidden="false" outlineLevel="0" max="10" min="10" style="31" width="68.01"/>
    <col collapsed="false" customWidth="true" hidden="false" outlineLevel="0" max="12" min="11" style="85" width="10"/>
    <col collapsed="false" customWidth="false" hidden="true" outlineLevel="0" max="13" min="13" style="31" width="10.57"/>
  </cols>
  <sheetData>
    <row r="1" customFormat="false" ht="22.5" hidden="true" customHeight="true" outlineLevel="0" collapsed="false">
      <c r="M1" s="31" t="s">
        <v>14</v>
      </c>
    </row>
    <row r="2" s="31" customFormat="true" ht="18.75" hidden="true" customHeight="true" outlineLevel="0" collapsed="false">
      <c r="A2" s="96"/>
      <c r="B2" s="34"/>
      <c r="C2" s="615" t="s">
        <v>102</v>
      </c>
      <c r="D2" s="616"/>
      <c r="E2" s="63"/>
      <c r="F2" s="676"/>
      <c r="G2" s="676" t="s">
        <v>313</v>
      </c>
      <c r="H2" s="322"/>
      <c r="K2" s="85"/>
      <c r="L2" s="85"/>
      <c r="M2" s="31" t="n">
        <v>0</v>
      </c>
    </row>
    <row r="3" s="31" customFormat="true" ht="14.25" hidden="true" customHeight="true" outlineLevel="0" collapsed="false">
      <c r="A3" s="39"/>
      <c r="B3" s="34"/>
      <c r="C3" s="329"/>
      <c r="K3" s="85"/>
      <c r="L3" s="85"/>
      <c r="M3" s="31" t="n">
        <v>0</v>
      </c>
    </row>
    <row r="4" s="31" customFormat="true" ht="18.75" hidden="true" customHeight="true" outlineLevel="0" collapsed="false">
      <c r="A4" s="96"/>
      <c r="B4" s="34"/>
      <c r="C4" s="615" t="s">
        <v>102</v>
      </c>
      <c r="D4" s="616"/>
      <c r="E4" s="676" t="s">
        <v>1135</v>
      </c>
      <c r="F4" s="676"/>
      <c r="G4" s="63"/>
      <c r="H4" s="676" t="s">
        <v>313</v>
      </c>
      <c r="K4" s="85"/>
      <c r="L4" s="85"/>
      <c r="M4" s="31" t="n">
        <v>0</v>
      </c>
    </row>
    <row r="5" s="31" customFormat="true" ht="14.25" hidden="true" customHeight="true" outlineLevel="0" collapsed="false">
      <c r="A5" s="39"/>
      <c r="B5" s="34"/>
      <c r="C5" s="329"/>
      <c r="K5" s="85"/>
      <c r="L5" s="85"/>
      <c r="M5" s="31" t="n">
        <v>0</v>
      </c>
    </row>
    <row r="6" s="31" customFormat="true" ht="18.75" hidden="true" customHeight="true" outlineLevel="0" collapsed="false">
      <c r="A6" s="96"/>
      <c r="B6" s="34"/>
      <c r="C6" s="615" t="s">
        <v>102</v>
      </c>
      <c r="D6" s="616"/>
      <c r="E6" s="676" t="s">
        <v>1136</v>
      </c>
      <c r="F6" s="676"/>
      <c r="G6" s="63"/>
      <c r="H6" s="676" t="s">
        <v>313</v>
      </c>
      <c r="K6" s="85"/>
      <c r="L6" s="85"/>
      <c r="M6" s="31" t="n">
        <v>0</v>
      </c>
    </row>
    <row r="7" s="31" customFormat="true" ht="14.25" hidden="true" customHeight="true" outlineLevel="0" collapsed="false">
      <c r="A7" s="39"/>
      <c r="B7" s="34"/>
      <c r="C7" s="329"/>
      <c r="K7" s="85"/>
      <c r="L7" s="85"/>
      <c r="M7" s="31" t="n">
        <v>0</v>
      </c>
    </row>
    <row r="8" s="31" customFormat="true" ht="18.75" hidden="true" customHeight="true" outlineLevel="0" collapsed="false">
      <c r="A8" s="96"/>
      <c r="B8" s="34"/>
      <c r="C8" s="615" t="s">
        <v>102</v>
      </c>
      <c r="D8" s="616"/>
      <c r="E8" s="676" t="s">
        <v>1137</v>
      </c>
      <c r="F8" s="676"/>
      <c r="G8" s="63"/>
      <c r="H8" s="676" t="s">
        <v>313</v>
      </c>
      <c r="K8" s="85"/>
      <c r="L8" s="85"/>
      <c r="M8" s="31" t="n">
        <v>0</v>
      </c>
    </row>
    <row r="9" s="31" customFormat="true" ht="14.25" hidden="true" customHeight="true" outlineLevel="0" collapsed="false">
      <c r="A9" s="39"/>
      <c r="B9" s="34"/>
      <c r="C9" s="329"/>
      <c r="K9" s="85"/>
      <c r="L9" s="85"/>
      <c r="M9" s="31" t="n">
        <v>0</v>
      </c>
    </row>
    <row r="10" s="31" customFormat="true" ht="18.75" hidden="true" customHeight="true" outlineLevel="0" collapsed="false">
      <c r="A10" s="96"/>
      <c r="B10" s="34"/>
      <c r="C10" s="615" t="s">
        <v>102</v>
      </c>
      <c r="D10" s="616"/>
      <c r="E10" s="676" t="s">
        <v>1138</v>
      </c>
      <c r="F10" s="676"/>
      <c r="G10" s="258"/>
      <c r="H10" s="676" t="s">
        <v>313</v>
      </c>
      <c r="K10" s="85"/>
      <c r="L10" s="85" t="s">
        <v>1139</v>
      </c>
      <c r="M10" s="31" t="n">
        <v>0</v>
      </c>
    </row>
    <row r="11" customFormat="false" ht="14.25" hidden="true" customHeight="true" outlineLevel="0" collapsed="false">
      <c r="M11" s="31" t="n">
        <v>0</v>
      </c>
    </row>
    <row r="12" customFormat="false" ht="14.25" hidden="true" customHeight="true" outlineLevel="0" collapsed="false">
      <c r="M12" s="31" t="n">
        <v>0</v>
      </c>
    </row>
    <row r="13" customFormat="false" ht="14.7" hidden="false" customHeight="true" outlineLevel="0" collapsed="false">
      <c r="C13" s="375"/>
      <c r="D13" s="56"/>
      <c r="E13" s="56"/>
      <c r="F13" s="56"/>
      <c r="G13" s="56"/>
      <c r="H13" s="619"/>
      <c r="I13" s="619"/>
      <c r="M13" s="31" t="n">
        <v>14</v>
      </c>
    </row>
    <row r="14" customFormat="false" ht="29.25" hidden="false" customHeight="true" outlineLevel="0" collapsed="false">
      <c r="C14" s="375"/>
      <c r="D14" s="176" t="str">
        <f aca="false">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76"/>
      <c r="F14" s="176"/>
      <c r="G14" s="176"/>
      <c r="H14" s="176"/>
      <c r="M14" s="31" t="n">
        <v>28</v>
      </c>
    </row>
    <row r="15" s="31" customFormat="true" ht="14.7" hidden="false" customHeight="true" outlineLevel="0" collapsed="false">
      <c r="A15" s="39"/>
      <c r="B15" s="34"/>
      <c r="C15" s="375"/>
      <c r="D15" s="209" t="str">
        <f aca="false">IF(org=0,"Не определено",org)</f>
        <v>ООО "Газпром теплоэнерго Ярославль"</v>
      </c>
      <c r="E15" s="209"/>
      <c r="F15" s="209"/>
      <c r="G15" s="209"/>
      <c r="H15" s="209"/>
      <c r="J15" s="732"/>
      <c r="K15" s="85"/>
      <c r="L15" s="85"/>
      <c r="M15" s="31" t="n">
        <v>14</v>
      </c>
    </row>
    <row r="16" customFormat="false" ht="14.7" hidden="false" customHeight="true" outlineLevel="0" collapsed="false">
      <c r="C16" s="375"/>
      <c r="D16" s="56"/>
      <c r="E16" s="146"/>
      <c r="F16" s="146"/>
      <c r="G16" s="146"/>
      <c r="H16" s="231"/>
      <c r="I16" s="146"/>
      <c r="M16" s="31" t="n">
        <v>14</v>
      </c>
    </row>
    <row r="17" s="31" customFormat="true" ht="14.25" hidden="true" customHeight="true" outlineLevel="0" collapsed="false">
      <c r="A17" s="39"/>
      <c r="B17" s="34"/>
      <c r="C17" s="375"/>
      <c r="D17" s="56"/>
      <c r="E17" s="146"/>
      <c r="F17" s="146"/>
      <c r="G17" s="146"/>
      <c r="H17" s="231"/>
      <c r="I17" s="146"/>
      <c r="K17" s="85"/>
      <c r="L17" s="85"/>
      <c r="M17" s="31" t="n">
        <v>0</v>
      </c>
    </row>
    <row r="18" customFormat="false" ht="22.05" hidden="false" customHeight="true" outlineLevel="0" collapsed="false">
      <c r="C18" s="375"/>
      <c r="D18" s="310" t="s">
        <v>307</v>
      </c>
      <c r="E18" s="310"/>
      <c r="F18" s="310"/>
      <c r="G18" s="310"/>
      <c r="H18" s="310"/>
      <c r="I18" s="733" t="s">
        <v>308</v>
      </c>
      <c r="M18" s="31" t="n">
        <v>21</v>
      </c>
    </row>
    <row r="19" customFormat="false" ht="22.05" hidden="false" customHeight="true" outlineLevel="0" collapsed="false">
      <c r="C19" s="375"/>
      <c r="D19" s="310" t="s">
        <v>87</v>
      </c>
      <c r="E19" s="148" t="s">
        <v>309</v>
      </c>
      <c r="F19" s="148"/>
      <c r="G19" s="148" t="s">
        <v>310</v>
      </c>
      <c r="H19" s="148" t="s">
        <v>397</v>
      </c>
      <c r="I19" s="733"/>
      <c r="M19" s="31" t="n">
        <v>21</v>
      </c>
    </row>
    <row r="20" customFormat="false" ht="12" hidden="true" customHeight="true" outlineLevel="0" collapsed="false">
      <c r="C20" s="375"/>
      <c r="D20" s="277"/>
      <c r="E20" s="277"/>
      <c r="F20" s="277"/>
      <c r="G20" s="277"/>
      <c r="H20" s="277"/>
      <c r="I20" s="277"/>
      <c r="M20" s="31" t="n">
        <v>0</v>
      </c>
    </row>
    <row r="21" customFormat="false" ht="14.7" hidden="false" customHeight="true" outlineLevel="0" collapsed="false">
      <c r="A21" s="96"/>
      <c r="C21" s="375"/>
      <c r="D21" s="616" t="n">
        <v>1</v>
      </c>
      <c r="E21" s="676" t="s">
        <v>1140</v>
      </c>
      <c r="F21" s="676"/>
      <c r="G21" s="676"/>
      <c r="H21" s="676"/>
      <c r="I21" s="618"/>
      <c r="M21" s="31" t="n">
        <v>14</v>
      </c>
    </row>
    <row r="22" customFormat="false" ht="21" hidden="false" customHeight="true" outlineLevel="0" collapsed="false">
      <c r="A22" s="96"/>
      <c r="C22" s="375"/>
      <c r="D22" s="616" t="s">
        <v>1029</v>
      </c>
      <c r="E22" s="676" t="s">
        <v>1141</v>
      </c>
      <c r="F22" s="676"/>
      <c r="G22" s="734"/>
      <c r="H22" s="676" t="s">
        <v>313</v>
      </c>
      <c r="I22" s="334" t="s">
        <v>1142</v>
      </c>
      <c r="M22" s="31" t="n">
        <v>20</v>
      </c>
    </row>
    <row r="23" customFormat="false" ht="60" hidden="false" customHeight="true" outlineLevel="0" collapsed="false">
      <c r="A23" s="96"/>
      <c r="C23" s="375"/>
      <c r="D23" s="616" t="s">
        <v>1031</v>
      </c>
      <c r="E23" s="676" t="s">
        <v>1143</v>
      </c>
      <c r="F23" s="676"/>
      <c r="G23" s="63"/>
      <c r="H23" s="322"/>
      <c r="I23" s="618" t="s">
        <v>1144</v>
      </c>
      <c r="M23" s="31" t="n">
        <v>57</v>
      </c>
    </row>
    <row r="24" customFormat="false" ht="14.7" hidden="false" customHeight="true" outlineLevel="0" collapsed="false">
      <c r="A24" s="96"/>
      <c r="B24" s="34" t="n">
        <v>3</v>
      </c>
      <c r="C24" s="375"/>
      <c r="D24" s="616" t="n">
        <v>2</v>
      </c>
      <c r="E24" s="676" t="str">
        <f aca="false">"Форма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676"/>
      <c r="G24" s="676" t="s">
        <v>313</v>
      </c>
      <c r="H24" s="322"/>
      <c r="I24" s="618" t="s">
        <v>638</v>
      </c>
      <c r="M24" s="31" t="n">
        <v>14</v>
      </c>
    </row>
    <row r="25" customFormat="false" ht="48.3" hidden="false" customHeight="true" outlineLevel="0" collapsed="false">
      <c r="A25" s="96"/>
      <c r="C25" s="375"/>
      <c r="D25" s="616" t="n">
        <v>3</v>
      </c>
      <c r="E25" s="676" t="str">
        <f aca="false">"Перечень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676"/>
      <c r="G25" s="676"/>
      <c r="H25" s="676"/>
      <c r="I25" s="618"/>
      <c r="M25" s="31" t="n">
        <v>46</v>
      </c>
    </row>
    <row r="26" customFormat="false" ht="14.7" hidden="false" customHeight="true" outlineLevel="0" collapsed="false">
      <c r="A26" s="96"/>
      <c r="C26" s="375"/>
      <c r="D26" s="616" t="s">
        <v>331</v>
      </c>
      <c r="E26" s="63"/>
      <c r="F26" s="676"/>
      <c r="G26" s="676" t="s">
        <v>313</v>
      </c>
      <c r="H26" s="322"/>
      <c r="I26" s="302" t="s">
        <v>1145</v>
      </c>
      <c r="M26" s="31" t="n">
        <v>14</v>
      </c>
    </row>
    <row r="27" customFormat="false" ht="15.75" hidden="false" customHeight="true" outlineLevel="0" collapsed="false">
      <c r="A27" s="96" t="s">
        <v>118</v>
      </c>
      <c r="C27" s="375"/>
      <c r="D27" s="620"/>
      <c r="E27" s="125" t="s">
        <v>329</v>
      </c>
      <c r="F27" s="489"/>
      <c r="G27" s="489"/>
      <c r="H27" s="621"/>
      <c r="I27" s="302"/>
      <c r="M27" s="31" t="n">
        <v>15</v>
      </c>
    </row>
    <row r="28" customFormat="false" ht="39.75" hidden="false" customHeight="true" outlineLevel="0" collapsed="false">
      <c r="A28" s="96"/>
      <c r="B28" s="34" t="n">
        <v>3</v>
      </c>
      <c r="C28" s="375"/>
      <c r="D28" s="616" t="n">
        <v>4</v>
      </c>
      <c r="E28" s="676" t="str">
        <f aca="false">"Реквизиты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676"/>
      <c r="G28" s="676"/>
      <c r="H28" s="676"/>
      <c r="I28" s="618"/>
      <c r="M28" s="31" t="n">
        <v>38</v>
      </c>
    </row>
    <row r="29" customFormat="false" ht="21" hidden="false" customHeight="true" outlineLevel="0" collapsed="false">
      <c r="A29" s="96"/>
      <c r="C29" s="375"/>
      <c r="D29" s="616" t="s">
        <v>760</v>
      </c>
      <c r="E29" s="676" t="s">
        <v>1135</v>
      </c>
      <c r="F29" s="676"/>
      <c r="G29" s="63"/>
      <c r="H29" s="676" t="s">
        <v>313</v>
      </c>
      <c r="I29" s="302" t="s">
        <v>1146</v>
      </c>
      <c r="M29" s="31" t="n">
        <v>20</v>
      </c>
    </row>
    <row r="30" customFormat="false" ht="15.75" hidden="false" customHeight="true" outlineLevel="0" collapsed="false">
      <c r="A30" s="96" t="s">
        <v>101</v>
      </c>
      <c r="C30" s="375"/>
      <c r="D30" s="620"/>
      <c r="E30" s="125" t="s">
        <v>329</v>
      </c>
      <c r="F30" s="489"/>
      <c r="G30" s="489"/>
      <c r="H30" s="621"/>
      <c r="I30" s="302"/>
      <c r="M30" s="31" t="n">
        <v>15</v>
      </c>
    </row>
    <row r="31" customFormat="false" ht="31.5" hidden="false" customHeight="true" outlineLevel="0" collapsed="false">
      <c r="A31" s="96"/>
      <c r="B31" s="34" t="n">
        <v>3</v>
      </c>
      <c r="C31" s="375"/>
      <c r="D31" s="616" t="n">
        <v>5</v>
      </c>
      <c r="E31" s="676" t="str">
        <f aca="fals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676"/>
      <c r="G31" s="676"/>
      <c r="H31" s="676"/>
      <c r="I31" s="618"/>
      <c r="M31" s="31" t="n">
        <v>30</v>
      </c>
    </row>
    <row r="32" customFormat="false" ht="27.3" hidden="false" customHeight="true" outlineLevel="0" collapsed="false">
      <c r="A32" s="96"/>
      <c r="C32" s="375"/>
      <c r="D32" s="616" t="s">
        <v>320</v>
      </c>
      <c r="E32" s="676" t="str">
        <f aca="false">"телефоны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676"/>
      <c r="G32" s="676"/>
      <c r="H32" s="676"/>
      <c r="I32" s="618"/>
      <c r="M32" s="31" t="n">
        <v>26</v>
      </c>
    </row>
    <row r="33" customFormat="false" ht="14.7" hidden="false" customHeight="true" outlineLevel="0" collapsed="false">
      <c r="A33" s="96"/>
      <c r="C33" s="375"/>
      <c r="D33" s="616" t="s">
        <v>1147</v>
      </c>
      <c r="E33" s="676" t="s">
        <v>1136</v>
      </c>
      <c r="F33" s="676"/>
      <c r="G33" s="63"/>
      <c r="H33" s="676" t="s">
        <v>313</v>
      </c>
      <c r="I33" s="302" t="s">
        <v>1148</v>
      </c>
      <c r="M33" s="31" t="n">
        <v>14</v>
      </c>
    </row>
    <row r="34" customFormat="false" ht="15.75" hidden="false" customHeight="true" outlineLevel="0" collapsed="false">
      <c r="A34" s="96" t="s">
        <v>89</v>
      </c>
      <c r="C34" s="375"/>
      <c r="D34" s="620"/>
      <c r="E34" s="489" t="s">
        <v>329</v>
      </c>
      <c r="F34" s="489"/>
      <c r="G34" s="489"/>
      <c r="H34" s="621"/>
      <c r="I34" s="302"/>
      <c r="M34" s="31" t="n">
        <v>15</v>
      </c>
    </row>
    <row r="35" customFormat="false" ht="25.2" hidden="false" customHeight="true" outlineLevel="0" collapsed="false">
      <c r="A35" s="96"/>
      <c r="C35" s="375"/>
      <c r="D35" s="616" t="s">
        <v>888</v>
      </c>
      <c r="E35" s="676" t="str">
        <f aca="false">"адреса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676"/>
      <c r="G35" s="676"/>
      <c r="H35" s="676"/>
      <c r="I35" s="618"/>
      <c r="M35" s="31" t="n">
        <v>24</v>
      </c>
    </row>
    <row r="36" customFormat="false" ht="14.7" hidden="false" customHeight="true" outlineLevel="0" collapsed="false">
      <c r="A36" s="96"/>
      <c r="C36" s="375"/>
      <c r="D36" s="616" t="s">
        <v>1149</v>
      </c>
      <c r="E36" s="676" t="s">
        <v>1137</v>
      </c>
      <c r="F36" s="676"/>
      <c r="G36" s="63"/>
      <c r="H36" s="676" t="s">
        <v>313</v>
      </c>
      <c r="I36" s="618" t="s">
        <v>1150</v>
      </c>
      <c r="M36" s="31" t="n">
        <v>14</v>
      </c>
    </row>
    <row r="37" customFormat="false" ht="15.75" hidden="false" customHeight="true" outlineLevel="0" collapsed="false">
      <c r="A37" s="96" t="s">
        <v>90</v>
      </c>
      <c r="C37" s="375"/>
      <c r="D37" s="620"/>
      <c r="E37" s="489" t="s">
        <v>329</v>
      </c>
      <c r="F37" s="489"/>
      <c r="G37" s="489"/>
      <c r="H37" s="621"/>
      <c r="I37" s="618"/>
      <c r="M37" s="31" t="n">
        <v>15</v>
      </c>
    </row>
    <row r="38" customFormat="false" ht="27.3" hidden="false" customHeight="true" outlineLevel="0" collapsed="false">
      <c r="A38" s="96"/>
      <c r="C38" s="375"/>
      <c r="D38" s="616" t="s">
        <v>889</v>
      </c>
      <c r="E38" s="676" t="str">
        <f aca="false">"график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676"/>
      <c r="G38" s="676"/>
      <c r="H38" s="676"/>
      <c r="I38" s="618"/>
      <c r="M38" s="31" t="n">
        <v>26</v>
      </c>
    </row>
    <row r="39" customFormat="false" ht="14.7" hidden="false" customHeight="true" outlineLevel="0" collapsed="false">
      <c r="A39" s="96"/>
      <c r="C39" s="375"/>
      <c r="D39" s="616" t="s">
        <v>890</v>
      </c>
      <c r="E39" s="676" t="s">
        <v>1138</v>
      </c>
      <c r="F39" s="676"/>
      <c r="G39" s="258"/>
      <c r="H39" s="676" t="s">
        <v>313</v>
      </c>
      <c r="I39" s="302" t="s">
        <v>1151</v>
      </c>
      <c r="L39" s="85" t="s">
        <v>1139</v>
      </c>
      <c r="M39" s="31" t="n">
        <v>14</v>
      </c>
    </row>
    <row r="40" customFormat="false" ht="15.75" hidden="false" customHeight="true" outlineLevel="0" collapsed="false">
      <c r="A40" s="96" t="s">
        <v>119</v>
      </c>
      <c r="C40" s="375"/>
      <c r="D40" s="620"/>
      <c r="E40" s="489" t="s">
        <v>329</v>
      </c>
      <c r="F40" s="489"/>
      <c r="G40" s="489"/>
      <c r="H40" s="621"/>
      <c r="I40" s="302"/>
      <c r="M40" s="31" t="n">
        <v>15</v>
      </c>
    </row>
    <row r="41" s="95" customFormat="true" ht="3" hidden="false" customHeight="true" outlineLevel="0" collapsed="false">
      <c r="A41" s="96"/>
      <c r="K41" s="118"/>
      <c r="L41" s="118"/>
      <c r="M41" s="95" t="n">
        <v>3</v>
      </c>
    </row>
    <row r="42" customFormat="false" ht="26.25" hidden="false" customHeight="true" outlineLevel="0" collapsed="false">
      <c r="D42" s="307" t="s">
        <v>810</v>
      </c>
      <c r="E42" s="735" t="str">
        <f aca="false">"Информация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735"/>
      <c r="G42" s="735"/>
      <c r="H42" s="735"/>
      <c r="I42" s="735"/>
      <c r="M42" s="31" t="n">
        <v>25</v>
      </c>
    </row>
    <row r="43" customFormat="false" ht="22.5" hidden="true" customHeight="true" outlineLevel="0" collapsed="false">
      <c r="A43" s="39" t="s">
        <v>81</v>
      </c>
      <c r="B43" s="34" t="n">
        <v>0</v>
      </c>
      <c r="C43" s="329" t="n">
        <v>3</v>
      </c>
      <c r="D43" s="31" t="n">
        <v>6</v>
      </c>
      <c r="E43" s="31" t="n">
        <v>63</v>
      </c>
      <c r="F43" s="31" t="n">
        <v>0</v>
      </c>
      <c r="G43" s="31" t="n">
        <v>35</v>
      </c>
      <c r="H43" s="31" t="n">
        <v>35</v>
      </c>
      <c r="I43" s="31" t="n">
        <v>91</v>
      </c>
      <c r="J43" s="31" t="n">
        <v>68</v>
      </c>
      <c r="K43" s="85" t="n">
        <v>10</v>
      </c>
      <c r="L43" s="85" t="n">
        <v>10</v>
      </c>
      <c r="M43" s="31" t="n">
        <v>23</v>
      </c>
    </row>
  </sheetData>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2"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E2 I2 E4 G4 I4 E6 G6 I6 E8 G8 I8 E10 I10 E23 G23 I23:I24 E26 I26 E29 G29 I29 E33 G33 I33 E36 G36 I36 E39 I39"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2 H23:H24 H26" type="textLength">
      <formula1>900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G10 G39" type="list">
      <formula1>"a"</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H33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2" min="1" style="8" width="25.15"/>
    <col collapsed="false" customWidth="true" hidden="true" outlineLevel="0" max="3" min="3" style="262" width="9.14"/>
    <col collapsed="false" customWidth="true" hidden="false" outlineLevel="0" max="4" min="4" style="329" width="3.01"/>
    <col collapsed="false" customWidth="true" hidden="false" outlineLevel="0" max="5" min="5" style="31" width="6.01"/>
    <col collapsed="false" customWidth="true" hidden="false" outlineLevel="0" max="6" min="6" style="31" width="46.71"/>
    <col collapsed="false" customWidth="true" hidden="false" outlineLevel="0" max="7" min="7" style="31" width="35.01"/>
    <col collapsed="false" customWidth="true" hidden="false" outlineLevel="0" max="8" min="8" style="31" width="3.01"/>
    <col collapsed="false" customWidth="true" hidden="false" outlineLevel="0" max="10" min="9" style="31" width="11.01"/>
    <col collapsed="false" customWidth="true" hidden="false" outlineLevel="0" max="12" min="11" style="31" width="35.01"/>
    <col collapsed="false" customWidth="true" hidden="false" outlineLevel="0" max="13" min="13" style="31" width="84.01"/>
    <col collapsed="false" customWidth="true" hidden="false" outlineLevel="0" max="14" min="14" style="31" width="10"/>
    <col collapsed="false" customWidth="true" hidden="false" outlineLevel="0" max="16" min="15" style="85" width="10"/>
    <col collapsed="false" customWidth="true" hidden="false" outlineLevel="0" max="33" min="17" style="31" width="10"/>
    <col collapsed="false" customWidth="false" hidden="true" outlineLevel="0" max="34" min="34" style="31" width="10.57"/>
  </cols>
  <sheetData>
    <row r="1" s="31" customFormat="true" ht="22.5" hidden="true" customHeight="true" outlineLevel="0" collapsed="false">
      <c r="A1" s="8"/>
      <c r="B1" s="8"/>
      <c r="C1" s="262"/>
      <c r="D1" s="329"/>
      <c r="N1" s="36" t="n">
        <f aca="false">_xlfn.iferror(MATCH("метод экономически обоснованных расходов (затрат)",OFFER_METHOD,0),0)</f>
        <v>0</v>
      </c>
      <c r="O1" s="85"/>
      <c r="P1" s="85"/>
      <c r="AG1" s="614"/>
      <c r="AH1" s="31" t="s">
        <v>14</v>
      </c>
    </row>
    <row r="2" s="31" customFormat="true" ht="18.75" hidden="true" customHeight="true" outlineLevel="0" collapsed="false">
      <c r="A2" s="8" t="s">
        <v>164</v>
      </c>
      <c r="B2" s="8" t="s">
        <v>165</v>
      </c>
      <c r="C2" s="262"/>
      <c r="D2" s="329"/>
      <c r="E2" s="388"/>
      <c r="F2" s="388"/>
      <c r="G2" s="689" t="str">
        <f aca="false">INDEX(PT_DIFFERENTIATION_NTAR,MATCH(B2,PT_DIFFERENTIATION_NTAR_ID,0))</f>
        <v/>
      </c>
      <c r="H2" s="272"/>
      <c r="I2" s="736"/>
      <c r="J2" s="737"/>
      <c r="K2" s="345"/>
      <c r="L2" s="272" t="s">
        <v>313</v>
      </c>
      <c r="M2" s="738"/>
      <c r="N2" s="576"/>
      <c r="O2" s="85"/>
      <c r="P2" s="85"/>
      <c r="AH2" s="31" t="n">
        <v>0</v>
      </c>
    </row>
    <row r="3" s="31" customFormat="true" ht="18.75" hidden="true" customHeight="true" outlineLevel="0" collapsed="false">
      <c r="A3" s="8"/>
      <c r="B3" s="8"/>
      <c r="C3" s="262" t="s">
        <v>1152</v>
      </c>
      <c r="D3" s="329"/>
      <c r="E3" s="388"/>
      <c r="F3" s="388"/>
      <c r="G3" s="689"/>
      <c r="H3" s="511"/>
      <c r="I3" s="324" t="s">
        <v>1153</v>
      </c>
      <c r="J3" s="172"/>
      <c r="K3" s="511"/>
      <c r="L3" s="621"/>
      <c r="M3" s="738"/>
      <c r="N3" s="576"/>
      <c r="O3" s="85"/>
      <c r="P3" s="85"/>
      <c r="AH3" s="31" t="n">
        <v>0</v>
      </c>
    </row>
    <row r="4" s="31" customFormat="true" ht="14.25" hidden="true" customHeight="true" outlineLevel="0" collapsed="false">
      <c r="A4" s="8"/>
      <c r="B4" s="8"/>
      <c r="C4" s="262"/>
      <c r="D4" s="329"/>
      <c r="N4" s="36" t="n">
        <f aca="false">_xlfn.iferror(MATCH("метод экономически обоснованных расходов (затрат)",OFFER_METHOD,0),0)</f>
        <v>0</v>
      </c>
      <c r="O4" s="85"/>
      <c r="P4" s="85"/>
      <c r="AG4" s="614"/>
      <c r="AH4" s="31" t="n">
        <v>0</v>
      </c>
    </row>
    <row r="5" s="31" customFormat="true" ht="18.75" hidden="true" customHeight="true" outlineLevel="0" collapsed="false">
      <c r="A5" s="8" t="s">
        <v>164</v>
      </c>
      <c r="B5" s="8" t="s">
        <v>165</v>
      </c>
      <c r="C5" s="262"/>
      <c r="D5" s="329"/>
      <c r="E5" s="388"/>
      <c r="F5" s="388"/>
      <c r="G5" s="689" t="str">
        <f aca="false">INDEX(PT_DIFFERENTIATION_NTAR,MATCH(B5,PT_DIFFERENTIATION_NTAR_ID,0))</f>
        <v/>
      </c>
      <c r="H5" s="272"/>
      <c r="I5" s="736"/>
      <c r="J5" s="737"/>
      <c r="K5" s="284"/>
      <c r="L5" s="272" t="s">
        <v>313</v>
      </c>
      <c r="M5" s="738"/>
      <c r="N5" s="576"/>
      <c r="O5" s="85"/>
      <c r="P5" s="85"/>
      <c r="AH5" s="31" t="n">
        <v>0</v>
      </c>
    </row>
    <row r="6" s="31" customFormat="true" ht="18.75" hidden="true" customHeight="true" outlineLevel="0" collapsed="false">
      <c r="A6" s="8"/>
      <c r="B6" s="8"/>
      <c r="C6" s="262" t="s">
        <v>1154</v>
      </c>
      <c r="D6" s="329"/>
      <c r="E6" s="388"/>
      <c r="F6" s="388"/>
      <c r="G6" s="689"/>
      <c r="H6" s="511"/>
      <c r="I6" s="324" t="s">
        <v>1153</v>
      </c>
      <c r="J6" s="172"/>
      <c r="K6" s="511"/>
      <c r="L6" s="621"/>
      <c r="M6" s="738"/>
      <c r="N6" s="576"/>
      <c r="O6" s="85"/>
      <c r="P6" s="85"/>
      <c r="AH6" s="31" t="n">
        <v>0</v>
      </c>
    </row>
    <row r="7" s="31" customFormat="true" ht="14.25" hidden="true" customHeight="true" outlineLevel="0" collapsed="false">
      <c r="A7" s="8"/>
      <c r="B7" s="8"/>
      <c r="C7" s="262"/>
      <c r="D7" s="329"/>
      <c r="N7" s="36" t="n">
        <f aca="false">_xlfn.iferror(MATCH("метод экономически обоснованных расходов (затрат)",OFFER_METHOD,0),0)</f>
        <v>0</v>
      </c>
      <c r="O7" s="85"/>
      <c r="P7" s="85"/>
      <c r="AG7" s="614"/>
      <c r="AH7" s="31" t="n">
        <v>0</v>
      </c>
    </row>
    <row r="8" s="31" customFormat="true" ht="56.25" hidden="true" customHeight="true" outlineLevel="0" collapsed="false">
      <c r="A8" s="8"/>
      <c r="B8" s="8"/>
      <c r="C8" s="262"/>
      <c r="D8" s="329"/>
      <c r="E8" s="388"/>
      <c r="F8" s="388"/>
      <c r="G8" s="388"/>
      <c r="H8" s="272"/>
      <c r="I8" s="736"/>
      <c r="J8" s="737"/>
      <c r="K8" s="345"/>
      <c r="L8" s="272" t="s">
        <v>313</v>
      </c>
      <c r="M8" s="738"/>
      <c r="N8" s="576"/>
      <c r="O8" s="85"/>
      <c r="P8" s="85"/>
      <c r="AH8" s="31" t="n">
        <v>0</v>
      </c>
    </row>
    <row r="9" customFormat="false" ht="14.25" hidden="true" customHeight="true" outlineLevel="0" collapsed="false">
      <c r="AG9" s="614"/>
      <c r="AH9" s="31" t="n">
        <v>0</v>
      </c>
    </row>
    <row r="10" s="31" customFormat="true" ht="56.25" hidden="true" customHeight="true" outlineLevel="0" collapsed="false">
      <c r="A10" s="8"/>
      <c r="B10" s="8"/>
      <c r="C10" s="262"/>
      <c r="D10" s="329"/>
      <c r="E10" s="388"/>
      <c r="F10" s="388"/>
      <c r="G10" s="388"/>
      <c r="H10" s="148"/>
      <c r="I10" s="736"/>
      <c r="J10" s="737"/>
      <c r="K10" s="284"/>
      <c r="L10" s="272" t="s">
        <v>313</v>
      </c>
      <c r="M10" s="738"/>
      <c r="N10" s="576"/>
      <c r="O10" s="85"/>
      <c r="P10" s="85"/>
      <c r="AH10" s="31" t="n">
        <v>0</v>
      </c>
    </row>
    <row r="11" customFormat="false" ht="14.25" hidden="true" customHeight="true" outlineLevel="0" collapsed="false">
      <c r="AH11" s="31" t="n">
        <v>0</v>
      </c>
    </row>
    <row r="12" customFormat="false" ht="14.25" hidden="true" customHeight="true" outlineLevel="0" collapsed="false">
      <c r="AH12" s="31" t="n">
        <v>0</v>
      </c>
    </row>
    <row r="13" customFormat="false" ht="6.3" hidden="false" customHeight="true" outlineLevel="0" collapsed="false">
      <c r="D13" s="375"/>
      <c r="E13" s="56"/>
      <c r="F13" s="56"/>
      <c r="G13" s="56"/>
      <c r="H13" s="56"/>
      <c r="I13" s="56"/>
      <c r="J13" s="56"/>
      <c r="K13" s="56"/>
      <c r="L13" s="619"/>
      <c r="M13" s="619"/>
      <c r="AH13" s="31" t="n">
        <v>6</v>
      </c>
    </row>
    <row r="14" customFormat="false" ht="14.7" hidden="false" customHeight="true" outlineLevel="0" collapsed="false">
      <c r="D14" s="375"/>
      <c r="E14" s="739" t="str">
        <f aca="false">"Форма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739"/>
      <c r="G14" s="739"/>
      <c r="H14" s="739"/>
      <c r="I14" s="739"/>
      <c r="J14" s="739"/>
      <c r="K14" s="739"/>
      <c r="L14" s="739"/>
      <c r="M14" s="740"/>
      <c r="AH14" s="31" t="n">
        <v>14</v>
      </c>
    </row>
    <row r="15" customFormat="false" ht="6.3" hidden="false" customHeight="true" outlineLevel="0" collapsed="false">
      <c r="D15" s="375"/>
      <c r="E15" s="56"/>
      <c r="F15" s="741"/>
      <c r="G15" s="741"/>
      <c r="H15" s="741"/>
      <c r="I15" s="741"/>
      <c r="J15" s="741"/>
      <c r="K15" s="741"/>
      <c r="L15" s="377"/>
      <c r="M15" s="741"/>
      <c r="AH15" s="31" t="n">
        <v>6</v>
      </c>
    </row>
    <row r="16" customFormat="false" ht="24" hidden="false" customHeight="true" outlineLevel="0" collapsed="false">
      <c r="D16" s="375"/>
      <c r="E16" s="56"/>
      <c r="F16" s="742" t="str">
        <f aca="false">"Дата подачи заявления об "&amp;IF(TITLE_DATE_PR_CHANGE="","утверждении","изменении")&amp;" тарифов"</f>
        <v>Дата подачи заявления об утверждении тарифов</v>
      </c>
      <c r="G16" s="382" t="str">
        <f aca="false">IF(TITLE_DATE_PR_CHANGE="",IF(TITLE_DATE_PR="","",TITLE_DATE_PR),TITLE_DATE_PR_CHANGE)</f>
        <v/>
      </c>
      <c r="H16" s="382"/>
      <c r="I16" s="382"/>
      <c r="J16" s="382"/>
      <c r="K16" s="382"/>
      <c r="L16" s="382"/>
      <c r="M16" s="576"/>
      <c r="AH16" s="31" t="n">
        <v>23</v>
      </c>
    </row>
    <row r="17" customFormat="false" ht="24" hidden="false" customHeight="true" outlineLevel="0" collapsed="false">
      <c r="D17" s="375"/>
      <c r="E17" s="56"/>
      <c r="F17" s="742" t="str">
        <f aca="false">"Номер подачи заявления об "&amp;IF(TITLE_DATE_PR_CHANGE="","утверждении","изменении")&amp;" тарифов"</f>
        <v>Номер подачи заявления об утверждении тарифов</v>
      </c>
      <c r="G17" s="380" t="str">
        <f aca="false">IF(TITLE_NUMBER_PR_CHANGE="",IF(TITLE_NUMBER_PR="","",TITLE_NUMBER_PR),TITLE_NUMBER_PR_CHANGE)</f>
        <v/>
      </c>
      <c r="H17" s="380"/>
      <c r="I17" s="380"/>
      <c r="J17" s="380"/>
      <c r="K17" s="380"/>
      <c r="L17" s="380"/>
      <c r="M17" s="576"/>
      <c r="AH17" s="31" t="n">
        <v>23</v>
      </c>
    </row>
    <row r="18" customFormat="false" ht="14.7" hidden="false" customHeight="true" outlineLevel="0" collapsed="false">
      <c r="D18" s="375"/>
      <c r="E18" s="56"/>
      <c r="F18" s="741"/>
      <c r="G18" s="741"/>
      <c r="H18" s="741"/>
      <c r="I18" s="741"/>
      <c r="J18" s="741"/>
      <c r="K18" s="741"/>
      <c r="L18" s="231"/>
      <c r="M18" s="741"/>
      <c r="AH18" s="31" t="n">
        <v>14</v>
      </c>
    </row>
    <row r="19" customFormat="false" ht="22.05" hidden="false" customHeight="true" outlineLevel="0" collapsed="false">
      <c r="D19" s="375"/>
      <c r="E19" s="310" t="s">
        <v>307</v>
      </c>
      <c r="F19" s="310"/>
      <c r="G19" s="310"/>
      <c r="H19" s="310"/>
      <c r="I19" s="310"/>
      <c r="J19" s="310"/>
      <c r="K19" s="310"/>
      <c r="L19" s="310"/>
      <c r="M19" s="733" t="s">
        <v>308</v>
      </c>
      <c r="AH19" s="31" t="n">
        <v>21</v>
      </c>
    </row>
    <row r="20" customFormat="false" ht="22.05" hidden="false" customHeight="true" outlineLevel="0" collapsed="false">
      <c r="D20" s="375"/>
      <c r="E20" s="310" t="s">
        <v>87</v>
      </c>
      <c r="F20" s="269" t="s">
        <v>131</v>
      </c>
      <c r="G20" s="269" t="s">
        <v>132</v>
      </c>
      <c r="H20" s="310" t="s">
        <v>1155</v>
      </c>
      <c r="I20" s="310"/>
      <c r="J20" s="310"/>
      <c r="K20" s="269" t="s">
        <v>310</v>
      </c>
      <c r="L20" s="269" t="s">
        <v>397</v>
      </c>
      <c r="M20" s="733"/>
      <c r="AH20" s="31" t="n">
        <v>21</v>
      </c>
    </row>
    <row r="21" customFormat="false" ht="22.05" hidden="false" customHeight="true" outlineLevel="0" collapsed="false">
      <c r="D21" s="375"/>
      <c r="E21" s="310"/>
      <c r="F21" s="269"/>
      <c r="G21" s="269"/>
      <c r="H21" s="148" t="s">
        <v>1156</v>
      </c>
      <c r="I21" s="148"/>
      <c r="J21" s="148" t="s">
        <v>1157</v>
      </c>
      <c r="K21" s="269"/>
      <c r="L21" s="269"/>
      <c r="M21" s="733"/>
      <c r="AH21" s="31" t="n">
        <v>21</v>
      </c>
    </row>
    <row r="22" customFormat="false" ht="12.75" hidden="false" customHeight="true" outlineLevel="0" collapsed="false">
      <c r="D22" s="375"/>
      <c r="E22" s="277"/>
      <c r="F22" s="277"/>
      <c r="G22" s="277"/>
      <c r="H22" s="743"/>
      <c r="I22" s="743"/>
      <c r="J22" s="277"/>
      <c r="K22" s="277"/>
      <c r="L22" s="277"/>
      <c r="M22" s="277"/>
      <c r="AH22" s="31" t="n">
        <v>12</v>
      </c>
    </row>
    <row r="23" customFormat="false" ht="19.95" hidden="false" customHeight="true" outlineLevel="0" collapsed="false">
      <c r="D23" s="375"/>
      <c r="E23" s="744" t="s">
        <v>118</v>
      </c>
      <c r="F23" s="745" t="str">
        <f aca="false">"Предлагаемый метод регулирования"&amp;IF(TEMPLATE_SPHERE="HEAT"," в сфере "&amp;TEMPLATE_SPHERE_RUS,"")</f>
        <v>Предлагаемый метод регулирования в сфере теплоснабжения</v>
      </c>
      <c r="G23" s="745"/>
      <c r="H23" s="745"/>
      <c r="I23" s="745"/>
      <c r="J23" s="745"/>
      <c r="K23" s="745" t="s">
        <v>313</v>
      </c>
      <c r="L23" s="745"/>
      <c r="M23" s="334"/>
      <c r="N23" s="576"/>
      <c r="AH23" s="31" t="n">
        <v>19</v>
      </c>
    </row>
    <row r="24" customFormat="false" ht="60.75" hidden="true" customHeight="true" outlineLevel="0" collapsed="false">
      <c r="A24" s="8" t="s">
        <v>164</v>
      </c>
      <c r="B24" s="8" t="s">
        <v>165</v>
      </c>
      <c r="D24" s="746"/>
      <c r="E24" s="616"/>
      <c r="F24" s="747" t="str">
        <f aca="false">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689" t="str">
        <f aca="false">INDEX(PT_DIFFERENTIATION_NTAR,MATCH(B24,PT_DIFFERENTIATION_NTAR_ID,0))</f>
        <v/>
      </c>
      <c r="H24" s="272"/>
      <c r="I24" s="736"/>
      <c r="J24" s="737"/>
      <c r="K24" s="345"/>
      <c r="L24" s="272" t="s">
        <v>313</v>
      </c>
      <c r="M24" s="748"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76"/>
      <c r="AH24" s="31" t="n">
        <v>0</v>
      </c>
    </row>
    <row r="25" s="31" customFormat="true" ht="18.75" hidden="true" customHeight="true" outlineLevel="0" collapsed="false">
      <c r="A25" s="8"/>
      <c r="B25" s="8"/>
      <c r="C25" s="262" t="s">
        <v>1152</v>
      </c>
      <c r="D25" s="746"/>
      <c r="E25" s="616"/>
      <c r="F25" s="747"/>
      <c r="G25" s="689"/>
      <c r="H25" s="511"/>
      <c r="I25" s="324" t="s">
        <v>1153</v>
      </c>
      <c r="J25" s="172"/>
      <c r="K25" s="511"/>
      <c r="L25" s="621"/>
      <c r="M25" s="748"/>
      <c r="N25" s="576"/>
      <c r="O25" s="85"/>
      <c r="P25" s="85"/>
      <c r="AH25" s="31" t="n">
        <v>0</v>
      </c>
    </row>
    <row r="26" customFormat="false" ht="0.75" hidden="true" customHeight="true" outlineLevel="0" collapsed="false">
      <c r="C26" s="262" t="s">
        <v>1158</v>
      </c>
      <c r="D26" s="746"/>
      <c r="E26" s="616"/>
      <c r="F26" s="747"/>
      <c r="G26" s="749"/>
      <c r="H26" s="511"/>
      <c r="I26" s="172"/>
      <c r="J26" s="172"/>
      <c r="K26" s="511"/>
      <c r="L26" s="621"/>
      <c r="M26" s="748"/>
      <c r="N26" s="576"/>
      <c r="AH26" s="31" t="n">
        <v>0</v>
      </c>
    </row>
    <row r="27" s="31" customFormat="true" ht="45" hidden="true" customHeight="true" outlineLevel="0" collapsed="false">
      <c r="A27" s="8" t="s">
        <v>169</v>
      </c>
      <c r="B27" s="8" t="s">
        <v>170</v>
      </c>
      <c r="C27" s="262"/>
      <c r="D27" s="750"/>
      <c r="E27" s="751"/>
      <c r="F27" s="752" t="str">
        <f aca="false">INDEX(PT_DIFFERENTIATION_VTAR,MATCH(A27,PT_DIFFERENTIATION_VTAR_ID,0))</f>
        <v/>
      </c>
      <c r="G27" s="689" t="str">
        <f aca="false">INDEX(PT_DIFFERENTIATION_NTAR,MATCH(B27,PT_DIFFERENTIATION_NTAR_ID,0))</f>
        <v/>
      </c>
      <c r="H27" s="272"/>
      <c r="I27" s="736"/>
      <c r="J27" s="737"/>
      <c r="K27" s="345"/>
      <c r="L27" s="272" t="s">
        <v>313</v>
      </c>
      <c r="M27" s="748"/>
      <c r="N27" s="576"/>
      <c r="O27" s="85"/>
      <c r="P27" s="85"/>
      <c r="AH27" s="31" t="n">
        <v>0</v>
      </c>
    </row>
    <row r="28" s="31" customFormat="true" ht="18.75" hidden="true" customHeight="true" outlineLevel="0" collapsed="false">
      <c r="A28" s="8"/>
      <c r="B28" s="8"/>
      <c r="C28" s="262" t="s">
        <v>1152</v>
      </c>
      <c r="D28" s="750"/>
      <c r="E28" s="751"/>
      <c r="F28" s="752"/>
      <c r="G28" s="689"/>
      <c r="H28" s="511"/>
      <c r="I28" s="324" t="s">
        <v>1153</v>
      </c>
      <c r="J28" s="172"/>
      <c r="K28" s="511"/>
      <c r="L28" s="621"/>
      <c r="M28" s="748"/>
      <c r="N28" s="576"/>
      <c r="O28" s="85"/>
      <c r="P28" s="85"/>
      <c r="AH28" s="31" t="n">
        <v>0</v>
      </c>
    </row>
    <row r="29" s="31" customFormat="true" ht="0.75" hidden="true" customHeight="true" outlineLevel="0" collapsed="false">
      <c r="A29" s="8"/>
      <c r="B29" s="8"/>
      <c r="C29" s="262" t="s">
        <v>1158</v>
      </c>
      <c r="D29" s="750"/>
      <c r="E29" s="751"/>
      <c r="F29" s="752"/>
      <c r="G29" s="749"/>
      <c r="H29" s="511"/>
      <c r="I29" s="324"/>
      <c r="J29" s="172"/>
      <c r="K29" s="511"/>
      <c r="L29" s="621"/>
      <c r="M29" s="748"/>
      <c r="N29" s="576"/>
      <c r="O29" s="85"/>
      <c r="P29" s="85"/>
      <c r="AH29" s="31" t="n">
        <v>0</v>
      </c>
    </row>
    <row r="30" s="31" customFormat="true" ht="45" hidden="true" customHeight="true" outlineLevel="0" collapsed="false">
      <c r="A30" s="8" t="s">
        <v>176</v>
      </c>
      <c r="B30" s="8" t="s">
        <v>177</v>
      </c>
      <c r="C30" s="262"/>
      <c r="D30" s="750"/>
      <c r="E30" s="616"/>
      <c r="F30" s="580" t="str">
        <f aca="false">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689" t="str">
        <f aca="false">INDEX(PT_DIFFERENTIATION_NTAR,MATCH(B30,PT_DIFFERENTIATION_NTAR_ID,0))</f>
        <v/>
      </c>
      <c r="H30" s="272"/>
      <c r="I30" s="736"/>
      <c r="J30" s="737"/>
      <c r="K30" s="345"/>
      <c r="L30" s="272" t="s">
        <v>313</v>
      </c>
      <c r="M30" s="748"/>
      <c r="N30" s="576"/>
      <c r="O30" s="85"/>
      <c r="P30" s="85"/>
      <c r="AH30" s="31" t="n">
        <v>0</v>
      </c>
    </row>
    <row r="31" s="31" customFormat="true" ht="18.75" hidden="true" customHeight="true" outlineLevel="0" collapsed="false">
      <c r="A31" s="8"/>
      <c r="B31" s="8"/>
      <c r="C31" s="262" t="s">
        <v>1152</v>
      </c>
      <c r="D31" s="750"/>
      <c r="E31" s="616"/>
      <c r="F31" s="580"/>
      <c r="G31" s="689"/>
      <c r="H31" s="511"/>
      <c r="I31" s="324" t="s">
        <v>1153</v>
      </c>
      <c r="J31" s="172"/>
      <c r="K31" s="511"/>
      <c r="L31" s="621"/>
      <c r="M31" s="748"/>
      <c r="N31" s="576"/>
      <c r="O31" s="85"/>
      <c r="P31" s="85"/>
      <c r="AH31" s="31" t="n">
        <v>0</v>
      </c>
    </row>
    <row r="32" s="31" customFormat="true" ht="0.75" hidden="true" customHeight="true" outlineLevel="0" collapsed="false">
      <c r="A32" s="8"/>
      <c r="B32" s="8"/>
      <c r="C32" s="262" t="s">
        <v>1158</v>
      </c>
      <c r="D32" s="750"/>
      <c r="E32" s="616"/>
      <c r="F32" s="580"/>
      <c r="G32" s="749"/>
      <c r="H32" s="511"/>
      <c r="I32" s="324"/>
      <c r="J32" s="172"/>
      <c r="K32" s="511"/>
      <c r="L32" s="621"/>
      <c r="M32" s="748"/>
      <c r="N32" s="576"/>
      <c r="O32" s="85"/>
      <c r="P32" s="85"/>
      <c r="AH32" s="31" t="n">
        <v>0</v>
      </c>
    </row>
    <row r="33" s="31" customFormat="true" ht="45" hidden="true" customHeight="true" outlineLevel="0" collapsed="false">
      <c r="A33" s="8" t="s">
        <v>182</v>
      </c>
      <c r="B33" s="8" t="s">
        <v>183</v>
      </c>
      <c r="C33" s="262"/>
      <c r="D33" s="750"/>
      <c r="E33" s="616"/>
      <c r="F33" s="580" t="str">
        <f aca="false">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689" t="str">
        <f aca="false">INDEX(PT_DIFFERENTIATION_NTAR,MATCH(B33,PT_DIFFERENTIATION_NTAR_ID,0))</f>
        <v/>
      </c>
      <c r="H33" s="272"/>
      <c r="I33" s="736"/>
      <c r="J33" s="737"/>
      <c r="K33" s="345"/>
      <c r="L33" s="272" t="s">
        <v>313</v>
      </c>
      <c r="M33" s="748"/>
      <c r="N33" s="576"/>
      <c r="O33" s="85"/>
      <c r="P33" s="85"/>
      <c r="AH33" s="31" t="n">
        <v>0</v>
      </c>
    </row>
    <row r="34" s="31" customFormat="true" ht="18.75" hidden="true" customHeight="true" outlineLevel="0" collapsed="false">
      <c r="A34" s="8"/>
      <c r="B34" s="8"/>
      <c r="C34" s="262" t="s">
        <v>1152</v>
      </c>
      <c r="D34" s="750"/>
      <c r="E34" s="616"/>
      <c r="F34" s="580"/>
      <c r="G34" s="689"/>
      <c r="H34" s="511"/>
      <c r="I34" s="324" t="s">
        <v>1153</v>
      </c>
      <c r="J34" s="172"/>
      <c r="K34" s="511"/>
      <c r="L34" s="621"/>
      <c r="M34" s="748"/>
      <c r="N34" s="576"/>
      <c r="O34" s="85"/>
      <c r="P34" s="85"/>
      <c r="AH34" s="31" t="n">
        <v>0</v>
      </c>
    </row>
    <row r="35" s="31" customFormat="true" ht="0.75" hidden="true" customHeight="true" outlineLevel="0" collapsed="false">
      <c r="A35" s="8"/>
      <c r="B35" s="8"/>
      <c r="C35" s="262" t="s">
        <v>1158</v>
      </c>
      <c r="D35" s="750"/>
      <c r="E35" s="616"/>
      <c r="F35" s="580"/>
      <c r="G35" s="749"/>
      <c r="H35" s="511"/>
      <c r="I35" s="324"/>
      <c r="J35" s="172"/>
      <c r="K35" s="511"/>
      <c r="L35" s="621"/>
      <c r="M35" s="748"/>
      <c r="N35" s="576"/>
      <c r="O35" s="85"/>
      <c r="P35" s="85"/>
      <c r="AH35" s="31" t="n">
        <v>0</v>
      </c>
    </row>
    <row r="36" s="31" customFormat="true" ht="18.75" hidden="true" customHeight="true" outlineLevel="0" collapsed="false">
      <c r="A36" s="8" t="s">
        <v>188</v>
      </c>
      <c r="B36" s="8" t="s">
        <v>189</v>
      </c>
      <c r="C36" s="262"/>
      <c r="D36" s="750"/>
      <c r="E36" s="616"/>
      <c r="F36" s="580" t="str">
        <f aca="false">INDEX(PT_DIFFERENTIATION_VTAR,MATCH(A36,PT_DIFFERENTIATION_VTAR_ID,0))</f>
        <v>Тарифы на услуги по передаче тепловой энергии</v>
      </c>
      <c r="G36" s="689" t="str">
        <f aca="false">INDEX(PT_DIFFERENTIATION_NTAR,MATCH(B36,PT_DIFFERENTIATION_NTAR_ID,0))</f>
        <v/>
      </c>
      <c r="H36" s="272"/>
      <c r="I36" s="736"/>
      <c r="J36" s="737"/>
      <c r="K36" s="345"/>
      <c r="L36" s="272" t="s">
        <v>313</v>
      </c>
      <c r="M36" s="748"/>
      <c r="N36" s="576"/>
      <c r="O36" s="85"/>
      <c r="P36" s="85"/>
      <c r="AH36" s="31" t="n">
        <v>0</v>
      </c>
    </row>
    <row r="37" s="31" customFormat="true" ht="18.75" hidden="true" customHeight="true" outlineLevel="0" collapsed="false">
      <c r="A37" s="8"/>
      <c r="B37" s="8"/>
      <c r="C37" s="262" t="s">
        <v>1152</v>
      </c>
      <c r="D37" s="750"/>
      <c r="E37" s="616"/>
      <c r="F37" s="580"/>
      <c r="G37" s="689"/>
      <c r="H37" s="511"/>
      <c r="I37" s="324" t="s">
        <v>1153</v>
      </c>
      <c r="J37" s="172"/>
      <c r="K37" s="511"/>
      <c r="L37" s="621"/>
      <c r="M37" s="748"/>
      <c r="N37" s="576"/>
      <c r="O37" s="85"/>
      <c r="P37" s="85"/>
      <c r="AH37" s="31" t="n">
        <v>0</v>
      </c>
    </row>
    <row r="38" s="31" customFormat="true" ht="0.75" hidden="true" customHeight="true" outlineLevel="0" collapsed="false">
      <c r="A38" s="8"/>
      <c r="B38" s="8"/>
      <c r="C38" s="262" t="s">
        <v>1158</v>
      </c>
      <c r="D38" s="750"/>
      <c r="E38" s="616"/>
      <c r="F38" s="580"/>
      <c r="G38" s="749"/>
      <c r="H38" s="511"/>
      <c r="I38" s="324"/>
      <c r="J38" s="172"/>
      <c r="K38" s="511"/>
      <c r="L38" s="621"/>
      <c r="M38" s="748"/>
      <c r="N38" s="576"/>
      <c r="O38" s="85"/>
      <c r="P38" s="85"/>
      <c r="AH38" s="31" t="n">
        <v>0</v>
      </c>
    </row>
    <row r="39" s="31" customFormat="true" ht="18.75" hidden="true" customHeight="true" outlineLevel="0" collapsed="false">
      <c r="A39" s="8" t="s">
        <v>194</v>
      </c>
      <c r="B39" s="8" t="s">
        <v>195</v>
      </c>
      <c r="C39" s="262"/>
      <c r="D39" s="750"/>
      <c r="E39" s="616"/>
      <c r="F39" s="580" t="str">
        <f aca="false">INDEX(PT_DIFFERENTIATION_VTAR,MATCH(A39,PT_DIFFERENTIATION_VTAR_ID,0))</f>
        <v>Тарифы на услуги по передаче теплоносителя</v>
      </c>
      <c r="G39" s="689" t="str">
        <f aca="false">INDEX(PT_DIFFERENTIATION_NTAR,MATCH(B39,PT_DIFFERENTIATION_NTAR_ID,0))</f>
        <v/>
      </c>
      <c r="H39" s="272"/>
      <c r="I39" s="736"/>
      <c r="J39" s="737"/>
      <c r="K39" s="345"/>
      <c r="L39" s="272" t="s">
        <v>313</v>
      </c>
      <c r="M39" s="748"/>
      <c r="N39" s="576"/>
      <c r="O39" s="85"/>
      <c r="P39" s="85"/>
      <c r="AH39" s="31" t="n">
        <v>0</v>
      </c>
    </row>
    <row r="40" s="31" customFormat="true" ht="18.75" hidden="true" customHeight="true" outlineLevel="0" collapsed="false">
      <c r="A40" s="8"/>
      <c r="B40" s="8"/>
      <c r="C40" s="262" t="s">
        <v>1152</v>
      </c>
      <c r="D40" s="750"/>
      <c r="E40" s="616"/>
      <c r="F40" s="580"/>
      <c r="G40" s="689"/>
      <c r="H40" s="511"/>
      <c r="I40" s="324" t="s">
        <v>1153</v>
      </c>
      <c r="J40" s="172"/>
      <c r="K40" s="511"/>
      <c r="L40" s="621"/>
      <c r="M40" s="748"/>
      <c r="N40" s="576"/>
      <c r="O40" s="85"/>
      <c r="P40" s="85"/>
      <c r="AH40" s="31" t="n">
        <v>0</v>
      </c>
    </row>
    <row r="41" s="31" customFormat="true" ht="0.75" hidden="true" customHeight="true" outlineLevel="0" collapsed="false">
      <c r="A41" s="8"/>
      <c r="B41" s="8"/>
      <c r="C41" s="262" t="s">
        <v>1158</v>
      </c>
      <c r="D41" s="750"/>
      <c r="E41" s="616"/>
      <c r="F41" s="580"/>
      <c r="G41" s="749"/>
      <c r="H41" s="511"/>
      <c r="I41" s="324"/>
      <c r="J41" s="172"/>
      <c r="K41" s="511"/>
      <c r="L41" s="621"/>
      <c r="M41" s="748"/>
      <c r="N41" s="576"/>
      <c r="O41" s="85"/>
      <c r="P41" s="85"/>
      <c r="AH41" s="31" t="n">
        <v>0</v>
      </c>
    </row>
    <row r="42" s="31" customFormat="true" ht="18.75" hidden="true" customHeight="true" outlineLevel="0" collapsed="false">
      <c r="A42" s="8" t="s">
        <v>200</v>
      </c>
      <c r="B42" s="8" t="s">
        <v>201</v>
      </c>
      <c r="C42" s="262"/>
      <c r="D42" s="750"/>
      <c r="E42" s="616"/>
      <c r="F42" s="580" t="str">
        <f aca="false">INDEX(PT_DIFFERENTIATION_VTAR,MATCH(A42,PT_DIFFERENTIATION_VTAR_ID,0))</f>
        <v>Плата за услуги по поддержанию резервной тепловой мощности при отсутствии потребления тепловой энергии</v>
      </c>
      <c r="G42" s="689" t="str">
        <f aca="false">INDEX(PT_DIFFERENTIATION_NTAR,MATCH(B42,PT_DIFFERENTIATION_NTAR_ID,0))</f>
        <v/>
      </c>
      <c r="H42" s="272"/>
      <c r="I42" s="736"/>
      <c r="J42" s="737"/>
      <c r="K42" s="345"/>
      <c r="L42" s="272" t="s">
        <v>313</v>
      </c>
      <c r="M42" s="748"/>
      <c r="N42" s="576"/>
      <c r="O42" s="85"/>
      <c r="P42" s="85"/>
      <c r="AH42" s="31" t="n">
        <v>0</v>
      </c>
    </row>
    <row r="43" s="31" customFormat="true" ht="18.75" hidden="true" customHeight="true" outlineLevel="0" collapsed="false">
      <c r="A43" s="8"/>
      <c r="B43" s="8"/>
      <c r="C43" s="262" t="s">
        <v>1152</v>
      </c>
      <c r="D43" s="750"/>
      <c r="E43" s="616"/>
      <c r="F43" s="580"/>
      <c r="G43" s="689"/>
      <c r="H43" s="511"/>
      <c r="I43" s="324" t="s">
        <v>1153</v>
      </c>
      <c r="J43" s="172"/>
      <c r="K43" s="511"/>
      <c r="L43" s="621"/>
      <c r="M43" s="748"/>
      <c r="N43" s="576"/>
      <c r="O43" s="85"/>
      <c r="P43" s="85"/>
      <c r="AH43" s="31" t="n">
        <v>0</v>
      </c>
    </row>
    <row r="44" s="31" customFormat="true" ht="0.75" hidden="true" customHeight="true" outlineLevel="0" collapsed="false">
      <c r="A44" s="8"/>
      <c r="B44" s="8"/>
      <c r="C44" s="262" t="s">
        <v>1158</v>
      </c>
      <c r="D44" s="750"/>
      <c r="E44" s="616"/>
      <c r="F44" s="580"/>
      <c r="G44" s="749"/>
      <c r="H44" s="511"/>
      <c r="I44" s="324"/>
      <c r="J44" s="172"/>
      <c r="K44" s="511"/>
      <c r="L44" s="621"/>
      <c r="M44" s="748"/>
      <c r="N44" s="576"/>
      <c r="O44" s="85"/>
      <c r="P44" s="85"/>
      <c r="AH44" s="31" t="n">
        <v>0</v>
      </c>
    </row>
    <row r="45" s="31" customFormat="true" ht="18.75" hidden="true" customHeight="true" outlineLevel="0" collapsed="false">
      <c r="A45" s="8" t="s">
        <v>206</v>
      </c>
      <c r="B45" s="8" t="s">
        <v>207</v>
      </c>
      <c r="C45" s="262"/>
      <c r="D45" s="750"/>
      <c r="E45" s="616"/>
      <c r="F45" s="580" t="str">
        <f aca="false">INDEX(PT_DIFFERENTIATION_VTAR,MATCH(A45,PT_DIFFERENTIATION_VTAR_ID,0))</f>
        <v>Плата за подключение (технологическое присоединение) к системе теплоснабжения</v>
      </c>
      <c r="G45" s="689" t="str">
        <f aca="false">INDEX(PT_DIFFERENTIATION_NTAR,MATCH(B45,PT_DIFFERENTIATION_NTAR_ID,0))</f>
        <v/>
      </c>
      <c r="H45" s="272"/>
      <c r="I45" s="736"/>
      <c r="J45" s="737"/>
      <c r="K45" s="345"/>
      <c r="L45" s="272" t="s">
        <v>313</v>
      </c>
      <c r="M45" s="748"/>
      <c r="N45" s="576"/>
      <c r="O45" s="85"/>
      <c r="P45" s="85"/>
      <c r="AH45" s="31" t="n">
        <v>0</v>
      </c>
    </row>
    <row r="46" s="31" customFormat="true" ht="18.75" hidden="true" customHeight="true" outlineLevel="0" collapsed="false">
      <c r="A46" s="8"/>
      <c r="B46" s="8"/>
      <c r="C46" s="262" t="s">
        <v>1152</v>
      </c>
      <c r="D46" s="750"/>
      <c r="E46" s="616"/>
      <c r="F46" s="580"/>
      <c r="G46" s="689"/>
      <c r="H46" s="511"/>
      <c r="I46" s="324" t="s">
        <v>1153</v>
      </c>
      <c r="J46" s="172"/>
      <c r="K46" s="511"/>
      <c r="L46" s="621"/>
      <c r="M46" s="748"/>
      <c r="N46" s="576"/>
      <c r="O46" s="85"/>
      <c r="P46" s="85"/>
      <c r="AH46" s="31" t="n">
        <v>0</v>
      </c>
    </row>
    <row r="47" s="31" customFormat="true" ht="0.75" hidden="true" customHeight="true" outlineLevel="0" collapsed="false">
      <c r="A47" s="8"/>
      <c r="B47" s="8"/>
      <c r="C47" s="262" t="s">
        <v>1158</v>
      </c>
      <c r="D47" s="750"/>
      <c r="E47" s="616"/>
      <c r="F47" s="580"/>
      <c r="G47" s="749"/>
      <c r="H47" s="511"/>
      <c r="I47" s="324"/>
      <c r="J47" s="172"/>
      <c r="K47" s="511"/>
      <c r="L47" s="621"/>
      <c r="M47" s="748"/>
      <c r="N47" s="576"/>
      <c r="O47" s="85"/>
      <c r="P47" s="85"/>
      <c r="AH47" s="31" t="n">
        <v>0</v>
      </c>
    </row>
    <row r="48" s="31" customFormat="true" ht="18.75" hidden="true" customHeight="true" outlineLevel="0" collapsed="false">
      <c r="A48" s="8" t="s">
        <v>212</v>
      </c>
      <c r="B48" s="8" t="s">
        <v>213</v>
      </c>
      <c r="C48" s="262"/>
      <c r="D48" s="750"/>
      <c r="E48" s="616"/>
      <c r="F48" s="580" t="str">
        <f aca="false">INDEX(PT_DIFFERENTIATION_VTAR,MATCH(A48,PT_DIFFERENTIATION_VTAR_ID,0))</f>
        <v>Плата за подключение (технологическое присоединение) к системе теплоснабжения (индивидуальная)</v>
      </c>
      <c r="G48" s="689" t="str">
        <f aca="false">INDEX(PT_DIFFERENTIATION_NTAR,MATCH(B48,PT_DIFFERENTIATION_NTAR_ID,0))</f>
        <v/>
      </c>
      <c r="H48" s="272"/>
      <c r="I48" s="736"/>
      <c r="J48" s="737"/>
      <c r="K48" s="345"/>
      <c r="L48" s="272" t="s">
        <v>313</v>
      </c>
      <c r="M48" s="748"/>
      <c r="N48" s="576"/>
      <c r="O48" s="85"/>
      <c r="P48" s="85"/>
      <c r="AH48" s="31" t="n">
        <v>0</v>
      </c>
    </row>
    <row r="49" s="31" customFormat="true" ht="18.75" hidden="true" customHeight="true" outlineLevel="0" collapsed="false">
      <c r="A49" s="8"/>
      <c r="B49" s="8"/>
      <c r="C49" s="262" t="s">
        <v>1152</v>
      </c>
      <c r="D49" s="750"/>
      <c r="E49" s="616"/>
      <c r="F49" s="580"/>
      <c r="G49" s="689"/>
      <c r="H49" s="511"/>
      <c r="I49" s="324" t="s">
        <v>1153</v>
      </c>
      <c r="J49" s="172"/>
      <c r="K49" s="511"/>
      <c r="L49" s="621"/>
      <c r="M49" s="748"/>
      <c r="N49" s="576"/>
      <c r="O49" s="85"/>
      <c r="P49" s="85"/>
      <c r="AH49" s="31" t="n">
        <v>0</v>
      </c>
    </row>
    <row r="50" s="31" customFormat="true" ht="0.75" hidden="true" customHeight="true" outlineLevel="0" collapsed="false">
      <c r="A50" s="8"/>
      <c r="B50" s="8"/>
      <c r="C50" s="262" t="s">
        <v>1158</v>
      </c>
      <c r="D50" s="750"/>
      <c r="E50" s="616"/>
      <c r="F50" s="580"/>
      <c r="G50" s="749"/>
      <c r="H50" s="511"/>
      <c r="I50" s="324"/>
      <c r="J50" s="172"/>
      <c r="K50" s="511"/>
      <c r="L50" s="621"/>
      <c r="M50" s="748"/>
      <c r="N50" s="576"/>
      <c r="O50" s="85"/>
      <c r="P50" s="85"/>
      <c r="AH50" s="31" t="n">
        <v>0</v>
      </c>
    </row>
    <row r="51" s="31" customFormat="true" ht="18.75" hidden="true" customHeight="true" outlineLevel="0" collapsed="false">
      <c r="A51" s="8" t="s">
        <v>232</v>
      </c>
      <c r="B51" s="8" t="s">
        <v>233</v>
      </c>
      <c r="C51" s="262"/>
      <c r="D51" s="750"/>
      <c r="E51" s="616"/>
      <c r="F51" s="580" t="str">
        <f aca="false">INDEX(PT_DIFFERENTIATION_VTAR,MATCH(A51,PT_DIFFERENTIATION_VTAR_ID,0))</f>
        <v>Тариф на питьевую воду (питьевое водоснабжение)</v>
      </c>
      <c r="G51" s="689" t="str">
        <f aca="false">INDEX(PT_DIFFERENTIATION_NTAR,MATCH(B51,PT_DIFFERENTIATION_NTAR_ID,0))</f>
        <v/>
      </c>
      <c r="H51" s="272"/>
      <c r="I51" s="736"/>
      <c r="J51" s="737"/>
      <c r="K51" s="345"/>
      <c r="L51" s="272" t="s">
        <v>313</v>
      </c>
      <c r="M51" s="748"/>
      <c r="N51" s="576"/>
      <c r="O51" s="85"/>
      <c r="P51" s="85"/>
      <c r="AH51" s="31" t="n">
        <v>0</v>
      </c>
    </row>
    <row r="52" s="31" customFormat="true" ht="18.75" hidden="true" customHeight="true" outlineLevel="0" collapsed="false">
      <c r="A52" s="8"/>
      <c r="B52" s="8"/>
      <c r="C52" s="262" t="s">
        <v>1152</v>
      </c>
      <c r="D52" s="750"/>
      <c r="E52" s="616"/>
      <c r="F52" s="580"/>
      <c r="G52" s="689"/>
      <c r="H52" s="511"/>
      <c r="I52" s="324" t="s">
        <v>1153</v>
      </c>
      <c r="J52" s="172"/>
      <c r="K52" s="511"/>
      <c r="L52" s="621"/>
      <c r="M52" s="748"/>
      <c r="N52" s="576"/>
      <c r="O52" s="85"/>
      <c r="P52" s="85"/>
      <c r="AH52" s="31" t="n">
        <v>0</v>
      </c>
    </row>
    <row r="53" s="31" customFormat="true" ht="0.75" hidden="true" customHeight="true" outlineLevel="0" collapsed="false">
      <c r="A53" s="8"/>
      <c r="B53" s="8"/>
      <c r="C53" s="262" t="s">
        <v>1158</v>
      </c>
      <c r="D53" s="750"/>
      <c r="E53" s="616"/>
      <c r="F53" s="580"/>
      <c r="G53" s="749"/>
      <c r="H53" s="511"/>
      <c r="I53" s="324"/>
      <c r="J53" s="172"/>
      <c r="K53" s="511"/>
      <c r="L53" s="621"/>
      <c r="M53" s="748"/>
      <c r="N53" s="576"/>
      <c r="O53" s="85"/>
      <c r="P53" s="85"/>
      <c r="AH53" s="31" t="n">
        <v>0</v>
      </c>
    </row>
    <row r="54" s="31" customFormat="true" ht="18.75" hidden="true" customHeight="true" outlineLevel="0" collapsed="false">
      <c r="A54" s="8" t="s">
        <v>237</v>
      </c>
      <c r="B54" s="8" t="s">
        <v>238</v>
      </c>
      <c r="C54" s="262"/>
      <c r="D54" s="750"/>
      <c r="E54" s="616"/>
      <c r="F54" s="580" t="str">
        <f aca="false">INDEX(PT_DIFFERENTIATION_VTAR,MATCH(A54,PT_DIFFERENTIATION_VTAR_ID,0))</f>
        <v>Тариф на техническую воду</v>
      </c>
      <c r="G54" s="689" t="str">
        <f aca="false">INDEX(PT_DIFFERENTIATION_NTAR,MATCH(B54,PT_DIFFERENTIATION_NTAR_ID,0))</f>
        <v/>
      </c>
      <c r="H54" s="272"/>
      <c r="I54" s="736"/>
      <c r="J54" s="737"/>
      <c r="K54" s="345"/>
      <c r="L54" s="272" t="s">
        <v>313</v>
      </c>
      <c r="M54" s="748"/>
      <c r="N54" s="576"/>
      <c r="O54" s="85"/>
      <c r="P54" s="85"/>
      <c r="AH54" s="31" t="n">
        <v>0</v>
      </c>
    </row>
    <row r="55" s="31" customFormat="true" ht="18.75" hidden="true" customHeight="true" outlineLevel="0" collapsed="false">
      <c r="A55" s="8"/>
      <c r="B55" s="8"/>
      <c r="C55" s="262" t="s">
        <v>1152</v>
      </c>
      <c r="D55" s="750"/>
      <c r="E55" s="616"/>
      <c r="F55" s="580"/>
      <c r="G55" s="689"/>
      <c r="H55" s="511"/>
      <c r="I55" s="324" t="s">
        <v>1153</v>
      </c>
      <c r="J55" s="172"/>
      <c r="K55" s="511"/>
      <c r="L55" s="621"/>
      <c r="M55" s="748"/>
      <c r="N55" s="576"/>
      <c r="O55" s="85"/>
      <c r="P55" s="85"/>
      <c r="AH55" s="31" t="n">
        <v>0</v>
      </c>
    </row>
    <row r="56" s="31" customFormat="true" ht="0.75" hidden="true" customHeight="true" outlineLevel="0" collapsed="false">
      <c r="A56" s="8"/>
      <c r="B56" s="8"/>
      <c r="C56" s="262" t="s">
        <v>1158</v>
      </c>
      <c r="D56" s="750"/>
      <c r="E56" s="616"/>
      <c r="F56" s="580"/>
      <c r="G56" s="749"/>
      <c r="H56" s="511"/>
      <c r="I56" s="324"/>
      <c r="J56" s="172"/>
      <c r="K56" s="511"/>
      <c r="L56" s="621"/>
      <c r="M56" s="748"/>
      <c r="N56" s="576"/>
      <c r="O56" s="85"/>
      <c r="P56" s="85"/>
      <c r="AH56" s="31" t="n">
        <v>0</v>
      </c>
    </row>
    <row r="57" s="31" customFormat="true" ht="18.75" hidden="true" customHeight="true" outlineLevel="0" collapsed="false">
      <c r="A57" s="8" t="s">
        <v>242</v>
      </c>
      <c r="B57" s="8" t="s">
        <v>243</v>
      </c>
      <c r="C57" s="262"/>
      <c r="D57" s="750"/>
      <c r="E57" s="616"/>
      <c r="F57" s="580" t="str">
        <f aca="false">INDEX(PT_DIFFERENTIATION_VTAR,MATCH(A57,PT_DIFFERENTIATION_VTAR_ID,0))</f>
        <v>Тариф на транспортировку воды</v>
      </c>
      <c r="G57" s="689" t="str">
        <f aca="false">INDEX(PT_DIFFERENTIATION_NTAR,MATCH(B57,PT_DIFFERENTIATION_NTAR_ID,0))</f>
        <v/>
      </c>
      <c r="H57" s="272"/>
      <c r="I57" s="736"/>
      <c r="J57" s="737"/>
      <c r="K57" s="345"/>
      <c r="L57" s="272" t="s">
        <v>313</v>
      </c>
      <c r="M57" s="748"/>
      <c r="N57" s="576"/>
      <c r="O57" s="85"/>
      <c r="P57" s="85"/>
      <c r="AH57" s="31" t="n">
        <v>0</v>
      </c>
    </row>
    <row r="58" s="31" customFormat="true" ht="18.75" hidden="true" customHeight="true" outlineLevel="0" collapsed="false">
      <c r="A58" s="8"/>
      <c r="B58" s="8"/>
      <c r="C58" s="262" t="s">
        <v>1152</v>
      </c>
      <c r="D58" s="750"/>
      <c r="E58" s="616"/>
      <c r="F58" s="580"/>
      <c r="G58" s="689"/>
      <c r="H58" s="511"/>
      <c r="I58" s="324" t="s">
        <v>1153</v>
      </c>
      <c r="J58" s="172"/>
      <c r="K58" s="511"/>
      <c r="L58" s="621"/>
      <c r="M58" s="748"/>
      <c r="N58" s="576"/>
      <c r="O58" s="85"/>
      <c r="P58" s="85"/>
      <c r="AH58" s="31" t="n">
        <v>0</v>
      </c>
    </row>
    <row r="59" s="31" customFormat="true" ht="0.75" hidden="true" customHeight="true" outlineLevel="0" collapsed="false">
      <c r="A59" s="8"/>
      <c r="B59" s="8"/>
      <c r="C59" s="262" t="s">
        <v>1158</v>
      </c>
      <c r="D59" s="750"/>
      <c r="E59" s="616"/>
      <c r="F59" s="580"/>
      <c r="G59" s="749"/>
      <c r="H59" s="511"/>
      <c r="I59" s="324"/>
      <c r="J59" s="172"/>
      <c r="K59" s="511"/>
      <c r="L59" s="621"/>
      <c r="M59" s="748"/>
      <c r="N59" s="576"/>
      <c r="O59" s="85"/>
      <c r="P59" s="85"/>
      <c r="AH59" s="31" t="n">
        <v>0</v>
      </c>
    </row>
    <row r="60" s="31" customFormat="true" ht="18.75" hidden="true" customHeight="true" outlineLevel="0" collapsed="false">
      <c r="A60" s="8" t="s">
        <v>247</v>
      </c>
      <c r="B60" s="8" t="s">
        <v>248</v>
      </c>
      <c r="C60" s="262"/>
      <c r="D60" s="750"/>
      <c r="E60" s="616"/>
      <c r="F60" s="580" t="str">
        <f aca="false">INDEX(PT_DIFFERENTIATION_VTAR,MATCH(A60,PT_DIFFERENTIATION_VTAR_ID,0))</f>
        <v>Тариф на подвоз воды</v>
      </c>
      <c r="G60" s="689" t="str">
        <f aca="false">INDEX(PT_DIFFERENTIATION_NTAR,MATCH(B60,PT_DIFFERENTIATION_NTAR_ID,0))</f>
        <v/>
      </c>
      <c r="H60" s="272"/>
      <c r="I60" s="736"/>
      <c r="J60" s="737"/>
      <c r="K60" s="345"/>
      <c r="L60" s="272" t="s">
        <v>313</v>
      </c>
      <c r="M60" s="748"/>
      <c r="N60" s="576"/>
      <c r="O60" s="85"/>
      <c r="P60" s="85"/>
      <c r="AH60" s="31" t="n">
        <v>0</v>
      </c>
    </row>
    <row r="61" s="31" customFormat="true" ht="18.75" hidden="true" customHeight="true" outlineLevel="0" collapsed="false">
      <c r="A61" s="8"/>
      <c r="B61" s="8"/>
      <c r="C61" s="262" t="s">
        <v>1152</v>
      </c>
      <c r="D61" s="750"/>
      <c r="E61" s="616"/>
      <c r="F61" s="580"/>
      <c r="G61" s="689"/>
      <c r="H61" s="511"/>
      <c r="I61" s="324" t="s">
        <v>1153</v>
      </c>
      <c r="J61" s="172"/>
      <c r="K61" s="511"/>
      <c r="L61" s="621"/>
      <c r="M61" s="748"/>
      <c r="N61" s="576"/>
      <c r="O61" s="85"/>
      <c r="P61" s="85"/>
      <c r="AH61" s="31" t="n">
        <v>0</v>
      </c>
    </row>
    <row r="62" s="31" customFormat="true" ht="0.75" hidden="true" customHeight="true" outlineLevel="0" collapsed="false">
      <c r="A62" s="8"/>
      <c r="B62" s="8"/>
      <c r="C62" s="262" t="s">
        <v>1158</v>
      </c>
      <c r="D62" s="750"/>
      <c r="E62" s="616"/>
      <c r="F62" s="580"/>
      <c r="G62" s="749"/>
      <c r="H62" s="511"/>
      <c r="I62" s="324"/>
      <c r="J62" s="172"/>
      <c r="K62" s="511"/>
      <c r="L62" s="621"/>
      <c r="M62" s="748"/>
      <c r="N62" s="576"/>
      <c r="O62" s="85"/>
      <c r="P62" s="85"/>
      <c r="AH62" s="31" t="n">
        <v>0</v>
      </c>
    </row>
    <row r="63" s="31" customFormat="true" ht="18.75" hidden="true" customHeight="true" outlineLevel="0" collapsed="false">
      <c r="A63" s="8" t="s">
        <v>252</v>
      </c>
      <c r="B63" s="8" t="s">
        <v>253</v>
      </c>
      <c r="C63" s="262"/>
      <c r="D63" s="750"/>
      <c r="E63" s="616"/>
      <c r="F63" s="580" t="str">
        <f aca="false">INDEX(PT_DIFFERENTIATION_VTAR,MATCH(A63,PT_DIFFERENTIATION_VTAR_ID,0))</f>
        <v>Тариф на подключение (технологическое присоединение) к централизованной системе холодного водоснабжения</v>
      </c>
      <c r="G63" s="689" t="str">
        <f aca="false">INDEX(PT_DIFFERENTIATION_NTAR,MATCH(B63,PT_DIFFERENTIATION_NTAR_ID,0))</f>
        <v/>
      </c>
      <c r="H63" s="272"/>
      <c r="I63" s="736"/>
      <c r="J63" s="737"/>
      <c r="K63" s="345"/>
      <c r="L63" s="272" t="s">
        <v>313</v>
      </c>
      <c r="M63" s="748"/>
      <c r="N63" s="576"/>
      <c r="O63" s="85"/>
      <c r="P63" s="85"/>
      <c r="AH63" s="31" t="n">
        <v>0</v>
      </c>
    </row>
    <row r="64" s="31" customFormat="true" ht="18.75" hidden="true" customHeight="true" outlineLevel="0" collapsed="false">
      <c r="A64" s="8"/>
      <c r="B64" s="8"/>
      <c r="C64" s="262" t="s">
        <v>1152</v>
      </c>
      <c r="D64" s="750"/>
      <c r="E64" s="616"/>
      <c r="F64" s="580"/>
      <c r="G64" s="689"/>
      <c r="H64" s="511"/>
      <c r="I64" s="324" t="s">
        <v>1153</v>
      </c>
      <c r="J64" s="172"/>
      <c r="K64" s="511"/>
      <c r="L64" s="621"/>
      <c r="M64" s="748"/>
      <c r="N64" s="576"/>
      <c r="O64" s="85"/>
      <c r="P64" s="85"/>
      <c r="AH64" s="31" t="n">
        <v>0</v>
      </c>
    </row>
    <row r="65" s="31" customFormat="true" ht="0.75" hidden="true" customHeight="true" outlineLevel="0" collapsed="false">
      <c r="A65" s="8"/>
      <c r="B65" s="8"/>
      <c r="C65" s="262" t="s">
        <v>1158</v>
      </c>
      <c r="D65" s="750"/>
      <c r="E65" s="616"/>
      <c r="F65" s="580"/>
      <c r="G65" s="749"/>
      <c r="H65" s="511"/>
      <c r="I65" s="324"/>
      <c r="J65" s="172"/>
      <c r="K65" s="511"/>
      <c r="L65" s="621"/>
      <c r="M65" s="748"/>
      <c r="N65" s="576"/>
      <c r="O65" s="85"/>
      <c r="P65" s="85"/>
      <c r="AH65" s="31" t="n">
        <v>0</v>
      </c>
    </row>
    <row r="66" s="31" customFormat="true" ht="18.75" hidden="true" customHeight="true" outlineLevel="0" collapsed="false">
      <c r="A66" s="8" t="s">
        <v>257</v>
      </c>
      <c r="B66" s="8" t="s">
        <v>258</v>
      </c>
      <c r="C66" s="262"/>
      <c r="D66" s="750"/>
      <c r="E66" s="616"/>
      <c r="F66" s="580" t="str">
        <f aca="false">INDEX(PT_DIFFERENTIATION_VTAR,MATCH(A66,PT_DIFFERENTIATION_VTAR_ID,0))</f>
        <v>Тариф на горячую воду (горячее водоснабжение)</v>
      </c>
      <c r="G66" s="689" t="str">
        <f aca="false">INDEX(PT_DIFFERENTIATION_NTAR,MATCH(B66,PT_DIFFERENTIATION_NTAR_ID,0))</f>
        <v/>
      </c>
      <c r="H66" s="272"/>
      <c r="I66" s="736"/>
      <c r="J66" s="737"/>
      <c r="K66" s="345"/>
      <c r="L66" s="272" t="s">
        <v>313</v>
      </c>
      <c r="M66" s="748"/>
      <c r="N66" s="576"/>
      <c r="O66" s="85"/>
      <c r="P66" s="85"/>
      <c r="AH66" s="31" t="n">
        <v>0</v>
      </c>
    </row>
    <row r="67" s="31" customFormat="true" ht="18.75" hidden="true" customHeight="true" outlineLevel="0" collapsed="false">
      <c r="A67" s="8"/>
      <c r="B67" s="8"/>
      <c r="C67" s="262" t="s">
        <v>1152</v>
      </c>
      <c r="D67" s="750"/>
      <c r="E67" s="616"/>
      <c r="F67" s="580"/>
      <c r="G67" s="689"/>
      <c r="H67" s="511"/>
      <c r="I67" s="324" t="s">
        <v>1153</v>
      </c>
      <c r="J67" s="172"/>
      <c r="K67" s="511"/>
      <c r="L67" s="621"/>
      <c r="M67" s="748"/>
      <c r="N67" s="576"/>
      <c r="O67" s="85"/>
      <c r="P67" s="85"/>
      <c r="AH67" s="31" t="n">
        <v>0</v>
      </c>
    </row>
    <row r="68" s="31" customFormat="true" ht="0.75" hidden="true" customHeight="true" outlineLevel="0" collapsed="false">
      <c r="A68" s="8"/>
      <c r="B68" s="8"/>
      <c r="C68" s="262" t="s">
        <v>1158</v>
      </c>
      <c r="D68" s="750"/>
      <c r="E68" s="616"/>
      <c r="F68" s="580"/>
      <c r="G68" s="749"/>
      <c r="H68" s="511"/>
      <c r="I68" s="324"/>
      <c r="J68" s="172"/>
      <c r="K68" s="511"/>
      <c r="L68" s="621"/>
      <c r="M68" s="748"/>
      <c r="N68" s="576"/>
      <c r="O68" s="85"/>
      <c r="P68" s="85"/>
      <c r="AH68" s="31" t="n">
        <v>0</v>
      </c>
    </row>
    <row r="69" s="31" customFormat="true" ht="18.75" hidden="true" customHeight="true" outlineLevel="0" collapsed="false">
      <c r="A69" s="8" t="s">
        <v>262</v>
      </c>
      <c r="B69" s="8" t="s">
        <v>263</v>
      </c>
      <c r="C69" s="262"/>
      <c r="D69" s="750"/>
      <c r="E69" s="616"/>
      <c r="F69" s="580" t="str">
        <f aca="false">INDEX(PT_DIFFERENTIATION_VTAR,MATCH(A69,PT_DIFFERENTIATION_VTAR_ID,0))</f>
        <v>Тариф на транспортировку горячей воды</v>
      </c>
      <c r="G69" s="689" t="str">
        <f aca="false">INDEX(PT_DIFFERENTIATION_NTAR,MATCH(B69,PT_DIFFERENTIATION_NTAR_ID,0))</f>
        <v/>
      </c>
      <c r="H69" s="272"/>
      <c r="I69" s="736"/>
      <c r="J69" s="737"/>
      <c r="K69" s="345"/>
      <c r="L69" s="272" t="s">
        <v>313</v>
      </c>
      <c r="M69" s="748"/>
      <c r="N69" s="576"/>
      <c r="O69" s="85"/>
      <c r="P69" s="85"/>
      <c r="AH69" s="31" t="n">
        <v>0</v>
      </c>
    </row>
    <row r="70" s="31" customFormat="true" ht="18.75" hidden="true" customHeight="true" outlineLevel="0" collapsed="false">
      <c r="A70" s="8"/>
      <c r="B70" s="8"/>
      <c r="C70" s="262" t="s">
        <v>1152</v>
      </c>
      <c r="D70" s="750"/>
      <c r="E70" s="616"/>
      <c r="F70" s="580"/>
      <c r="G70" s="689"/>
      <c r="H70" s="511"/>
      <c r="I70" s="324" t="s">
        <v>1153</v>
      </c>
      <c r="J70" s="172"/>
      <c r="K70" s="511"/>
      <c r="L70" s="621"/>
      <c r="M70" s="748"/>
      <c r="N70" s="576"/>
      <c r="O70" s="85"/>
      <c r="P70" s="85"/>
      <c r="AH70" s="31" t="n">
        <v>0</v>
      </c>
    </row>
    <row r="71" s="31" customFormat="true" ht="0.75" hidden="true" customHeight="true" outlineLevel="0" collapsed="false">
      <c r="A71" s="8"/>
      <c r="B71" s="8"/>
      <c r="C71" s="262" t="s">
        <v>1158</v>
      </c>
      <c r="D71" s="750"/>
      <c r="E71" s="616"/>
      <c r="F71" s="580"/>
      <c r="G71" s="749"/>
      <c r="H71" s="511"/>
      <c r="I71" s="324"/>
      <c r="J71" s="172"/>
      <c r="K71" s="511"/>
      <c r="L71" s="621"/>
      <c r="M71" s="748"/>
      <c r="N71" s="576"/>
      <c r="O71" s="85"/>
      <c r="P71" s="85"/>
      <c r="AH71" s="31" t="n">
        <v>0</v>
      </c>
    </row>
    <row r="72" s="31" customFormat="true" ht="18.75" hidden="true" customHeight="true" outlineLevel="0" collapsed="false">
      <c r="A72" s="8" t="s">
        <v>267</v>
      </c>
      <c r="B72" s="8" t="s">
        <v>268</v>
      </c>
      <c r="C72" s="262"/>
      <c r="D72" s="750"/>
      <c r="E72" s="616"/>
      <c r="F72" s="580" t="str">
        <f aca="false">INDEX(PT_DIFFERENTIATION_VTAR,MATCH(A72,PT_DIFFERENTIATION_VTAR_ID,0))</f>
        <v>Тариф на подключение (технологическое присоединение) к централизованной системе горячего водоснабжения</v>
      </c>
      <c r="G72" s="689" t="str">
        <f aca="false">INDEX(PT_DIFFERENTIATION_NTAR,MATCH(B72,PT_DIFFERENTIATION_NTAR_ID,0))</f>
        <v/>
      </c>
      <c r="H72" s="272"/>
      <c r="I72" s="736"/>
      <c r="J72" s="737"/>
      <c r="K72" s="345"/>
      <c r="L72" s="272" t="s">
        <v>313</v>
      </c>
      <c r="M72" s="748"/>
      <c r="N72" s="576"/>
      <c r="O72" s="85"/>
      <c r="P72" s="85"/>
      <c r="AH72" s="31" t="n">
        <v>0</v>
      </c>
    </row>
    <row r="73" s="31" customFormat="true" ht="18.75" hidden="true" customHeight="true" outlineLevel="0" collapsed="false">
      <c r="A73" s="8"/>
      <c r="B73" s="8"/>
      <c r="C73" s="262" t="s">
        <v>1152</v>
      </c>
      <c r="D73" s="750"/>
      <c r="E73" s="616"/>
      <c r="F73" s="580"/>
      <c r="G73" s="689"/>
      <c r="H73" s="511"/>
      <c r="I73" s="324" t="s">
        <v>1153</v>
      </c>
      <c r="J73" s="172"/>
      <c r="K73" s="511"/>
      <c r="L73" s="621"/>
      <c r="M73" s="748"/>
      <c r="N73" s="576"/>
      <c r="O73" s="85"/>
      <c r="P73" s="85"/>
      <c r="AH73" s="31" t="n">
        <v>0</v>
      </c>
    </row>
    <row r="74" s="31" customFormat="true" ht="0.75" hidden="true" customHeight="true" outlineLevel="0" collapsed="false">
      <c r="A74" s="8"/>
      <c r="B74" s="8"/>
      <c r="C74" s="262" t="s">
        <v>1158</v>
      </c>
      <c r="D74" s="750"/>
      <c r="E74" s="616"/>
      <c r="F74" s="580"/>
      <c r="G74" s="749"/>
      <c r="H74" s="511"/>
      <c r="I74" s="324"/>
      <c r="J74" s="172"/>
      <c r="K74" s="511"/>
      <c r="L74" s="621"/>
      <c r="M74" s="748"/>
      <c r="N74" s="576"/>
      <c r="O74" s="85"/>
      <c r="P74" s="85"/>
      <c r="AH74" s="31" t="n">
        <v>0</v>
      </c>
    </row>
    <row r="75" s="31" customFormat="true" ht="18.75" hidden="true" customHeight="true" outlineLevel="0" collapsed="false">
      <c r="A75" s="8" t="s">
        <v>272</v>
      </c>
      <c r="B75" s="8" t="s">
        <v>273</v>
      </c>
      <c r="C75" s="262"/>
      <c r="D75" s="750"/>
      <c r="E75" s="616"/>
      <c r="F75" s="580" t="str">
        <f aca="false">INDEX(PT_DIFFERENTIATION_VTAR,MATCH(A75,PT_DIFFERENTIATION_VTAR_ID,0))</f>
        <v>Тариф на водоотведение</v>
      </c>
      <c r="G75" s="689" t="str">
        <f aca="false">INDEX(PT_DIFFERENTIATION_NTAR,MATCH(B75,PT_DIFFERENTIATION_NTAR_ID,0))</f>
        <v/>
      </c>
      <c r="H75" s="272"/>
      <c r="I75" s="736"/>
      <c r="J75" s="737"/>
      <c r="K75" s="345"/>
      <c r="L75" s="272" t="s">
        <v>313</v>
      </c>
      <c r="M75" s="748"/>
      <c r="N75" s="576"/>
      <c r="O75" s="85"/>
      <c r="P75" s="85"/>
      <c r="AH75" s="31" t="n">
        <v>0</v>
      </c>
    </row>
    <row r="76" s="31" customFormat="true" ht="18.75" hidden="true" customHeight="true" outlineLevel="0" collapsed="false">
      <c r="A76" s="8"/>
      <c r="B76" s="8"/>
      <c r="C76" s="262" t="s">
        <v>1152</v>
      </c>
      <c r="D76" s="750"/>
      <c r="E76" s="616"/>
      <c r="F76" s="580"/>
      <c r="G76" s="689"/>
      <c r="H76" s="511"/>
      <c r="I76" s="324" t="s">
        <v>1153</v>
      </c>
      <c r="J76" s="172"/>
      <c r="K76" s="511"/>
      <c r="L76" s="621"/>
      <c r="M76" s="748"/>
      <c r="N76" s="576"/>
      <c r="O76" s="85"/>
      <c r="P76" s="85"/>
      <c r="AH76" s="31" t="n">
        <v>0</v>
      </c>
    </row>
    <row r="77" s="31" customFormat="true" ht="0.75" hidden="true" customHeight="true" outlineLevel="0" collapsed="false">
      <c r="A77" s="8"/>
      <c r="B77" s="8"/>
      <c r="C77" s="262" t="s">
        <v>1158</v>
      </c>
      <c r="D77" s="750"/>
      <c r="E77" s="616"/>
      <c r="F77" s="580"/>
      <c r="G77" s="749"/>
      <c r="H77" s="511"/>
      <c r="I77" s="324"/>
      <c r="J77" s="172"/>
      <c r="K77" s="511"/>
      <c r="L77" s="621"/>
      <c r="M77" s="748"/>
      <c r="N77" s="576"/>
      <c r="O77" s="85"/>
      <c r="P77" s="85"/>
      <c r="AH77" s="31" t="n">
        <v>0</v>
      </c>
    </row>
    <row r="78" s="31" customFormat="true" ht="18.75" hidden="true" customHeight="true" outlineLevel="0" collapsed="false">
      <c r="A78" s="8" t="s">
        <v>277</v>
      </c>
      <c r="B78" s="8" t="s">
        <v>278</v>
      </c>
      <c r="C78" s="262"/>
      <c r="D78" s="750"/>
      <c r="E78" s="616"/>
      <c r="F78" s="580" t="str">
        <f aca="false">INDEX(PT_DIFFERENTIATION_VTAR,MATCH(A78,PT_DIFFERENTIATION_VTAR_ID,0))</f>
        <v>Тариф на транспортировку сточных вод</v>
      </c>
      <c r="G78" s="689" t="str">
        <f aca="false">INDEX(PT_DIFFERENTIATION_NTAR,MATCH(B78,PT_DIFFERENTIATION_NTAR_ID,0))</f>
        <v/>
      </c>
      <c r="H78" s="272"/>
      <c r="I78" s="736"/>
      <c r="J78" s="737"/>
      <c r="K78" s="345"/>
      <c r="L78" s="272" t="s">
        <v>313</v>
      </c>
      <c r="M78" s="748"/>
      <c r="N78" s="576"/>
      <c r="O78" s="85"/>
      <c r="P78" s="85"/>
      <c r="AH78" s="31" t="n">
        <v>0</v>
      </c>
    </row>
    <row r="79" s="31" customFormat="true" ht="18.75" hidden="true" customHeight="true" outlineLevel="0" collapsed="false">
      <c r="A79" s="8"/>
      <c r="B79" s="8"/>
      <c r="C79" s="262" t="s">
        <v>1152</v>
      </c>
      <c r="D79" s="750"/>
      <c r="E79" s="616"/>
      <c r="F79" s="580"/>
      <c r="G79" s="689"/>
      <c r="H79" s="511"/>
      <c r="I79" s="324" t="s">
        <v>1153</v>
      </c>
      <c r="J79" s="172"/>
      <c r="K79" s="511"/>
      <c r="L79" s="621"/>
      <c r="M79" s="748"/>
      <c r="N79" s="576"/>
      <c r="O79" s="85"/>
      <c r="P79" s="85"/>
      <c r="AH79" s="31" t="n">
        <v>0</v>
      </c>
    </row>
    <row r="80" s="31" customFormat="true" ht="0.75" hidden="true" customHeight="true" outlineLevel="0" collapsed="false">
      <c r="A80" s="8"/>
      <c r="B80" s="8"/>
      <c r="C80" s="262" t="s">
        <v>1158</v>
      </c>
      <c r="D80" s="750"/>
      <c r="E80" s="616"/>
      <c r="F80" s="580"/>
      <c r="G80" s="749"/>
      <c r="H80" s="511"/>
      <c r="I80" s="324"/>
      <c r="J80" s="172"/>
      <c r="K80" s="511"/>
      <c r="L80" s="621"/>
      <c r="M80" s="748"/>
      <c r="N80" s="576"/>
      <c r="O80" s="85"/>
      <c r="P80" s="85"/>
      <c r="AH80" s="31" t="n">
        <v>0</v>
      </c>
    </row>
    <row r="81" s="31" customFormat="true" ht="18.75" hidden="true" customHeight="true" outlineLevel="0" collapsed="false">
      <c r="A81" s="8" t="s">
        <v>282</v>
      </c>
      <c r="B81" s="8" t="s">
        <v>283</v>
      </c>
      <c r="C81" s="262"/>
      <c r="D81" s="750"/>
      <c r="E81" s="616"/>
      <c r="F81" s="580" t="str">
        <f aca="false">INDEX(PT_DIFFERENTIATION_VTAR,MATCH(A81,PT_DIFFERENTIATION_VTAR_ID,0))</f>
        <v>Тариф на подключение (технологическое присоединение) к централизованной системе водоотведения</v>
      </c>
      <c r="G81" s="689" t="str">
        <f aca="false">INDEX(PT_DIFFERENTIATION_NTAR,MATCH(B81,PT_DIFFERENTIATION_NTAR_ID,0))</f>
        <v/>
      </c>
      <c r="H81" s="272"/>
      <c r="I81" s="736"/>
      <c r="J81" s="737"/>
      <c r="K81" s="345"/>
      <c r="L81" s="272" t="s">
        <v>313</v>
      </c>
      <c r="M81" s="748"/>
      <c r="N81" s="576"/>
      <c r="O81" s="85"/>
      <c r="P81" s="85"/>
      <c r="AH81" s="31" t="n">
        <v>0</v>
      </c>
    </row>
    <row r="82" s="31" customFormat="true" ht="18.75" hidden="true" customHeight="true" outlineLevel="0" collapsed="false">
      <c r="A82" s="8"/>
      <c r="B82" s="8"/>
      <c r="C82" s="262" t="s">
        <v>1152</v>
      </c>
      <c r="D82" s="750"/>
      <c r="E82" s="616"/>
      <c r="F82" s="580"/>
      <c r="G82" s="689"/>
      <c r="H82" s="511"/>
      <c r="I82" s="324" t="s">
        <v>1153</v>
      </c>
      <c r="J82" s="172"/>
      <c r="K82" s="511"/>
      <c r="L82" s="621"/>
      <c r="M82" s="748"/>
      <c r="N82" s="576"/>
      <c r="O82" s="85"/>
      <c r="P82" s="85"/>
      <c r="AH82" s="31" t="n">
        <v>0</v>
      </c>
    </row>
    <row r="83" s="31" customFormat="true" ht="1.05" hidden="false" customHeight="true" outlineLevel="0" collapsed="false">
      <c r="A83" s="8"/>
      <c r="B83" s="8"/>
      <c r="C83" s="262" t="s">
        <v>1158</v>
      </c>
      <c r="D83" s="750"/>
      <c r="E83" s="616"/>
      <c r="F83" s="580"/>
      <c r="G83" s="749"/>
      <c r="H83" s="511"/>
      <c r="I83" s="324"/>
      <c r="J83" s="172"/>
      <c r="K83" s="511"/>
      <c r="L83" s="621"/>
      <c r="M83" s="748"/>
      <c r="N83" s="576"/>
      <c r="O83" s="85"/>
      <c r="P83" s="85"/>
      <c r="AH83" s="31" t="n">
        <v>1</v>
      </c>
    </row>
    <row r="84" customFormat="false" ht="19.95" hidden="false" customHeight="true" outlineLevel="0" collapsed="false">
      <c r="D84" s="375"/>
      <c r="E84" s="616" t="s">
        <v>101</v>
      </c>
      <c r="F84" s="148" t="str">
        <f aca="false">"Долгосрочные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8"/>
      <c r="H84" s="148"/>
      <c r="I84" s="148"/>
      <c r="J84" s="148"/>
      <c r="K84" s="148"/>
      <c r="L84" s="148"/>
      <c r="M84" s="618"/>
      <c r="N84" s="576"/>
      <c r="AH84" s="31" t="n">
        <v>19</v>
      </c>
    </row>
    <row r="85" customFormat="false" ht="35.7" hidden="false" customHeight="true" outlineLevel="0" collapsed="false">
      <c r="D85" s="375"/>
      <c r="E85" s="753"/>
      <c r="F85" s="148" t="s">
        <v>313</v>
      </c>
      <c r="G85" s="148" t="s">
        <v>313</v>
      </c>
      <c r="H85" s="148" t="s">
        <v>313</v>
      </c>
      <c r="I85" s="148"/>
      <c r="J85" s="148" t="s">
        <v>313</v>
      </c>
      <c r="K85" s="148" t="s">
        <v>313</v>
      </c>
      <c r="L85" s="557"/>
      <c r="M85" s="334" t="s">
        <v>1159</v>
      </c>
      <c r="N85" s="576"/>
      <c r="AH85" s="31" t="n">
        <v>34</v>
      </c>
    </row>
    <row r="86" customFormat="false" ht="19.95" hidden="false" customHeight="true" outlineLevel="0" collapsed="false">
      <c r="D86" s="375"/>
      <c r="E86" s="616" t="s">
        <v>89</v>
      </c>
      <c r="F86" s="148" t="s">
        <v>1160</v>
      </c>
      <c r="G86" s="148"/>
      <c r="H86" s="148"/>
      <c r="I86" s="148"/>
      <c r="J86" s="148"/>
      <c r="K86" s="148"/>
      <c r="L86" s="148"/>
      <c r="M86" s="618"/>
      <c r="N86" s="576"/>
      <c r="AH86" s="31" t="n">
        <v>19</v>
      </c>
    </row>
    <row r="87" s="31" customFormat="true" ht="60.75" hidden="true" customHeight="true" outlineLevel="0" collapsed="false">
      <c r="A87" s="8" t="s">
        <v>164</v>
      </c>
      <c r="B87" s="8" t="s">
        <v>165</v>
      </c>
      <c r="C87" s="262"/>
      <c r="D87" s="750"/>
      <c r="E87" s="616"/>
      <c r="F87" s="580" t="str">
        <f aca="false">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689" t="str">
        <f aca="false">INDEX(PT_DIFFERENTIATION_NTAR,MATCH(B87,PT_DIFFERENTIATION_NTAR_ID,0))</f>
        <v/>
      </c>
      <c r="H87" s="272"/>
      <c r="I87" s="736"/>
      <c r="J87" s="737"/>
      <c r="K87" s="284"/>
      <c r="L87" s="272" t="s">
        <v>313</v>
      </c>
      <c r="M87" s="725"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76"/>
      <c r="O87" s="85"/>
      <c r="P87" s="85"/>
      <c r="AH87" s="31" t="n">
        <v>0</v>
      </c>
    </row>
    <row r="88" s="31" customFormat="true" ht="18.75" hidden="true" customHeight="true" outlineLevel="0" collapsed="false">
      <c r="A88" s="8"/>
      <c r="B88" s="8"/>
      <c r="C88" s="262" t="s">
        <v>1154</v>
      </c>
      <c r="D88" s="750"/>
      <c r="E88" s="616"/>
      <c r="F88" s="580"/>
      <c r="G88" s="689"/>
      <c r="H88" s="511"/>
      <c r="I88" s="324" t="s">
        <v>1153</v>
      </c>
      <c r="J88" s="172"/>
      <c r="K88" s="511"/>
      <c r="L88" s="621"/>
      <c r="M88" s="725"/>
      <c r="N88" s="576"/>
      <c r="O88" s="85"/>
      <c r="P88" s="85"/>
      <c r="AH88" s="31" t="n">
        <v>0</v>
      </c>
    </row>
    <row r="89" s="31" customFormat="true" ht="0.75" hidden="true" customHeight="true" outlineLevel="0" collapsed="false">
      <c r="A89" s="8"/>
      <c r="B89" s="8"/>
      <c r="C89" s="262" t="s">
        <v>1161</v>
      </c>
      <c r="D89" s="750"/>
      <c r="E89" s="616"/>
      <c r="F89" s="580"/>
      <c r="G89" s="749"/>
      <c r="H89" s="511"/>
      <c r="I89" s="324"/>
      <c r="J89" s="172"/>
      <c r="K89" s="511"/>
      <c r="L89" s="621"/>
      <c r="M89" s="725"/>
      <c r="N89" s="576"/>
      <c r="O89" s="85"/>
      <c r="P89" s="85"/>
      <c r="AH89" s="31" t="n">
        <v>0</v>
      </c>
    </row>
    <row r="90" s="31" customFormat="true" ht="45" hidden="true" customHeight="true" outlineLevel="0" collapsed="false">
      <c r="A90" s="8" t="s">
        <v>169</v>
      </c>
      <c r="B90" s="8" t="s">
        <v>170</v>
      </c>
      <c r="C90" s="262"/>
      <c r="D90" s="750"/>
      <c r="E90" s="616"/>
      <c r="F90" s="580" t="str">
        <f aca="false">INDEX(PT_DIFFERENTIATION_VTAR,MATCH(A90,PT_DIFFERENTIATION_VTAR_ID,0))</f>
        <v/>
      </c>
      <c r="G90" s="689" t="str">
        <f aca="false">INDEX(PT_DIFFERENTIATION_NTAR,MATCH(B90,PT_DIFFERENTIATION_NTAR_ID,0))</f>
        <v/>
      </c>
      <c r="H90" s="272"/>
      <c r="I90" s="736"/>
      <c r="J90" s="737"/>
      <c r="K90" s="284"/>
      <c r="L90" s="272" t="s">
        <v>313</v>
      </c>
      <c r="M90" s="725"/>
      <c r="N90" s="576"/>
      <c r="O90" s="85"/>
      <c r="P90" s="85"/>
      <c r="AH90" s="31" t="n">
        <v>0</v>
      </c>
    </row>
    <row r="91" s="31" customFormat="true" ht="18.75" hidden="true" customHeight="true" outlineLevel="0" collapsed="false">
      <c r="A91" s="8"/>
      <c r="B91" s="8"/>
      <c r="C91" s="262" t="s">
        <v>1154</v>
      </c>
      <c r="D91" s="750"/>
      <c r="E91" s="616"/>
      <c r="F91" s="580"/>
      <c r="G91" s="689"/>
      <c r="H91" s="511"/>
      <c r="I91" s="324" t="s">
        <v>1153</v>
      </c>
      <c r="J91" s="172"/>
      <c r="K91" s="511"/>
      <c r="L91" s="621"/>
      <c r="M91" s="754"/>
      <c r="N91" s="576"/>
      <c r="O91" s="85"/>
      <c r="P91" s="85"/>
      <c r="AH91" s="31" t="n">
        <v>0</v>
      </c>
    </row>
    <row r="92" s="31" customFormat="true" ht="0.75" hidden="true" customHeight="true" outlineLevel="0" collapsed="false">
      <c r="A92" s="8"/>
      <c r="B92" s="8"/>
      <c r="C92" s="262" t="s">
        <v>1161</v>
      </c>
      <c r="D92" s="750"/>
      <c r="E92" s="616"/>
      <c r="F92" s="580"/>
      <c r="G92" s="749"/>
      <c r="H92" s="511"/>
      <c r="I92" s="324"/>
      <c r="J92" s="172"/>
      <c r="K92" s="511"/>
      <c r="L92" s="621"/>
      <c r="M92" s="731"/>
      <c r="N92" s="576"/>
      <c r="O92" s="85"/>
      <c r="P92" s="85"/>
      <c r="AH92" s="31" t="n">
        <v>0</v>
      </c>
    </row>
    <row r="93" s="31" customFormat="true" ht="45" hidden="true" customHeight="true" outlineLevel="0" collapsed="false">
      <c r="A93" s="8" t="s">
        <v>176</v>
      </c>
      <c r="B93" s="8" t="s">
        <v>177</v>
      </c>
      <c r="C93" s="262"/>
      <c r="D93" s="750"/>
      <c r="E93" s="616"/>
      <c r="F93" s="580" t="str">
        <f aca="false">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689" t="str">
        <f aca="false">INDEX(PT_DIFFERENTIATION_NTAR,MATCH(B93,PT_DIFFERENTIATION_NTAR_ID,0))</f>
        <v/>
      </c>
      <c r="H93" s="272"/>
      <c r="I93" s="736"/>
      <c r="J93" s="737"/>
      <c r="K93" s="284"/>
      <c r="L93" s="272" t="s">
        <v>313</v>
      </c>
      <c r="M93" s="731"/>
      <c r="N93" s="576"/>
      <c r="O93" s="85"/>
      <c r="P93" s="85"/>
      <c r="AH93" s="31" t="n">
        <v>0</v>
      </c>
    </row>
    <row r="94" s="31" customFormat="true" ht="18.75" hidden="true" customHeight="true" outlineLevel="0" collapsed="false">
      <c r="A94" s="8"/>
      <c r="B94" s="8"/>
      <c r="C94" s="262" t="s">
        <v>1154</v>
      </c>
      <c r="D94" s="750"/>
      <c r="E94" s="616"/>
      <c r="F94" s="580"/>
      <c r="G94" s="689"/>
      <c r="H94" s="511"/>
      <c r="I94" s="324" t="s">
        <v>1153</v>
      </c>
      <c r="J94" s="172"/>
      <c r="K94" s="511"/>
      <c r="L94" s="621"/>
      <c r="M94" s="731"/>
      <c r="N94" s="576"/>
      <c r="O94" s="85"/>
      <c r="P94" s="85"/>
      <c r="AH94" s="31" t="n">
        <v>0</v>
      </c>
    </row>
    <row r="95" s="31" customFormat="true" ht="0.75" hidden="true" customHeight="true" outlineLevel="0" collapsed="false">
      <c r="A95" s="8"/>
      <c r="B95" s="8"/>
      <c r="C95" s="262" t="s">
        <v>1161</v>
      </c>
      <c r="D95" s="750"/>
      <c r="E95" s="616"/>
      <c r="F95" s="580"/>
      <c r="G95" s="749"/>
      <c r="H95" s="511"/>
      <c r="I95" s="324"/>
      <c r="J95" s="172"/>
      <c r="K95" s="511"/>
      <c r="L95" s="621"/>
      <c r="M95" s="731"/>
      <c r="N95" s="576"/>
      <c r="O95" s="85"/>
      <c r="P95" s="85"/>
      <c r="AH95" s="31" t="n">
        <v>0</v>
      </c>
    </row>
    <row r="96" s="31" customFormat="true" ht="45" hidden="true" customHeight="true" outlineLevel="0" collapsed="false">
      <c r="A96" s="8" t="s">
        <v>182</v>
      </c>
      <c r="B96" s="8" t="s">
        <v>183</v>
      </c>
      <c r="C96" s="262"/>
      <c r="D96" s="750"/>
      <c r="E96" s="616"/>
      <c r="F96" s="580" t="str">
        <f aca="false">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689" t="str">
        <f aca="false">INDEX(PT_DIFFERENTIATION_NTAR,MATCH(B96,PT_DIFFERENTIATION_NTAR_ID,0))</f>
        <v/>
      </c>
      <c r="H96" s="272"/>
      <c r="I96" s="736"/>
      <c r="J96" s="737"/>
      <c r="K96" s="284"/>
      <c r="L96" s="272" t="s">
        <v>313</v>
      </c>
      <c r="M96" s="731"/>
      <c r="N96" s="576"/>
      <c r="O96" s="85"/>
      <c r="P96" s="85"/>
      <c r="AH96" s="31" t="n">
        <v>0</v>
      </c>
    </row>
    <row r="97" s="31" customFormat="true" ht="18.75" hidden="true" customHeight="true" outlineLevel="0" collapsed="false">
      <c r="A97" s="8"/>
      <c r="B97" s="8"/>
      <c r="C97" s="262" t="s">
        <v>1154</v>
      </c>
      <c r="D97" s="750"/>
      <c r="E97" s="616"/>
      <c r="F97" s="580"/>
      <c r="G97" s="689"/>
      <c r="H97" s="511"/>
      <c r="I97" s="324" t="s">
        <v>1153</v>
      </c>
      <c r="J97" s="172"/>
      <c r="K97" s="511"/>
      <c r="L97" s="621"/>
      <c r="M97" s="731"/>
      <c r="N97" s="576"/>
      <c r="O97" s="85"/>
      <c r="P97" s="85"/>
      <c r="AH97" s="31" t="n">
        <v>0</v>
      </c>
    </row>
    <row r="98" s="31" customFormat="true" ht="0.75" hidden="true" customHeight="true" outlineLevel="0" collapsed="false">
      <c r="A98" s="8"/>
      <c r="B98" s="8"/>
      <c r="C98" s="262" t="s">
        <v>1161</v>
      </c>
      <c r="D98" s="750"/>
      <c r="E98" s="616"/>
      <c r="F98" s="580"/>
      <c r="G98" s="749"/>
      <c r="H98" s="511"/>
      <c r="I98" s="324"/>
      <c r="J98" s="172"/>
      <c r="K98" s="511"/>
      <c r="L98" s="621"/>
      <c r="M98" s="731"/>
      <c r="N98" s="576"/>
      <c r="O98" s="85"/>
      <c r="P98" s="85"/>
      <c r="AH98" s="31" t="n">
        <v>0</v>
      </c>
    </row>
    <row r="99" s="31" customFormat="true" ht="18.75" hidden="true" customHeight="true" outlineLevel="0" collapsed="false">
      <c r="A99" s="8" t="s">
        <v>188</v>
      </c>
      <c r="B99" s="8" t="s">
        <v>189</v>
      </c>
      <c r="C99" s="262"/>
      <c r="D99" s="750"/>
      <c r="E99" s="616"/>
      <c r="F99" s="580" t="str">
        <f aca="false">INDEX(PT_DIFFERENTIATION_VTAR,MATCH(A99,PT_DIFFERENTIATION_VTAR_ID,0))</f>
        <v>Тарифы на услуги по передаче тепловой энергии</v>
      </c>
      <c r="G99" s="689" t="str">
        <f aca="false">INDEX(PT_DIFFERENTIATION_NTAR,MATCH(B99,PT_DIFFERENTIATION_NTAR_ID,0))</f>
        <v/>
      </c>
      <c r="H99" s="272"/>
      <c r="I99" s="736"/>
      <c r="J99" s="737"/>
      <c r="K99" s="284"/>
      <c r="L99" s="272" t="s">
        <v>313</v>
      </c>
      <c r="M99" s="731"/>
      <c r="N99" s="576"/>
      <c r="O99" s="85"/>
      <c r="P99" s="85"/>
      <c r="AH99" s="31" t="n">
        <v>0</v>
      </c>
    </row>
    <row r="100" s="31" customFormat="true" ht="18.75" hidden="true" customHeight="true" outlineLevel="0" collapsed="false">
      <c r="A100" s="8"/>
      <c r="B100" s="8"/>
      <c r="C100" s="262" t="s">
        <v>1154</v>
      </c>
      <c r="D100" s="750"/>
      <c r="E100" s="616"/>
      <c r="F100" s="580"/>
      <c r="G100" s="689"/>
      <c r="H100" s="511"/>
      <c r="I100" s="324" t="s">
        <v>1153</v>
      </c>
      <c r="J100" s="172"/>
      <c r="K100" s="511"/>
      <c r="L100" s="621"/>
      <c r="M100" s="731"/>
      <c r="N100" s="576"/>
      <c r="O100" s="85"/>
      <c r="P100" s="85"/>
      <c r="AH100" s="31" t="n">
        <v>0</v>
      </c>
    </row>
    <row r="101" s="31" customFormat="true" ht="0.75" hidden="true" customHeight="true" outlineLevel="0" collapsed="false">
      <c r="A101" s="8"/>
      <c r="B101" s="8"/>
      <c r="C101" s="262" t="s">
        <v>1161</v>
      </c>
      <c r="D101" s="750"/>
      <c r="E101" s="616"/>
      <c r="F101" s="580"/>
      <c r="G101" s="749"/>
      <c r="H101" s="511"/>
      <c r="I101" s="324"/>
      <c r="J101" s="172"/>
      <c r="K101" s="511"/>
      <c r="L101" s="621"/>
      <c r="M101" s="731"/>
      <c r="N101" s="576"/>
      <c r="O101" s="85"/>
      <c r="P101" s="85"/>
      <c r="AH101" s="31" t="n">
        <v>0</v>
      </c>
    </row>
    <row r="102" s="31" customFormat="true" ht="18.75" hidden="true" customHeight="true" outlineLevel="0" collapsed="false">
      <c r="A102" s="8" t="s">
        <v>194</v>
      </c>
      <c r="B102" s="8" t="s">
        <v>195</v>
      </c>
      <c r="C102" s="262"/>
      <c r="D102" s="750"/>
      <c r="E102" s="616"/>
      <c r="F102" s="580" t="str">
        <f aca="false">INDEX(PT_DIFFERENTIATION_VTAR,MATCH(A102,PT_DIFFERENTIATION_VTAR_ID,0))</f>
        <v>Тарифы на услуги по передаче теплоносителя</v>
      </c>
      <c r="G102" s="689" t="str">
        <f aca="false">INDEX(PT_DIFFERENTIATION_NTAR,MATCH(B102,PT_DIFFERENTIATION_NTAR_ID,0))</f>
        <v/>
      </c>
      <c r="H102" s="272"/>
      <c r="I102" s="736"/>
      <c r="J102" s="737"/>
      <c r="K102" s="284"/>
      <c r="L102" s="272" t="s">
        <v>313</v>
      </c>
      <c r="M102" s="731"/>
      <c r="N102" s="576"/>
      <c r="O102" s="85"/>
      <c r="P102" s="85"/>
      <c r="AH102" s="31" t="n">
        <v>0</v>
      </c>
    </row>
    <row r="103" s="31" customFormat="true" ht="18.75" hidden="true" customHeight="true" outlineLevel="0" collapsed="false">
      <c r="A103" s="8"/>
      <c r="B103" s="8"/>
      <c r="C103" s="262" t="s">
        <v>1154</v>
      </c>
      <c r="D103" s="750"/>
      <c r="E103" s="616"/>
      <c r="F103" s="580"/>
      <c r="G103" s="689"/>
      <c r="H103" s="511"/>
      <c r="I103" s="324" t="s">
        <v>1153</v>
      </c>
      <c r="J103" s="172"/>
      <c r="K103" s="511"/>
      <c r="L103" s="621"/>
      <c r="M103" s="731"/>
      <c r="N103" s="576"/>
      <c r="O103" s="85"/>
      <c r="P103" s="85"/>
      <c r="AH103" s="31" t="n">
        <v>0</v>
      </c>
    </row>
    <row r="104" s="31" customFormat="true" ht="0.75" hidden="true" customHeight="true" outlineLevel="0" collapsed="false">
      <c r="A104" s="8"/>
      <c r="B104" s="8"/>
      <c r="C104" s="262" t="s">
        <v>1161</v>
      </c>
      <c r="D104" s="750"/>
      <c r="E104" s="616"/>
      <c r="F104" s="580"/>
      <c r="G104" s="749"/>
      <c r="H104" s="511"/>
      <c r="I104" s="324"/>
      <c r="J104" s="172"/>
      <c r="K104" s="511"/>
      <c r="L104" s="621"/>
      <c r="M104" s="731"/>
      <c r="N104" s="576"/>
      <c r="O104" s="85"/>
      <c r="P104" s="85"/>
      <c r="AH104" s="31" t="n">
        <v>0</v>
      </c>
    </row>
    <row r="105" s="31" customFormat="true" ht="18.75" hidden="true" customHeight="true" outlineLevel="0" collapsed="false">
      <c r="A105" s="8" t="s">
        <v>200</v>
      </c>
      <c r="B105" s="8" t="s">
        <v>201</v>
      </c>
      <c r="C105" s="262"/>
      <c r="D105" s="750"/>
      <c r="E105" s="616"/>
      <c r="F105" s="580" t="str">
        <f aca="false">INDEX(PT_DIFFERENTIATION_VTAR,MATCH(A105,PT_DIFFERENTIATION_VTAR_ID,0))</f>
        <v>Плата за услуги по поддержанию резервной тепловой мощности при отсутствии потребления тепловой энергии</v>
      </c>
      <c r="G105" s="689" t="str">
        <f aca="false">INDEX(PT_DIFFERENTIATION_NTAR,MATCH(B105,PT_DIFFERENTIATION_NTAR_ID,0))</f>
        <v/>
      </c>
      <c r="H105" s="272"/>
      <c r="I105" s="736"/>
      <c r="J105" s="737"/>
      <c r="K105" s="284"/>
      <c r="L105" s="272" t="s">
        <v>313</v>
      </c>
      <c r="M105" s="731"/>
      <c r="N105" s="576"/>
      <c r="O105" s="85"/>
      <c r="P105" s="85"/>
      <c r="AH105" s="31" t="n">
        <v>0</v>
      </c>
    </row>
    <row r="106" s="31" customFormat="true" ht="18.75" hidden="true" customHeight="true" outlineLevel="0" collapsed="false">
      <c r="A106" s="8"/>
      <c r="B106" s="8"/>
      <c r="C106" s="262" t="s">
        <v>1154</v>
      </c>
      <c r="D106" s="750"/>
      <c r="E106" s="616"/>
      <c r="F106" s="580"/>
      <c r="G106" s="689"/>
      <c r="H106" s="511"/>
      <c r="I106" s="324" t="s">
        <v>1153</v>
      </c>
      <c r="J106" s="172"/>
      <c r="K106" s="511"/>
      <c r="L106" s="621"/>
      <c r="M106" s="731"/>
      <c r="N106" s="576"/>
      <c r="O106" s="85"/>
      <c r="P106" s="85"/>
      <c r="AH106" s="31" t="n">
        <v>0</v>
      </c>
    </row>
    <row r="107" s="31" customFormat="true" ht="0.75" hidden="true" customHeight="true" outlineLevel="0" collapsed="false">
      <c r="A107" s="8"/>
      <c r="B107" s="8"/>
      <c r="C107" s="262" t="s">
        <v>1161</v>
      </c>
      <c r="D107" s="750"/>
      <c r="E107" s="616"/>
      <c r="F107" s="580"/>
      <c r="G107" s="749"/>
      <c r="H107" s="511"/>
      <c r="I107" s="324"/>
      <c r="J107" s="172"/>
      <c r="K107" s="511"/>
      <c r="L107" s="621"/>
      <c r="M107" s="731"/>
      <c r="N107" s="576"/>
      <c r="O107" s="85"/>
      <c r="P107" s="85"/>
      <c r="AH107" s="31" t="n">
        <v>0</v>
      </c>
    </row>
    <row r="108" s="31" customFormat="true" ht="18.75" hidden="true" customHeight="true" outlineLevel="0" collapsed="false">
      <c r="A108" s="8" t="s">
        <v>206</v>
      </c>
      <c r="B108" s="8" t="s">
        <v>207</v>
      </c>
      <c r="C108" s="262"/>
      <c r="D108" s="750"/>
      <c r="E108" s="616"/>
      <c r="F108" s="580" t="str">
        <f aca="false">INDEX(PT_DIFFERENTIATION_VTAR,MATCH(A108,PT_DIFFERENTIATION_VTAR_ID,0))</f>
        <v>Плата за подключение (технологическое присоединение) к системе теплоснабжения</v>
      </c>
      <c r="G108" s="689" t="str">
        <f aca="false">INDEX(PT_DIFFERENTIATION_NTAR,MATCH(B108,PT_DIFFERENTIATION_NTAR_ID,0))</f>
        <v/>
      </c>
      <c r="H108" s="272"/>
      <c r="I108" s="736"/>
      <c r="J108" s="737"/>
      <c r="K108" s="284"/>
      <c r="L108" s="272" t="s">
        <v>313</v>
      </c>
      <c r="M108" s="731"/>
      <c r="N108" s="576"/>
      <c r="O108" s="85"/>
      <c r="P108" s="85"/>
      <c r="AH108" s="31" t="n">
        <v>0</v>
      </c>
    </row>
    <row r="109" s="31" customFormat="true" ht="18.75" hidden="true" customHeight="true" outlineLevel="0" collapsed="false">
      <c r="A109" s="8"/>
      <c r="B109" s="8"/>
      <c r="C109" s="262" t="s">
        <v>1154</v>
      </c>
      <c r="D109" s="750"/>
      <c r="E109" s="616"/>
      <c r="F109" s="580"/>
      <c r="G109" s="689"/>
      <c r="H109" s="511"/>
      <c r="I109" s="324" t="s">
        <v>1153</v>
      </c>
      <c r="J109" s="172"/>
      <c r="K109" s="511"/>
      <c r="L109" s="621"/>
      <c r="M109" s="731"/>
      <c r="N109" s="576"/>
      <c r="O109" s="85"/>
      <c r="P109" s="85"/>
      <c r="AH109" s="31" t="n">
        <v>0</v>
      </c>
    </row>
    <row r="110" s="31" customFormat="true" ht="0.75" hidden="true" customHeight="true" outlineLevel="0" collapsed="false">
      <c r="A110" s="8"/>
      <c r="B110" s="8"/>
      <c r="C110" s="262" t="s">
        <v>1161</v>
      </c>
      <c r="D110" s="750"/>
      <c r="E110" s="616"/>
      <c r="F110" s="580"/>
      <c r="G110" s="749"/>
      <c r="H110" s="511"/>
      <c r="I110" s="324"/>
      <c r="J110" s="172"/>
      <c r="K110" s="511"/>
      <c r="L110" s="621"/>
      <c r="M110" s="731"/>
      <c r="N110" s="576"/>
      <c r="O110" s="85"/>
      <c r="P110" s="85"/>
      <c r="AH110" s="31" t="n">
        <v>0</v>
      </c>
    </row>
    <row r="111" s="31" customFormat="true" ht="18.75" hidden="true" customHeight="true" outlineLevel="0" collapsed="false">
      <c r="A111" s="8" t="s">
        <v>212</v>
      </c>
      <c r="B111" s="8" t="s">
        <v>213</v>
      </c>
      <c r="C111" s="262"/>
      <c r="D111" s="750"/>
      <c r="E111" s="616"/>
      <c r="F111" s="580" t="str">
        <f aca="false">INDEX(PT_DIFFERENTIATION_VTAR,MATCH(A111,PT_DIFFERENTIATION_VTAR_ID,0))</f>
        <v>Плата за подключение (технологическое присоединение) к системе теплоснабжения (индивидуальная)</v>
      </c>
      <c r="G111" s="689" t="str">
        <f aca="false">INDEX(PT_DIFFERENTIATION_NTAR,MATCH(B111,PT_DIFFERENTIATION_NTAR_ID,0))</f>
        <v/>
      </c>
      <c r="H111" s="272"/>
      <c r="I111" s="736"/>
      <c r="J111" s="737"/>
      <c r="K111" s="284"/>
      <c r="L111" s="272" t="s">
        <v>313</v>
      </c>
      <c r="M111" s="731"/>
      <c r="N111" s="576"/>
      <c r="O111" s="85"/>
      <c r="P111" s="85"/>
      <c r="AH111" s="31" t="n">
        <v>0</v>
      </c>
    </row>
    <row r="112" s="31" customFormat="true" ht="18.75" hidden="true" customHeight="true" outlineLevel="0" collapsed="false">
      <c r="A112" s="8"/>
      <c r="B112" s="8"/>
      <c r="C112" s="262" t="s">
        <v>1154</v>
      </c>
      <c r="D112" s="750"/>
      <c r="E112" s="616"/>
      <c r="F112" s="580"/>
      <c r="G112" s="689"/>
      <c r="H112" s="511"/>
      <c r="I112" s="324" t="s">
        <v>1153</v>
      </c>
      <c r="J112" s="172"/>
      <c r="K112" s="511"/>
      <c r="L112" s="621"/>
      <c r="M112" s="731"/>
      <c r="N112" s="576"/>
      <c r="O112" s="85"/>
      <c r="P112" s="85"/>
      <c r="AH112" s="31" t="n">
        <v>0</v>
      </c>
    </row>
    <row r="113" s="31" customFormat="true" ht="0.75" hidden="true" customHeight="true" outlineLevel="0" collapsed="false">
      <c r="A113" s="8"/>
      <c r="B113" s="8"/>
      <c r="C113" s="262" t="s">
        <v>1161</v>
      </c>
      <c r="D113" s="750"/>
      <c r="E113" s="616"/>
      <c r="F113" s="580"/>
      <c r="G113" s="749"/>
      <c r="H113" s="511"/>
      <c r="I113" s="324"/>
      <c r="J113" s="172"/>
      <c r="K113" s="511"/>
      <c r="L113" s="621"/>
      <c r="M113" s="731"/>
      <c r="N113" s="576"/>
      <c r="O113" s="85"/>
      <c r="P113" s="85"/>
      <c r="AH113" s="31" t="n">
        <v>0</v>
      </c>
    </row>
    <row r="114" s="31" customFormat="true" ht="18.75" hidden="true" customHeight="true" outlineLevel="0" collapsed="false">
      <c r="A114" s="8" t="s">
        <v>232</v>
      </c>
      <c r="B114" s="8" t="s">
        <v>233</v>
      </c>
      <c r="C114" s="262"/>
      <c r="D114" s="750"/>
      <c r="E114" s="616"/>
      <c r="F114" s="580" t="str">
        <f aca="false">INDEX(PT_DIFFERENTIATION_VTAR,MATCH(A114,PT_DIFFERENTIATION_VTAR_ID,0))</f>
        <v>Тариф на питьевую воду (питьевое водоснабжение)</v>
      </c>
      <c r="G114" s="689" t="str">
        <f aca="false">INDEX(PT_DIFFERENTIATION_NTAR,MATCH(B114,PT_DIFFERENTIATION_NTAR_ID,0))</f>
        <v/>
      </c>
      <c r="H114" s="272"/>
      <c r="I114" s="736"/>
      <c r="J114" s="737"/>
      <c r="K114" s="284"/>
      <c r="L114" s="272" t="s">
        <v>313</v>
      </c>
      <c r="M114" s="731"/>
      <c r="N114" s="576"/>
      <c r="O114" s="85"/>
      <c r="P114" s="85"/>
      <c r="AH114" s="31" t="n">
        <v>0</v>
      </c>
    </row>
    <row r="115" s="31" customFormat="true" ht="18.75" hidden="true" customHeight="true" outlineLevel="0" collapsed="false">
      <c r="A115" s="8"/>
      <c r="B115" s="8"/>
      <c r="C115" s="262" t="s">
        <v>1154</v>
      </c>
      <c r="D115" s="750"/>
      <c r="E115" s="616"/>
      <c r="F115" s="580"/>
      <c r="G115" s="689"/>
      <c r="H115" s="511"/>
      <c r="I115" s="324" t="s">
        <v>1153</v>
      </c>
      <c r="J115" s="172"/>
      <c r="K115" s="511"/>
      <c r="L115" s="621"/>
      <c r="M115" s="731"/>
      <c r="N115" s="576"/>
      <c r="O115" s="85"/>
      <c r="P115" s="85"/>
      <c r="AH115" s="31" t="n">
        <v>0</v>
      </c>
    </row>
    <row r="116" s="31" customFormat="true" ht="0.75" hidden="true" customHeight="true" outlineLevel="0" collapsed="false">
      <c r="A116" s="8"/>
      <c r="B116" s="8"/>
      <c r="C116" s="262" t="s">
        <v>1161</v>
      </c>
      <c r="D116" s="750"/>
      <c r="E116" s="616"/>
      <c r="F116" s="580"/>
      <c r="G116" s="749"/>
      <c r="H116" s="511"/>
      <c r="I116" s="324"/>
      <c r="J116" s="172"/>
      <c r="K116" s="511"/>
      <c r="L116" s="621"/>
      <c r="M116" s="731"/>
      <c r="N116" s="576"/>
      <c r="O116" s="85"/>
      <c r="P116" s="85"/>
      <c r="AH116" s="31" t="n">
        <v>0</v>
      </c>
    </row>
    <row r="117" s="31" customFormat="true" ht="18.75" hidden="true" customHeight="true" outlineLevel="0" collapsed="false">
      <c r="A117" s="8" t="s">
        <v>237</v>
      </c>
      <c r="B117" s="8" t="s">
        <v>238</v>
      </c>
      <c r="C117" s="262"/>
      <c r="D117" s="750"/>
      <c r="E117" s="616"/>
      <c r="F117" s="580" t="str">
        <f aca="false">INDEX(PT_DIFFERENTIATION_VTAR,MATCH(A117,PT_DIFFERENTIATION_VTAR_ID,0))</f>
        <v>Тариф на техническую воду</v>
      </c>
      <c r="G117" s="689" t="str">
        <f aca="false">INDEX(PT_DIFFERENTIATION_NTAR,MATCH(B117,PT_DIFFERENTIATION_NTAR_ID,0))</f>
        <v/>
      </c>
      <c r="H117" s="272"/>
      <c r="I117" s="736"/>
      <c r="J117" s="737"/>
      <c r="K117" s="284"/>
      <c r="L117" s="272" t="s">
        <v>313</v>
      </c>
      <c r="M117" s="731"/>
      <c r="N117" s="576"/>
      <c r="O117" s="85"/>
      <c r="P117" s="85"/>
      <c r="AH117" s="31" t="n">
        <v>0</v>
      </c>
    </row>
    <row r="118" s="31" customFormat="true" ht="18.75" hidden="true" customHeight="true" outlineLevel="0" collapsed="false">
      <c r="A118" s="8"/>
      <c r="B118" s="8"/>
      <c r="C118" s="262" t="s">
        <v>1154</v>
      </c>
      <c r="D118" s="750"/>
      <c r="E118" s="616"/>
      <c r="F118" s="580"/>
      <c r="G118" s="689"/>
      <c r="H118" s="511"/>
      <c r="I118" s="324" t="s">
        <v>1153</v>
      </c>
      <c r="J118" s="172"/>
      <c r="K118" s="511"/>
      <c r="L118" s="621"/>
      <c r="M118" s="731"/>
      <c r="N118" s="576"/>
      <c r="O118" s="85"/>
      <c r="P118" s="85"/>
      <c r="AH118" s="31" t="n">
        <v>0</v>
      </c>
    </row>
    <row r="119" s="31" customFormat="true" ht="0.75" hidden="true" customHeight="true" outlineLevel="0" collapsed="false">
      <c r="A119" s="8"/>
      <c r="B119" s="8"/>
      <c r="C119" s="262" t="s">
        <v>1161</v>
      </c>
      <c r="D119" s="750"/>
      <c r="E119" s="616"/>
      <c r="F119" s="580"/>
      <c r="G119" s="749"/>
      <c r="H119" s="511"/>
      <c r="I119" s="324"/>
      <c r="J119" s="172"/>
      <c r="K119" s="511"/>
      <c r="L119" s="621"/>
      <c r="M119" s="731"/>
      <c r="N119" s="576"/>
      <c r="O119" s="85"/>
      <c r="P119" s="85"/>
      <c r="AH119" s="31" t="n">
        <v>0</v>
      </c>
    </row>
    <row r="120" s="31" customFormat="true" ht="18.75" hidden="true" customHeight="true" outlineLevel="0" collapsed="false">
      <c r="A120" s="8" t="s">
        <v>242</v>
      </c>
      <c r="B120" s="8" t="s">
        <v>243</v>
      </c>
      <c r="C120" s="262"/>
      <c r="D120" s="750"/>
      <c r="E120" s="616"/>
      <c r="F120" s="580" t="str">
        <f aca="false">INDEX(PT_DIFFERENTIATION_VTAR,MATCH(A120,PT_DIFFERENTIATION_VTAR_ID,0))</f>
        <v>Тариф на транспортировку воды</v>
      </c>
      <c r="G120" s="689" t="str">
        <f aca="false">INDEX(PT_DIFFERENTIATION_NTAR,MATCH(B120,PT_DIFFERENTIATION_NTAR_ID,0))</f>
        <v/>
      </c>
      <c r="H120" s="272"/>
      <c r="I120" s="736"/>
      <c r="J120" s="737"/>
      <c r="K120" s="284"/>
      <c r="L120" s="272" t="s">
        <v>313</v>
      </c>
      <c r="M120" s="731"/>
      <c r="N120" s="576"/>
      <c r="O120" s="85"/>
      <c r="P120" s="85"/>
      <c r="AH120" s="31" t="n">
        <v>0</v>
      </c>
    </row>
    <row r="121" s="31" customFormat="true" ht="18.75" hidden="true" customHeight="true" outlineLevel="0" collapsed="false">
      <c r="A121" s="8"/>
      <c r="B121" s="8"/>
      <c r="C121" s="262" t="s">
        <v>1154</v>
      </c>
      <c r="D121" s="750"/>
      <c r="E121" s="616"/>
      <c r="F121" s="580"/>
      <c r="G121" s="689"/>
      <c r="H121" s="511"/>
      <c r="I121" s="324" t="s">
        <v>1153</v>
      </c>
      <c r="J121" s="172"/>
      <c r="K121" s="511"/>
      <c r="L121" s="621"/>
      <c r="M121" s="731"/>
      <c r="N121" s="576"/>
      <c r="O121" s="85"/>
      <c r="P121" s="85"/>
      <c r="AH121" s="31" t="n">
        <v>0</v>
      </c>
    </row>
    <row r="122" s="31" customFormat="true" ht="0.75" hidden="true" customHeight="true" outlineLevel="0" collapsed="false">
      <c r="A122" s="8"/>
      <c r="B122" s="8"/>
      <c r="C122" s="262" t="s">
        <v>1161</v>
      </c>
      <c r="D122" s="750"/>
      <c r="E122" s="616"/>
      <c r="F122" s="580"/>
      <c r="G122" s="749"/>
      <c r="H122" s="511"/>
      <c r="I122" s="324"/>
      <c r="J122" s="172"/>
      <c r="K122" s="511"/>
      <c r="L122" s="621"/>
      <c r="M122" s="731"/>
      <c r="N122" s="576"/>
      <c r="O122" s="85"/>
      <c r="P122" s="85"/>
      <c r="AH122" s="31" t="n">
        <v>0</v>
      </c>
    </row>
    <row r="123" s="31" customFormat="true" ht="18.75" hidden="true" customHeight="true" outlineLevel="0" collapsed="false">
      <c r="A123" s="8" t="s">
        <v>247</v>
      </c>
      <c r="B123" s="8" t="s">
        <v>248</v>
      </c>
      <c r="C123" s="262"/>
      <c r="D123" s="750"/>
      <c r="E123" s="616"/>
      <c r="F123" s="580" t="str">
        <f aca="false">INDEX(PT_DIFFERENTIATION_VTAR,MATCH(A123,PT_DIFFERENTIATION_VTAR_ID,0))</f>
        <v>Тариф на подвоз воды</v>
      </c>
      <c r="G123" s="689" t="str">
        <f aca="false">INDEX(PT_DIFFERENTIATION_NTAR,MATCH(B123,PT_DIFFERENTIATION_NTAR_ID,0))</f>
        <v/>
      </c>
      <c r="H123" s="272"/>
      <c r="I123" s="736"/>
      <c r="J123" s="737"/>
      <c r="K123" s="284"/>
      <c r="L123" s="272" t="s">
        <v>313</v>
      </c>
      <c r="M123" s="731"/>
      <c r="N123" s="576"/>
      <c r="O123" s="85"/>
      <c r="P123" s="85"/>
      <c r="AH123" s="31" t="n">
        <v>0</v>
      </c>
    </row>
    <row r="124" s="31" customFormat="true" ht="18.75" hidden="true" customHeight="true" outlineLevel="0" collapsed="false">
      <c r="A124" s="8"/>
      <c r="B124" s="8"/>
      <c r="C124" s="262" t="s">
        <v>1154</v>
      </c>
      <c r="D124" s="750"/>
      <c r="E124" s="616"/>
      <c r="F124" s="580"/>
      <c r="G124" s="689"/>
      <c r="H124" s="511"/>
      <c r="I124" s="324" t="s">
        <v>1153</v>
      </c>
      <c r="J124" s="172"/>
      <c r="K124" s="511"/>
      <c r="L124" s="621"/>
      <c r="M124" s="731"/>
      <c r="N124" s="576"/>
      <c r="O124" s="85"/>
      <c r="P124" s="85"/>
      <c r="AH124" s="31" t="n">
        <v>0</v>
      </c>
    </row>
    <row r="125" s="31" customFormat="true" ht="0.75" hidden="true" customHeight="true" outlineLevel="0" collapsed="false">
      <c r="A125" s="8"/>
      <c r="B125" s="8"/>
      <c r="C125" s="262" t="s">
        <v>1161</v>
      </c>
      <c r="D125" s="750"/>
      <c r="E125" s="616"/>
      <c r="F125" s="580"/>
      <c r="G125" s="749"/>
      <c r="H125" s="511"/>
      <c r="I125" s="324"/>
      <c r="J125" s="172"/>
      <c r="K125" s="511"/>
      <c r="L125" s="621"/>
      <c r="M125" s="731"/>
      <c r="N125" s="576"/>
      <c r="O125" s="85"/>
      <c r="P125" s="85"/>
      <c r="AH125" s="31" t="n">
        <v>0</v>
      </c>
    </row>
    <row r="126" s="31" customFormat="true" ht="18.75" hidden="true" customHeight="true" outlineLevel="0" collapsed="false">
      <c r="A126" s="8" t="s">
        <v>252</v>
      </c>
      <c r="B126" s="8" t="s">
        <v>253</v>
      </c>
      <c r="C126" s="262"/>
      <c r="D126" s="750"/>
      <c r="E126" s="616"/>
      <c r="F126" s="580" t="str">
        <f aca="false">INDEX(PT_DIFFERENTIATION_VTAR,MATCH(A126,PT_DIFFERENTIATION_VTAR_ID,0))</f>
        <v>Тариф на подключение (технологическое присоединение) к централизованной системе холодного водоснабжения</v>
      </c>
      <c r="G126" s="689" t="str">
        <f aca="false">INDEX(PT_DIFFERENTIATION_NTAR,MATCH(B126,PT_DIFFERENTIATION_NTAR_ID,0))</f>
        <v/>
      </c>
      <c r="H126" s="272"/>
      <c r="I126" s="736"/>
      <c r="J126" s="737"/>
      <c r="K126" s="284"/>
      <c r="L126" s="272" t="s">
        <v>313</v>
      </c>
      <c r="M126" s="731"/>
      <c r="N126" s="576"/>
      <c r="O126" s="85"/>
      <c r="P126" s="85"/>
      <c r="AH126" s="31" t="n">
        <v>0</v>
      </c>
    </row>
    <row r="127" s="31" customFormat="true" ht="18.75" hidden="true" customHeight="true" outlineLevel="0" collapsed="false">
      <c r="A127" s="8"/>
      <c r="B127" s="8"/>
      <c r="C127" s="262" t="s">
        <v>1154</v>
      </c>
      <c r="D127" s="750"/>
      <c r="E127" s="616"/>
      <c r="F127" s="580"/>
      <c r="G127" s="689"/>
      <c r="H127" s="511"/>
      <c r="I127" s="324" t="s">
        <v>1153</v>
      </c>
      <c r="J127" s="172"/>
      <c r="K127" s="511"/>
      <c r="L127" s="621"/>
      <c r="M127" s="731"/>
      <c r="N127" s="576"/>
      <c r="O127" s="85"/>
      <c r="P127" s="85"/>
      <c r="AH127" s="31" t="n">
        <v>0</v>
      </c>
    </row>
    <row r="128" s="31" customFormat="true" ht="0.75" hidden="true" customHeight="true" outlineLevel="0" collapsed="false">
      <c r="A128" s="8"/>
      <c r="B128" s="8"/>
      <c r="C128" s="262" t="s">
        <v>1161</v>
      </c>
      <c r="D128" s="750"/>
      <c r="E128" s="616"/>
      <c r="F128" s="580"/>
      <c r="G128" s="749"/>
      <c r="H128" s="511"/>
      <c r="I128" s="324"/>
      <c r="J128" s="172"/>
      <c r="K128" s="511"/>
      <c r="L128" s="621"/>
      <c r="M128" s="731"/>
      <c r="N128" s="576"/>
      <c r="O128" s="85"/>
      <c r="P128" s="85"/>
      <c r="AH128" s="31" t="n">
        <v>0</v>
      </c>
    </row>
    <row r="129" s="31" customFormat="true" ht="18.75" hidden="true" customHeight="true" outlineLevel="0" collapsed="false">
      <c r="A129" s="8" t="s">
        <v>257</v>
      </c>
      <c r="B129" s="8" t="s">
        <v>258</v>
      </c>
      <c r="C129" s="262"/>
      <c r="D129" s="750"/>
      <c r="E129" s="616"/>
      <c r="F129" s="580" t="str">
        <f aca="false">INDEX(PT_DIFFERENTIATION_VTAR,MATCH(A129,PT_DIFFERENTIATION_VTAR_ID,0))</f>
        <v>Тариф на горячую воду (горячее водоснабжение)</v>
      </c>
      <c r="G129" s="689" t="str">
        <f aca="false">INDEX(PT_DIFFERENTIATION_NTAR,MATCH(B129,PT_DIFFERENTIATION_NTAR_ID,0))</f>
        <v/>
      </c>
      <c r="H129" s="272"/>
      <c r="I129" s="736"/>
      <c r="J129" s="737"/>
      <c r="K129" s="284"/>
      <c r="L129" s="272" t="s">
        <v>313</v>
      </c>
      <c r="M129" s="731"/>
      <c r="N129" s="576"/>
      <c r="O129" s="85"/>
      <c r="P129" s="85"/>
      <c r="AH129" s="31" t="n">
        <v>0</v>
      </c>
    </row>
    <row r="130" s="31" customFormat="true" ht="18.75" hidden="true" customHeight="true" outlineLevel="0" collapsed="false">
      <c r="A130" s="8"/>
      <c r="B130" s="8"/>
      <c r="C130" s="262" t="s">
        <v>1154</v>
      </c>
      <c r="D130" s="750"/>
      <c r="E130" s="616"/>
      <c r="F130" s="580"/>
      <c r="G130" s="689"/>
      <c r="H130" s="511"/>
      <c r="I130" s="324" t="s">
        <v>1153</v>
      </c>
      <c r="J130" s="172"/>
      <c r="K130" s="511"/>
      <c r="L130" s="621"/>
      <c r="M130" s="731"/>
      <c r="N130" s="576"/>
      <c r="O130" s="85"/>
      <c r="P130" s="85"/>
      <c r="AH130" s="31" t="n">
        <v>0</v>
      </c>
    </row>
    <row r="131" s="31" customFormat="true" ht="0.75" hidden="true" customHeight="true" outlineLevel="0" collapsed="false">
      <c r="A131" s="8"/>
      <c r="B131" s="8"/>
      <c r="C131" s="262" t="s">
        <v>1161</v>
      </c>
      <c r="D131" s="750"/>
      <c r="E131" s="616"/>
      <c r="F131" s="580"/>
      <c r="G131" s="749"/>
      <c r="H131" s="511"/>
      <c r="I131" s="324"/>
      <c r="J131" s="172"/>
      <c r="K131" s="511"/>
      <c r="L131" s="621"/>
      <c r="M131" s="731"/>
      <c r="N131" s="576"/>
      <c r="O131" s="85"/>
      <c r="P131" s="85"/>
      <c r="AH131" s="31" t="n">
        <v>0</v>
      </c>
    </row>
    <row r="132" s="31" customFormat="true" ht="18.75" hidden="true" customHeight="true" outlineLevel="0" collapsed="false">
      <c r="A132" s="8" t="s">
        <v>262</v>
      </c>
      <c r="B132" s="8" t="s">
        <v>263</v>
      </c>
      <c r="C132" s="262"/>
      <c r="D132" s="750"/>
      <c r="E132" s="616"/>
      <c r="F132" s="580" t="str">
        <f aca="false">INDEX(PT_DIFFERENTIATION_VTAR,MATCH(A132,PT_DIFFERENTIATION_VTAR_ID,0))</f>
        <v>Тариф на транспортировку горячей воды</v>
      </c>
      <c r="G132" s="689" t="str">
        <f aca="false">INDEX(PT_DIFFERENTIATION_NTAR,MATCH(B132,PT_DIFFERENTIATION_NTAR_ID,0))</f>
        <v/>
      </c>
      <c r="H132" s="272"/>
      <c r="I132" s="736"/>
      <c r="J132" s="737"/>
      <c r="K132" s="284"/>
      <c r="L132" s="272" t="s">
        <v>313</v>
      </c>
      <c r="M132" s="731"/>
      <c r="N132" s="576"/>
      <c r="O132" s="85"/>
      <c r="P132" s="85"/>
      <c r="AH132" s="31" t="n">
        <v>0</v>
      </c>
    </row>
    <row r="133" s="31" customFormat="true" ht="18.75" hidden="true" customHeight="true" outlineLevel="0" collapsed="false">
      <c r="A133" s="8"/>
      <c r="B133" s="8"/>
      <c r="C133" s="262" t="s">
        <v>1154</v>
      </c>
      <c r="D133" s="750"/>
      <c r="E133" s="616"/>
      <c r="F133" s="580"/>
      <c r="G133" s="689"/>
      <c r="H133" s="511"/>
      <c r="I133" s="324" t="s">
        <v>1153</v>
      </c>
      <c r="J133" s="172"/>
      <c r="K133" s="511"/>
      <c r="L133" s="621"/>
      <c r="M133" s="731"/>
      <c r="N133" s="576"/>
      <c r="O133" s="85"/>
      <c r="P133" s="85"/>
      <c r="AH133" s="31" t="n">
        <v>0</v>
      </c>
    </row>
    <row r="134" s="31" customFormat="true" ht="0.75" hidden="true" customHeight="true" outlineLevel="0" collapsed="false">
      <c r="A134" s="8"/>
      <c r="B134" s="8"/>
      <c r="C134" s="262" t="s">
        <v>1161</v>
      </c>
      <c r="D134" s="750"/>
      <c r="E134" s="616"/>
      <c r="F134" s="580"/>
      <c r="G134" s="749"/>
      <c r="H134" s="511"/>
      <c r="I134" s="324"/>
      <c r="J134" s="172"/>
      <c r="K134" s="511"/>
      <c r="L134" s="621"/>
      <c r="M134" s="731"/>
      <c r="N134" s="576"/>
      <c r="O134" s="85"/>
      <c r="P134" s="85"/>
      <c r="AH134" s="31" t="n">
        <v>0</v>
      </c>
    </row>
    <row r="135" s="31" customFormat="true" ht="18.75" hidden="true" customHeight="true" outlineLevel="0" collapsed="false">
      <c r="A135" s="8" t="s">
        <v>267</v>
      </c>
      <c r="B135" s="8" t="s">
        <v>268</v>
      </c>
      <c r="C135" s="262"/>
      <c r="D135" s="750"/>
      <c r="E135" s="616"/>
      <c r="F135" s="580" t="str">
        <f aca="false">INDEX(PT_DIFFERENTIATION_VTAR,MATCH(A135,PT_DIFFERENTIATION_VTAR_ID,0))</f>
        <v>Тариф на подключение (технологическое присоединение) к централизованной системе горячего водоснабжения</v>
      </c>
      <c r="G135" s="689" t="str">
        <f aca="false">INDEX(PT_DIFFERENTIATION_NTAR,MATCH(B135,PT_DIFFERENTIATION_NTAR_ID,0))</f>
        <v/>
      </c>
      <c r="H135" s="272"/>
      <c r="I135" s="736"/>
      <c r="J135" s="737"/>
      <c r="K135" s="284"/>
      <c r="L135" s="272" t="s">
        <v>313</v>
      </c>
      <c r="M135" s="731"/>
      <c r="N135" s="576"/>
      <c r="O135" s="85"/>
      <c r="P135" s="85"/>
      <c r="AH135" s="31" t="n">
        <v>0</v>
      </c>
    </row>
    <row r="136" s="31" customFormat="true" ht="18.75" hidden="true" customHeight="true" outlineLevel="0" collapsed="false">
      <c r="A136" s="8"/>
      <c r="B136" s="8"/>
      <c r="C136" s="262" t="s">
        <v>1154</v>
      </c>
      <c r="D136" s="750"/>
      <c r="E136" s="616"/>
      <c r="F136" s="580"/>
      <c r="G136" s="689"/>
      <c r="H136" s="511"/>
      <c r="I136" s="324" t="s">
        <v>1153</v>
      </c>
      <c r="J136" s="172"/>
      <c r="K136" s="511"/>
      <c r="L136" s="621"/>
      <c r="M136" s="731"/>
      <c r="N136" s="576"/>
      <c r="O136" s="85"/>
      <c r="P136" s="85"/>
      <c r="AH136" s="31" t="n">
        <v>0</v>
      </c>
    </row>
    <row r="137" s="31" customFormat="true" ht="0.75" hidden="true" customHeight="true" outlineLevel="0" collapsed="false">
      <c r="A137" s="8"/>
      <c r="B137" s="8"/>
      <c r="C137" s="262" t="s">
        <v>1161</v>
      </c>
      <c r="D137" s="750"/>
      <c r="E137" s="616"/>
      <c r="F137" s="580"/>
      <c r="G137" s="749"/>
      <c r="H137" s="511"/>
      <c r="I137" s="324"/>
      <c r="J137" s="172"/>
      <c r="K137" s="511"/>
      <c r="L137" s="621"/>
      <c r="M137" s="731"/>
      <c r="N137" s="576"/>
      <c r="O137" s="85"/>
      <c r="P137" s="85"/>
      <c r="AH137" s="31" t="n">
        <v>0</v>
      </c>
    </row>
    <row r="138" s="31" customFormat="true" ht="18.75" hidden="true" customHeight="true" outlineLevel="0" collapsed="false">
      <c r="A138" s="8" t="s">
        <v>272</v>
      </c>
      <c r="B138" s="8" t="s">
        <v>273</v>
      </c>
      <c r="C138" s="262"/>
      <c r="D138" s="750"/>
      <c r="E138" s="616"/>
      <c r="F138" s="580" t="str">
        <f aca="false">INDEX(PT_DIFFERENTIATION_VTAR,MATCH(A138,PT_DIFFERENTIATION_VTAR_ID,0))</f>
        <v>Тариф на водоотведение</v>
      </c>
      <c r="G138" s="689" t="str">
        <f aca="false">INDEX(PT_DIFFERENTIATION_NTAR,MATCH(B138,PT_DIFFERENTIATION_NTAR_ID,0))</f>
        <v/>
      </c>
      <c r="H138" s="272"/>
      <c r="I138" s="736"/>
      <c r="J138" s="737"/>
      <c r="K138" s="284"/>
      <c r="L138" s="272" t="s">
        <v>313</v>
      </c>
      <c r="M138" s="731"/>
      <c r="N138" s="576"/>
      <c r="O138" s="85"/>
      <c r="P138" s="85"/>
      <c r="AH138" s="31" t="n">
        <v>0</v>
      </c>
    </row>
    <row r="139" s="31" customFormat="true" ht="18.75" hidden="true" customHeight="true" outlineLevel="0" collapsed="false">
      <c r="A139" s="8"/>
      <c r="B139" s="8"/>
      <c r="C139" s="262" t="s">
        <v>1154</v>
      </c>
      <c r="D139" s="750"/>
      <c r="E139" s="616"/>
      <c r="F139" s="580"/>
      <c r="G139" s="689"/>
      <c r="H139" s="511"/>
      <c r="I139" s="324" t="s">
        <v>1153</v>
      </c>
      <c r="J139" s="172"/>
      <c r="K139" s="511"/>
      <c r="L139" s="621"/>
      <c r="M139" s="731"/>
      <c r="N139" s="576"/>
      <c r="O139" s="85"/>
      <c r="P139" s="85"/>
      <c r="AH139" s="31" t="n">
        <v>0</v>
      </c>
    </row>
    <row r="140" s="31" customFormat="true" ht="0.75" hidden="true" customHeight="true" outlineLevel="0" collapsed="false">
      <c r="A140" s="8"/>
      <c r="B140" s="8"/>
      <c r="C140" s="262" t="s">
        <v>1161</v>
      </c>
      <c r="D140" s="750"/>
      <c r="E140" s="616"/>
      <c r="F140" s="580"/>
      <c r="G140" s="749"/>
      <c r="H140" s="511"/>
      <c r="I140" s="324"/>
      <c r="J140" s="172"/>
      <c r="K140" s="511"/>
      <c r="L140" s="621"/>
      <c r="M140" s="731"/>
      <c r="N140" s="576"/>
      <c r="O140" s="85"/>
      <c r="P140" s="85"/>
      <c r="AH140" s="31" t="n">
        <v>0</v>
      </c>
    </row>
    <row r="141" s="31" customFormat="true" ht="18.75" hidden="true" customHeight="true" outlineLevel="0" collapsed="false">
      <c r="A141" s="8" t="s">
        <v>277</v>
      </c>
      <c r="B141" s="8" t="s">
        <v>278</v>
      </c>
      <c r="C141" s="262"/>
      <c r="D141" s="750"/>
      <c r="E141" s="616"/>
      <c r="F141" s="580" t="str">
        <f aca="false">INDEX(PT_DIFFERENTIATION_VTAR,MATCH(A141,PT_DIFFERENTIATION_VTAR_ID,0))</f>
        <v>Тариф на транспортировку сточных вод</v>
      </c>
      <c r="G141" s="689" t="str">
        <f aca="false">INDEX(PT_DIFFERENTIATION_NTAR,MATCH(B141,PT_DIFFERENTIATION_NTAR_ID,0))</f>
        <v/>
      </c>
      <c r="H141" s="272"/>
      <c r="I141" s="736"/>
      <c r="J141" s="737"/>
      <c r="K141" s="284"/>
      <c r="L141" s="272" t="s">
        <v>313</v>
      </c>
      <c r="M141" s="731"/>
      <c r="N141" s="576"/>
      <c r="O141" s="85"/>
      <c r="P141" s="85"/>
      <c r="AH141" s="31" t="n">
        <v>0</v>
      </c>
    </row>
    <row r="142" s="31" customFormat="true" ht="18.75" hidden="true" customHeight="true" outlineLevel="0" collapsed="false">
      <c r="A142" s="8"/>
      <c r="B142" s="8"/>
      <c r="C142" s="262" t="s">
        <v>1154</v>
      </c>
      <c r="D142" s="750"/>
      <c r="E142" s="616"/>
      <c r="F142" s="580"/>
      <c r="G142" s="689"/>
      <c r="H142" s="511"/>
      <c r="I142" s="324" t="s">
        <v>1153</v>
      </c>
      <c r="J142" s="172"/>
      <c r="K142" s="511"/>
      <c r="L142" s="621"/>
      <c r="M142" s="731"/>
      <c r="N142" s="576"/>
      <c r="O142" s="85"/>
      <c r="P142" s="85"/>
      <c r="AH142" s="31" t="n">
        <v>0</v>
      </c>
    </row>
    <row r="143" s="31" customFormat="true" ht="0.75" hidden="true" customHeight="true" outlineLevel="0" collapsed="false">
      <c r="A143" s="8"/>
      <c r="B143" s="8"/>
      <c r="C143" s="262" t="s">
        <v>1161</v>
      </c>
      <c r="D143" s="750"/>
      <c r="E143" s="616"/>
      <c r="F143" s="580"/>
      <c r="G143" s="749"/>
      <c r="H143" s="511"/>
      <c r="I143" s="324"/>
      <c r="J143" s="172"/>
      <c r="K143" s="511"/>
      <c r="L143" s="621"/>
      <c r="M143" s="731"/>
      <c r="N143" s="576"/>
      <c r="O143" s="85"/>
      <c r="P143" s="85"/>
      <c r="AH143" s="31" t="n">
        <v>0</v>
      </c>
    </row>
    <row r="144" s="31" customFormat="true" ht="18.75" hidden="true" customHeight="true" outlineLevel="0" collapsed="false">
      <c r="A144" s="8" t="s">
        <v>282</v>
      </c>
      <c r="B144" s="8" t="s">
        <v>283</v>
      </c>
      <c r="C144" s="262"/>
      <c r="D144" s="750"/>
      <c r="E144" s="616"/>
      <c r="F144" s="580" t="str">
        <f aca="false">INDEX(PT_DIFFERENTIATION_VTAR,MATCH(A144,PT_DIFFERENTIATION_VTAR_ID,0))</f>
        <v>Тариф на подключение (технологическое присоединение) к централизованной системе водоотведения</v>
      </c>
      <c r="G144" s="689" t="str">
        <f aca="false">INDEX(PT_DIFFERENTIATION_NTAR,MATCH(B144,PT_DIFFERENTIATION_NTAR_ID,0))</f>
        <v/>
      </c>
      <c r="H144" s="272"/>
      <c r="I144" s="736"/>
      <c r="J144" s="737"/>
      <c r="K144" s="284"/>
      <c r="L144" s="272" t="s">
        <v>313</v>
      </c>
      <c r="M144" s="731"/>
      <c r="N144" s="576"/>
      <c r="O144" s="85"/>
      <c r="P144" s="85"/>
      <c r="AH144" s="31" t="n">
        <v>0</v>
      </c>
    </row>
    <row r="145" s="31" customFormat="true" ht="18.75" hidden="true" customHeight="true" outlineLevel="0" collapsed="false">
      <c r="A145" s="8"/>
      <c r="B145" s="8"/>
      <c r="C145" s="262" t="s">
        <v>1154</v>
      </c>
      <c r="D145" s="750"/>
      <c r="E145" s="616"/>
      <c r="F145" s="580"/>
      <c r="G145" s="689"/>
      <c r="H145" s="511"/>
      <c r="I145" s="324" t="s">
        <v>1153</v>
      </c>
      <c r="J145" s="172"/>
      <c r="K145" s="511"/>
      <c r="L145" s="621"/>
      <c r="M145" s="731"/>
      <c r="N145" s="576"/>
      <c r="O145" s="85"/>
      <c r="P145" s="85"/>
      <c r="AH145" s="31" t="n">
        <v>0</v>
      </c>
    </row>
    <row r="146" s="31" customFormat="true" ht="1.05" hidden="false" customHeight="true" outlineLevel="0" collapsed="false">
      <c r="A146" s="8"/>
      <c r="B146" s="8"/>
      <c r="C146" s="262" t="s">
        <v>1161</v>
      </c>
      <c r="D146" s="750"/>
      <c r="E146" s="616"/>
      <c r="F146" s="580"/>
      <c r="G146" s="749"/>
      <c r="H146" s="511"/>
      <c r="I146" s="324"/>
      <c r="J146" s="172"/>
      <c r="K146" s="511"/>
      <c r="L146" s="621"/>
      <c r="M146" s="731"/>
      <c r="N146" s="576"/>
      <c r="O146" s="85"/>
      <c r="P146" s="85"/>
      <c r="AH146" s="31" t="n">
        <v>1</v>
      </c>
    </row>
    <row r="147" customFormat="false" ht="19.95" hidden="false" customHeight="true" outlineLevel="0" collapsed="false">
      <c r="D147" s="375"/>
      <c r="E147" s="616" t="s">
        <v>90</v>
      </c>
      <c r="F147" s="148" t="str">
        <f aca="false">"Годовой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8"/>
      <c r="H147" s="148"/>
      <c r="I147" s="148"/>
      <c r="J147" s="148"/>
      <c r="K147" s="148"/>
      <c r="L147" s="148"/>
      <c r="M147" s="618"/>
      <c r="N147" s="576"/>
      <c r="AH147" s="31" t="n">
        <v>19</v>
      </c>
    </row>
    <row r="148" s="31" customFormat="true" ht="60.75" hidden="true" customHeight="true" outlineLevel="0" collapsed="false">
      <c r="A148" s="8" t="s">
        <v>164</v>
      </c>
      <c r="B148" s="8" t="s">
        <v>165</v>
      </c>
      <c r="C148" s="262"/>
      <c r="D148" s="750"/>
      <c r="E148" s="616"/>
      <c r="F148" s="580" t="str">
        <f aca="false">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689" t="str">
        <f aca="false">INDEX(PT_DIFFERENTIATION_NTAR,MATCH(B148,PT_DIFFERENTIATION_NTAR_ID,0))</f>
        <v/>
      </c>
      <c r="H148" s="272"/>
      <c r="I148" s="736"/>
      <c r="J148" s="737"/>
      <c r="K148" s="284"/>
      <c r="L148" s="272" t="s">
        <v>313</v>
      </c>
      <c r="M148" s="725"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76"/>
      <c r="O148" s="85"/>
      <c r="P148" s="85"/>
      <c r="AH148" s="31" t="n">
        <v>0</v>
      </c>
    </row>
    <row r="149" s="31" customFormat="true" ht="18.75" hidden="true" customHeight="true" outlineLevel="0" collapsed="false">
      <c r="A149" s="8"/>
      <c r="B149" s="8"/>
      <c r="C149" s="262" t="s">
        <v>1154</v>
      </c>
      <c r="D149" s="750"/>
      <c r="E149" s="616"/>
      <c r="F149" s="580"/>
      <c r="G149" s="689"/>
      <c r="H149" s="511"/>
      <c r="I149" s="324" t="s">
        <v>1153</v>
      </c>
      <c r="J149" s="172"/>
      <c r="K149" s="511"/>
      <c r="L149" s="621"/>
      <c r="M149" s="725"/>
      <c r="N149" s="576"/>
      <c r="O149" s="85"/>
      <c r="P149" s="85"/>
      <c r="AH149" s="31" t="n">
        <v>0</v>
      </c>
    </row>
    <row r="150" s="31" customFormat="true" ht="0.75" hidden="true" customHeight="true" outlineLevel="0" collapsed="false">
      <c r="A150" s="8"/>
      <c r="B150" s="8"/>
      <c r="C150" s="262" t="s">
        <v>1161</v>
      </c>
      <c r="D150" s="750"/>
      <c r="E150" s="616"/>
      <c r="F150" s="580"/>
      <c r="G150" s="749"/>
      <c r="H150" s="511"/>
      <c r="I150" s="324"/>
      <c r="J150" s="172"/>
      <c r="K150" s="511"/>
      <c r="L150" s="621"/>
      <c r="M150" s="725"/>
      <c r="N150" s="576"/>
      <c r="O150" s="85"/>
      <c r="P150" s="85"/>
      <c r="AH150" s="31" t="n">
        <v>0</v>
      </c>
    </row>
    <row r="151" s="31" customFormat="true" ht="45" hidden="true" customHeight="true" outlineLevel="0" collapsed="false">
      <c r="A151" s="8" t="s">
        <v>169</v>
      </c>
      <c r="B151" s="8" t="s">
        <v>170</v>
      </c>
      <c r="C151" s="262"/>
      <c r="D151" s="750"/>
      <c r="E151" s="616"/>
      <c r="F151" s="580" t="str">
        <f aca="false">INDEX(PT_DIFFERENTIATION_VTAR,MATCH(A151,PT_DIFFERENTIATION_VTAR_ID,0))</f>
        <v/>
      </c>
      <c r="G151" s="689" t="str">
        <f aca="false">INDEX(PT_DIFFERENTIATION_NTAR,MATCH(B151,PT_DIFFERENTIATION_NTAR_ID,0))</f>
        <v/>
      </c>
      <c r="H151" s="272"/>
      <c r="I151" s="736"/>
      <c r="J151" s="737"/>
      <c r="K151" s="284"/>
      <c r="L151" s="272" t="s">
        <v>313</v>
      </c>
      <c r="M151" s="725"/>
      <c r="N151" s="576"/>
      <c r="O151" s="85"/>
      <c r="P151" s="85"/>
      <c r="AH151" s="31" t="n">
        <v>0</v>
      </c>
    </row>
    <row r="152" s="31" customFormat="true" ht="18.75" hidden="true" customHeight="true" outlineLevel="0" collapsed="false">
      <c r="A152" s="8"/>
      <c r="B152" s="8"/>
      <c r="C152" s="262" t="s">
        <v>1154</v>
      </c>
      <c r="D152" s="750"/>
      <c r="E152" s="616"/>
      <c r="F152" s="580"/>
      <c r="G152" s="689"/>
      <c r="H152" s="511"/>
      <c r="I152" s="324" t="s">
        <v>1153</v>
      </c>
      <c r="J152" s="172"/>
      <c r="K152" s="511"/>
      <c r="L152" s="621"/>
      <c r="M152" s="754"/>
      <c r="N152" s="576"/>
      <c r="O152" s="85"/>
      <c r="P152" s="85"/>
      <c r="AH152" s="31" t="n">
        <v>0</v>
      </c>
    </row>
    <row r="153" s="31" customFormat="true" ht="0.75" hidden="true" customHeight="true" outlineLevel="0" collapsed="false">
      <c r="A153" s="8"/>
      <c r="B153" s="8"/>
      <c r="C153" s="262" t="s">
        <v>1161</v>
      </c>
      <c r="D153" s="750"/>
      <c r="E153" s="616"/>
      <c r="F153" s="580"/>
      <c r="G153" s="749"/>
      <c r="H153" s="511"/>
      <c r="I153" s="324"/>
      <c r="J153" s="172"/>
      <c r="K153" s="511"/>
      <c r="L153" s="621"/>
      <c r="M153" s="731"/>
      <c r="N153" s="576"/>
      <c r="O153" s="85"/>
      <c r="P153" s="85"/>
      <c r="AH153" s="31" t="n">
        <v>0</v>
      </c>
    </row>
    <row r="154" s="31" customFormat="true" ht="45" hidden="true" customHeight="true" outlineLevel="0" collapsed="false">
      <c r="A154" s="8" t="s">
        <v>176</v>
      </c>
      <c r="B154" s="8" t="s">
        <v>177</v>
      </c>
      <c r="C154" s="262"/>
      <c r="D154" s="750"/>
      <c r="E154" s="616"/>
      <c r="F154" s="580" t="str">
        <f aca="false">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689" t="str">
        <f aca="false">INDEX(PT_DIFFERENTIATION_NTAR,MATCH(B154,PT_DIFFERENTIATION_NTAR_ID,0))</f>
        <v/>
      </c>
      <c r="H154" s="272"/>
      <c r="I154" s="736"/>
      <c r="J154" s="737"/>
      <c r="K154" s="284"/>
      <c r="L154" s="272" t="s">
        <v>313</v>
      </c>
      <c r="M154" s="731"/>
      <c r="N154" s="576"/>
      <c r="O154" s="85"/>
      <c r="P154" s="85"/>
      <c r="AH154" s="31" t="n">
        <v>0</v>
      </c>
    </row>
    <row r="155" s="31" customFormat="true" ht="18.75" hidden="true" customHeight="true" outlineLevel="0" collapsed="false">
      <c r="A155" s="8"/>
      <c r="B155" s="8"/>
      <c r="C155" s="262" t="s">
        <v>1154</v>
      </c>
      <c r="D155" s="750"/>
      <c r="E155" s="616"/>
      <c r="F155" s="580"/>
      <c r="G155" s="689"/>
      <c r="H155" s="511"/>
      <c r="I155" s="324" t="s">
        <v>1153</v>
      </c>
      <c r="J155" s="172"/>
      <c r="K155" s="511"/>
      <c r="L155" s="621"/>
      <c r="M155" s="731"/>
      <c r="N155" s="576"/>
      <c r="O155" s="85"/>
      <c r="P155" s="85"/>
      <c r="AH155" s="31" t="n">
        <v>0</v>
      </c>
    </row>
    <row r="156" s="31" customFormat="true" ht="0.75" hidden="true" customHeight="true" outlineLevel="0" collapsed="false">
      <c r="A156" s="8"/>
      <c r="B156" s="8"/>
      <c r="C156" s="262" t="s">
        <v>1161</v>
      </c>
      <c r="D156" s="750"/>
      <c r="E156" s="616"/>
      <c r="F156" s="580"/>
      <c r="G156" s="749"/>
      <c r="H156" s="511"/>
      <c r="I156" s="324"/>
      <c r="J156" s="172"/>
      <c r="K156" s="511"/>
      <c r="L156" s="621"/>
      <c r="M156" s="731"/>
      <c r="N156" s="576"/>
      <c r="O156" s="85"/>
      <c r="P156" s="85"/>
      <c r="AH156" s="31" t="n">
        <v>0</v>
      </c>
    </row>
    <row r="157" s="31" customFormat="true" ht="45" hidden="true" customHeight="true" outlineLevel="0" collapsed="false">
      <c r="A157" s="8" t="s">
        <v>182</v>
      </c>
      <c r="B157" s="8" t="s">
        <v>183</v>
      </c>
      <c r="C157" s="262"/>
      <c r="D157" s="750"/>
      <c r="E157" s="616"/>
      <c r="F157" s="580" t="str">
        <f aca="false">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689" t="str">
        <f aca="false">INDEX(PT_DIFFERENTIATION_NTAR,MATCH(B157,PT_DIFFERENTIATION_NTAR_ID,0))</f>
        <v/>
      </c>
      <c r="H157" s="272"/>
      <c r="I157" s="736"/>
      <c r="J157" s="737"/>
      <c r="K157" s="284"/>
      <c r="L157" s="272" t="s">
        <v>313</v>
      </c>
      <c r="M157" s="731"/>
      <c r="N157" s="576"/>
      <c r="O157" s="85"/>
      <c r="P157" s="85"/>
      <c r="AH157" s="31" t="n">
        <v>0</v>
      </c>
    </row>
    <row r="158" s="31" customFormat="true" ht="18.75" hidden="true" customHeight="true" outlineLevel="0" collapsed="false">
      <c r="A158" s="8"/>
      <c r="B158" s="8"/>
      <c r="C158" s="262" t="s">
        <v>1154</v>
      </c>
      <c r="D158" s="750"/>
      <c r="E158" s="616"/>
      <c r="F158" s="580"/>
      <c r="G158" s="689"/>
      <c r="H158" s="511"/>
      <c r="I158" s="324" t="s">
        <v>1153</v>
      </c>
      <c r="J158" s="172"/>
      <c r="K158" s="511"/>
      <c r="L158" s="621"/>
      <c r="M158" s="731"/>
      <c r="N158" s="576"/>
      <c r="O158" s="85"/>
      <c r="P158" s="85"/>
      <c r="AH158" s="31" t="n">
        <v>0</v>
      </c>
    </row>
    <row r="159" s="31" customFormat="true" ht="0.75" hidden="true" customHeight="true" outlineLevel="0" collapsed="false">
      <c r="A159" s="8"/>
      <c r="B159" s="8"/>
      <c r="C159" s="262" t="s">
        <v>1161</v>
      </c>
      <c r="D159" s="750"/>
      <c r="E159" s="616"/>
      <c r="F159" s="580"/>
      <c r="G159" s="749"/>
      <c r="H159" s="511"/>
      <c r="I159" s="324"/>
      <c r="J159" s="172"/>
      <c r="K159" s="511"/>
      <c r="L159" s="621"/>
      <c r="M159" s="731"/>
      <c r="N159" s="576"/>
      <c r="O159" s="85"/>
      <c r="P159" s="85"/>
      <c r="AH159" s="31" t="n">
        <v>0</v>
      </c>
    </row>
    <row r="160" s="31" customFormat="true" ht="18.75" hidden="true" customHeight="true" outlineLevel="0" collapsed="false">
      <c r="A160" s="8" t="s">
        <v>188</v>
      </c>
      <c r="B160" s="8" t="s">
        <v>189</v>
      </c>
      <c r="C160" s="262"/>
      <c r="D160" s="750"/>
      <c r="E160" s="616"/>
      <c r="F160" s="580" t="str">
        <f aca="false">INDEX(PT_DIFFERENTIATION_VTAR,MATCH(A160,PT_DIFFERENTIATION_VTAR_ID,0))</f>
        <v>Тарифы на услуги по передаче тепловой энергии</v>
      </c>
      <c r="G160" s="689" t="str">
        <f aca="false">INDEX(PT_DIFFERENTIATION_NTAR,MATCH(B160,PT_DIFFERENTIATION_NTAR_ID,0))</f>
        <v/>
      </c>
      <c r="H160" s="272"/>
      <c r="I160" s="736"/>
      <c r="J160" s="737"/>
      <c r="K160" s="284"/>
      <c r="L160" s="272" t="s">
        <v>313</v>
      </c>
      <c r="M160" s="731"/>
      <c r="N160" s="576"/>
      <c r="O160" s="85"/>
      <c r="P160" s="85"/>
      <c r="AH160" s="31" t="n">
        <v>0</v>
      </c>
    </row>
    <row r="161" s="31" customFormat="true" ht="18.75" hidden="true" customHeight="true" outlineLevel="0" collapsed="false">
      <c r="A161" s="8"/>
      <c r="B161" s="8"/>
      <c r="C161" s="262" t="s">
        <v>1154</v>
      </c>
      <c r="D161" s="750"/>
      <c r="E161" s="616"/>
      <c r="F161" s="580"/>
      <c r="G161" s="689"/>
      <c r="H161" s="511"/>
      <c r="I161" s="324" t="s">
        <v>1153</v>
      </c>
      <c r="J161" s="172"/>
      <c r="K161" s="511"/>
      <c r="L161" s="621"/>
      <c r="M161" s="731"/>
      <c r="N161" s="576"/>
      <c r="O161" s="85"/>
      <c r="P161" s="85"/>
      <c r="AH161" s="31" t="n">
        <v>0</v>
      </c>
    </row>
    <row r="162" s="31" customFormat="true" ht="0.75" hidden="true" customHeight="true" outlineLevel="0" collapsed="false">
      <c r="A162" s="8"/>
      <c r="B162" s="8"/>
      <c r="C162" s="262" t="s">
        <v>1161</v>
      </c>
      <c r="D162" s="750"/>
      <c r="E162" s="616"/>
      <c r="F162" s="580"/>
      <c r="G162" s="749"/>
      <c r="H162" s="511"/>
      <c r="I162" s="324"/>
      <c r="J162" s="172"/>
      <c r="K162" s="511"/>
      <c r="L162" s="621"/>
      <c r="M162" s="731"/>
      <c r="N162" s="576"/>
      <c r="O162" s="85"/>
      <c r="P162" s="85"/>
      <c r="AH162" s="31" t="n">
        <v>0</v>
      </c>
    </row>
    <row r="163" s="31" customFormat="true" ht="18.75" hidden="true" customHeight="true" outlineLevel="0" collapsed="false">
      <c r="A163" s="8" t="s">
        <v>194</v>
      </c>
      <c r="B163" s="8" t="s">
        <v>195</v>
      </c>
      <c r="C163" s="262"/>
      <c r="D163" s="750"/>
      <c r="E163" s="616"/>
      <c r="F163" s="580" t="str">
        <f aca="false">INDEX(PT_DIFFERENTIATION_VTAR,MATCH(A163,PT_DIFFERENTIATION_VTAR_ID,0))</f>
        <v>Тарифы на услуги по передаче теплоносителя</v>
      </c>
      <c r="G163" s="689" t="str">
        <f aca="false">INDEX(PT_DIFFERENTIATION_NTAR,MATCH(B163,PT_DIFFERENTIATION_NTAR_ID,0))</f>
        <v/>
      </c>
      <c r="H163" s="272"/>
      <c r="I163" s="736"/>
      <c r="J163" s="737"/>
      <c r="K163" s="284"/>
      <c r="L163" s="272" t="s">
        <v>313</v>
      </c>
      <c r="M163" s="731"/>
      <c r="N163" s="576"/>
      <c r="O163" s="85"/>
      <c r="P163" s="85"/>
      <c r="AH163" s="31" t="n">
        <v>0</v>
      </c>
    </row>
    <row r="164" s="31" customFormat="true" ht="18.75" hidden="true" customHeight="true" outlineLevel="0" collapsed="false">
      <c r="A164" s="8"/>
      <c r="B164" s="8"/>
      <c r="C164" s="262" t="s">
        <v>1154</v>
      </c>
      <c r="D164" s="750"/>
      <c r="E164" s="616"/>
      <c r="F164" s="580"/>
      <c r="G164" s="689"/>
      <c r="H164" s="511"/>
      <c r="I164" s="324" t="s">
        <v>1153</v>
      </c>
      <c r="J164" s="172"/>
      <c r="K164" s="511"/>
      <c r="L164" s="621"/>
      <c r="M164" s="731"/>
      <c r="N164" s="576"/>
      <c r="O164" s="85"/>
      <c r="P164" s="85"/>
      <c r="AH164" s="31" t="n">
        <v>0</v>
      </c>
    </row>
    <row r="165" s="31" customFormat="true" ht="0.75" hidden="true" customHeight="true" outlineLevel="0" collapsed="false">
      <c r="A165" s="8"/>
      <c r="B165" s="8"/>
      <c r="C165" s="262" t="s">
        <v>1161</v>
      </c>
      <c r="D165" s="750"/>
      <c r="E165" s="616"/>
      <c r="F165" s="580"/>
      <c r="G165" s="749"/>
      <c r="H165" s="511"/>
      <c r="I165" s="324"/>
      <c r="J165" s="172"/>
      <c r="K165" s="511"/>
      <c r="L165" s="621"/>
      <c r="M165" s="731"/>
      <c r="N165" s="576"/>
      <c r="O165" s="85"/>
      <c r="P165" s="85"/>
      <c r="AH165" s="31" t="n">
        <v>0</v>
      </c>
    </row>
    <row r="166" s="31" customFormat="true" ht="18.75" hidden="true" customHeight="true" outlineLevel="0" collapsed="false">
      <c r="A166" s="8" t="s">
        <v>200</v>
      </c>
      <c r="B166" s="8" t="s">
        <v>201</v>
      </c>
      <c r="C166" s="262"/>
      <c r="D166" s="750"/>
      <c r="E166" s="616"/>
      <c r="F166" s="580" t="str">
        <f aca="false">INDEX(PT_DIFFERENTIATION_VTAR,MATCH(A166,PT_DIFFERENTIATION_VTAR_ID,0))</f>
        <v>Плата за услуги по поддержанию резервной тепловой мощности при отсутствии потребления тепловой энергии</v>
      </c>
      <c r="G166" s="689" t="str">
        <f aca="false">INDEX(PT_DIFFERENTIATION_NTAR,MATCH(B166,PT_DIFFERENTIATION_NTAR_ID,0))</f>
        <v/>
      </c>
      <c r="H166" s="272"/>
      <c r="I166" s="736"/>
      <c r="J166" s="737"/>
      <c r="K166" s="284"/>
      <c r="L166" s="272" t="s">
        <v>313</v>
      </c>
      <c r="M166" s="731"/>
      <c r="N166" s="576"/>
      <c r="O166" s="85"/>
      <c r="P166" s="85"/>
      <c r="AH166" s="31" t="n">
        <v>0</v>
      </c>
    </row>
    <row r="167" s="31" customFormat="true" ht="18.75" hidden="true" customHeight="true" outlineLevel="0" collapsed="false">
      <c r="A167" s="8"/>
      <c r="B167" s="8"/>
      <c r="C167" s="262" t="s">
        <v>1154</v>
      </c>
      <c r="D167" s="750"/>
      <c r="E167" s="616"/>
      <c r="F167" s="580"/>
      <c r="G167" s="689"/>
      <c r="H167" s="511"/>
      <c r="I167" s="324" t="s">
        <v>1153</v>
      </c>
      <c r="J167" s="172"/>
      <c r="K167" s="511"/>
      <c r="L167" s="621"/>
      <c r="M167" s="731"/>
      <c r="N167" s="576"/>
      <c r="O167" s="85"/>
      <c r="P167" s="85"/>
      <c r="AH167" s="31" t="n">
        <v>0</v>
      </c>
    </row>
    <row r="168" s="31" customFormat="true" ht="0.75" hidden="true" customHeight="true" outlineLevel="0" collapsed="false">
      <c r="A168" s="8"/>
      <c r="B168" s="8"/>
      <c r="C168" s="262" t="s">
        <v>1161</v>
      </c>
      <c r="D168" s="750"/>
      <c r="E168" s="616"/>
      <c r="F168" s="580"/>
      <c r="G168" s="749"/>
      <c r="H168" s="511"/>
      <c r="I168" s="324"/>
      <c r="J168" s="172"/>
      <c r="K168" s="511"/>
      <c r="L168" s="621"/>
      <c r="M168" s="731"/>
      <c r="N168" s="576"/>
      <c r="O168" s="85"/>
      <c r="P168" s="85"/>
      <c r="AH168" s="31" t="n">
        <v>0</v>
      </c>
    </row>
    <row r="169" s="31" customFormat="true" ht="18.75" hidden="true" customHeight="true" outlineLevel="0" collapsed="false">
      <c r="A169" s="8" t="s">
        <v>206</v>
      </c>
      <c r="B169" s="8" t="s">
        <v>207</v>
      </c>
      <c r="C169" s="262"/>
      <c r="D169" s="750"/>
      <c r="E169" s="616"/>
      <c r="F169" s="580" t="str">
        <f aca="false">INDEX(PT_DIFFERENTIATION_VTAR,MATCH(A169,PT_DIFFERENTIATION_VTAR_ID,0))</f>
        <v>Плата за подключение (технологическое присоединение) к системе теплоснабжения</v>
      </c>
      <c r="G169" s="689" t="str">
        <f aca="false">INDEX(PT_DIFFERENTIATION_NTAR,MATCH(B169,PT_DIFFERENTIATION_NTAR_ID,0))</f>
        <v/>
      </c>
      <c r="H169" s="272"/>
      <c r="I169" s="736"/>
      <c r="J169" s="737"/>
      <c r="K169" s="284"/>
      <c r="L169" s="272" t="s">
        <v>313</v>
      </c>
      <c r="M169" s="731"/>
      <c r="N169" s="576"/>
      <c r="O169" s="85"/>
      <c r="P169" s="85"/>
      <c r="AH169" s="31" t="n">
        <v>0</v>
      </c>
    </row>
    <row r="170" s="31" customFormat="true" ht="18.75" hidden="true" customHeight="true" outlineLevel="0" collapsed="false">
      <c r="A170" s="8"/>
      <c r="B170" s="8"/>
      <c r="C170" s="262" t="s">
        <v>1154</v>
      </c>
      <c r="D170" s="750"/>
      <c r="E170" s="616"/>
      <c r="F170" s="580"/>
      <c r="G170" s="689"/>
      <c r="H170" s="511"/>
      <c r="I170" s="324" t="s">
        <v>1153</v>
      </c>
      <c r="J170" s="172"/>
      <c r="K170" s="511"/>
      <c r="L170" s="621"/>
      <c r="M170" s="731"/>
      <c r="N170" s="576"/>
      <c r="O170" s="85"/>
      <c r="P170" s="85"/>
      <c r="AH170" s="31" t="n">
        <v>0</v>
      </c>
    </row>
    <row r="171" s="31" customFormat="true" ht="0.75" hidden="true" customHeight="true" outlineLevel="0" collapsed="false">
      <c r="A171" s="8"/>
      <c r="B171" s="8"/>
      <c r="C171" s="262" t="s">
        <v>1161</v>
      </c>
      <c r="D171" s="750"/>
      <c r="E171" s="616"/>
      <c r="F171" s="580"/>
      <c r="G171" s="749"/>
      <c r="H171" s="511"/>
      <c r="I171" s="324"/>
      <c r="J171" s="172"/>
      <c r="K171" s="511"/>
      <c r="L171" s="621"/>
      <c r="M171" s="731"/>
      <c r="N171" s="576"/>
      <c r="O171" s="85"/>
      <c r="P171" s="85"/>
      <c r="AH171" s="31" t="n">
        <v>0</v>
      </c>
    </row>
    <row r="172" s="31" customFormat="true" ht="18.75" hidden="true" customHeight="true" outlineLevel="0" collapsed="false">
      <c r="A172" s="8" t="s">
        <v>212</v>
      </c>
      <c r="B172" s="8" t="s">
        <v>213</v>
      </c>
      <c r="C172" s="262"/>
      <c r="D172" s="750"/>
      <c r="E172" s="616"/>
      <c r="F172" s="580" t="str">
        <f aca="false">INDEX(PT_DIFFERENTIATION_VTAR,MATCH(A172,PT_DIFFERENTIATION_VTAR_ID,0))</f>
        <v>Плата за подключение (технологическое присоединение) к системе теплоснабжения (индивидуальная)</v>
      </c>
      <c r="G172" s="689" t="str">
        <f aca="false">INDEX(PT_DIFFERENTIATION_NTAR,MATCH(B172,PT_DIFFERENTIATION_NTAR_ID,0))</f>
        <v/>
      </c>
      <c r="H172" s="272"/>
      <c r="I172" s="736"/>
      <c r="J172" s="737"/>
      <c r="K172" s="284"/>
      <c r="L172" s="272" t="s">
        <v>313</v>
      </c>
      <c r="M172" s="731"/>
      <c r="N172" s="576"/>
      <c r="O172" s="85"/>
      <c r="P172" s="85"/>
      <c r="AH172" s="31" t="n">
        <v>0</v>
      </c>
    </row>
    <row r="173" s="31" customFormat="true" ht="18.75" hidden="true" customHeight="true" outlineLevel="0" collapsed="false">
      <c r="A173" s="8"/>
      <c r="B173" s="8"/>
      <c r="C173" s="262" t="s">
        <v>1154</v>
      </c>
      <c r="D173" s="750"/>
      <c r="E173" s="616"/>
      <c r="F173" s="580"/>
      <c r="G173" s="689"/>
      <c r="H173" s="511"/>
      <c r="I173" s="324" t="s">
        <v>1153</v>
      </c>
      <c r="J173" s="172"/>
      <c r="K173" s="511"/>
      <c r="L173" s="621"/>
      <c r="M173" s="731"/>
      <c r="N173" s="576"/>
      <c r="O173" s="85"/>
      <c r="P173" s="85"/>
      <c r="AH173" s="31" t="n">
        <v>0</v>
      </c>
    </row>
    <row r="174" s="31" customFormat="true" ht="0.75" hidden="true" customHeight="true" outlineLevel="0" collapsed="false">
      <c r="A174" s="8"/>
      <c r="B174" s="8"/>
      <c r="C174" s="262" t="s">
        <v>1161</v>
      </c>
      <c r="D174" s="750"/>
      <c r="E174" s="616"/>
      <c r="F174" s="580"/>
      <c r="G174" s="749"/>
      <c r="H174" s="511"/>
      <c r="I174" s="324"/>
      <c r="J174" s="172"/>
      <c r="K174" s="511"/>
      <c r="L174" s="621"/>
      <c r="M174" s="731"/>
      <c r="N174" s="576"/>
      <c r="O174" s="85"/>
      <c r="P174" s="85"/>
      <c r="AH174" s="31" t="n">
        <v>0</v>
      </c>
    </row>
    <row r="175" s="31" customFormat="true" ht="18.75" hidden="true" customHeight="true" outlineLevel="0" collapsed="false">
      <c r="A175" s="8" t="s">
        <v>232</v>
      </c>
      <c r="B175" s="8" t="s">
        <v>233</v>
      </c>
      <c r="C175" s="262"/>
      <c r="D175" s="750"/>
      <c r="E175" s="616"/>
      <c r="F175" s="580" t="str">
        <f aca="false">INDEX(PT_DIFFERENTIATION_VTAR,MATCH(A175,PT_DIFFERENTIATION_VTAR_ID,0))</f>
        <v>Тариф на питьевую воду (питьевое водоснабжение)</v>
      </c>
      <c r="G175" s="689" t="str">
        <f aca="false">INDEX(PT_DIFFERENTIATION_NTAR,MATCH(B175,PT_DIFFERENTIATION_NTAR_ID,0))</f>
        <v/>
      </c>
      <c r="H175" s="272"/>
      <c r="I175" s="736"/>
      <c r="J175" s="737"/>
      <c r="K175" s="284"/>
      <c r="L175" s="272" t="s">
        <v>313</v>
      </c>
      <c r="M175" s="731"/>
      <c r="N175" s="576"/>
      <c r="O175" s="85"/>
      <c r="P175" s="85"/>
      <c r="AH175" s="31" t="n">
        <v>0</v>
      </c>
    </row>
    <row r="176" s="31" customFormat="true" ht="18.75" hidden="true" customHeight="true" outlineLevel="0" collapsed="false">
      <c r="A176" s="8"/>
      <c r="B176" s="8"/>
      <c r="C176" s="262" t="s">
        <v>1154</v>
      </c>
      <c r="D176" s="750"/>
      <c r="E176" s="616"/>
      <c r="F176" s="580"/>
      <c r="G176" s="689"/>
      <c r="H176" s="511"/>
      <c r="I176" s="324" t="s">
        <v>1153</v>
      </c>
      <c r="J176" s="172"/>
      <c r="K176" s="511"/>
      <c r="L176" s="621"/>
      <c r="M176" s="731"/>
      <c r="N176" s="576"/>
      <c r="O176" s="85"/>
      <c r="P176" s="85"/>
      <c r="AH176" s="31" t="n">
        <v>0</v>
      </c>
    </row>
    <row r="177" s="31" customFormat="true" ht="0.75" hidden="true" customHeight="true" outlineLevel="0" collapsed="false">
      <c r="A177" s="8"/>
      <c r="B177" s="8"/>
      <c r="C177" s="262" t="s">
        <v>1161</v>
      </c>
      <c r="D177" s="750"/>
      <c r="E177" s="616"/>
      <c r="F177" s="580"/>
      <c r="G177" s="749"/>
      <c r="H177" s="511"/>
      <c r="I177" s="324"/>
      <c r="J177" s="172"/>
      <c r="K177" s="511"/>
      <c r="L177" s="621"/>
      <c r="M177" s="731"/>
      <c r="N177" s="576"/>
      <c r="O177" s="85"/>
      <c r="P177" s="85"/>
      <c r="AH177" s="31" t="n">
        <v>0</v>
      </c>
    </row>
    <row r="178" s="31" customFormat="true" ht="18.75" hidden="true" customHeight="true" outlineLevel="0" collapsed="false">
      <c r="A178" s="8" t="s">
        <v>237</v>
      </c>
      <c r="B178" s="8" t="s">
        <v>238</v>
      </c>
      <c r="C178" s="262"/>
      <c r="D178" s="750"/>
      <c r="E178" s="616"/>
      <c r="F178" s="580" t="str">
        <f aca="false">INDEX(PT_DIFFERENTIATION_VTAR,MATCH(A178,PT_DIFFERENTIATION_VTAR_ID,0))</f>
        <v>Тариф на техническую воду</v>
      </c>
      <c r="G178" s="689" t="str">
        <f aca="false">INDEX(PT_DIFFERENTIATION_NTAR,MATCH(B178,PT_DIFFERENTIATION_NTAR_ID,0))</f>
        <v/>
      </c>
      <c r="H178" s="272"/>
      <c r="I178" s="736"/>
      <c r="J178" s="737"/>
      <c r="K178" s="284"/>
      <c r="L178" s="272" t="s">
        <v>313</v>
      </c>
      <c r="M178" s="731"/>
      <c r="N178" s="576"/>
      <c r="O178" s="85"/>
      <c r="P178" s="85"/>
      <c r="AH178" s="31" t="n">
        <v>0</v>
      </c>
    </row>
    <row r="179" s="31" customFormat="true" ht="18.75" hidden="true" customHeight="true" outlineLevel="0" collapsed="false">
      <c r="A179" s="8"/>
      <c r="B179" s="8"/>
      <c r="C179" s="262" t="s">
        <v>1154</v>
      </c>
      <c r="D179" s="750"/>
      <c r="E179" s="616"/>
      <c r="F179" s="580"/>
      <c r="G179" s="689"/>
      <c r="H179" s="511"/>
      <c r="I179" s="324" t="s">
        <v>1153</v>
      </c>
      <c r="J179" s="172"/>
      <c r="K179" s="511"/>
      <c r="L179" s="621"/>
      <c r="M179" s="731"/>
      <c r="N179" s="576"/>
      <c r="O179" s="85"/>
      <c r="P179" s="85"/>
      <c r="AH179" s="31" t="n">
        <v>0</v>
      </c>
    </row>
    <row r="180" s="31" customFormat="true" ht="0.75" hidden="true" customHeight="true" outlineLevel="0" collapsed="false">
      <c r="A180" s="8"/>
      <c r="B180" s="8"/>
      <c r="C180" s="262" t="s">
        <v>1161</v>
      </c>
      <c r="D180" s="750"/>
      <c r="E180" s="616"/>
      <c r="F180" s="580"/>
      <c r="G180" s="749"/>
      <c r="H180" s="511"/>
      <c r="I180" s="324"/>
      <c r="J180" s="172"/>
      <c r="K180" s="511"/>
      <c r="L180" s="621"/>
      <c r="M180" s="731"/>
      <c r="N180" s="576"/>
      <c r="O180" s="85"/>
      <c r="P180" s="85"/>
      <c r="AH180" s="31" t="n">
        <v>0</v>
      </c>
    </row>
    <row r="181" s="31" customFormat="true" ht="18.75" hidden="true" customHeight="true" outlineLevel="0" collapsed="false">
      <c r="A181" s="8" t="s">
        <v>242</v>
      </c>
      <c r="B181" s="8" t="s">
        <v>243</v>
      </c>
      <c r="C181" s="262"/>
      <c r="D181" s="750"/>
      <c r="E181" s="616"/>
      <c r="F181" s="580" t="str">
        <f aca="false">INDEX(PT_DIFFERENTIATION_VTAR,MATCH(A181,PT_DIFFERENTIATION_VTAR_ID,0))</f>
        <v>Тариф на транспортировку воды</v>
      </c>
      <c r="G181" s="689" t="str">
        <f aca="false">INDEX(PT_DIFFERENTIATION_NTAR,MATCH(B181,PT_DIFFERENTIATION_NTAR_ID,0))</f>
        <v/>
      </c>
      <c r="H181" s="272"/>
      <c r="I181" s="736"/>
      <c r="J181" s="737"/>
      <c r="K181" s="284"/>
      <c r="L181" s="272" t="s">
        <v>313</v>
      </c>
      <c r="M181" s="731"/>
      <c r="N181" s="576"/>
      <c r="O181" s="85"/>
      <c r="P181" s="85"/>
      <c r="AH181" s="31" t="n">
        <v>0</v>
      </c>
    </row>
    <row r="182" s="31" customFormat="true" ht="18.75" hidden="true" customHeight="true" outlineLevel="0" collapsed="false">
      <c r="A182" s="8"/>
      <c r="B182" s="8"/>
      <c r="C182" s="262" t="s">
        <v>1154</v>
      </c>
      <c r="D182" s="750"/>
      <c r="E182" s="616"/>
      <c r="F182" s="580"/>
      <c r="G182" s="689"/>
      <c r="H182" s="511"/>
      <c r="I182" s="324" t="s">
        <v>1153</v>
      </c>
      <c r="J182" s="172"/>
      <c r="K182" s="511"/>
      <c r="L182" s="621"/>
      <c r="M182" s="731"/>
      <c r="N182" s="576"/>
      <c r="O182" s="85"/>
      <c r="P182" s="85"/>
      <c r="AH182" s="31" t="n">
        <v>0</v>
      </c>
    </row>
    <row r="183" s="31" customFormat="true" ht="0.75" hidden="true" customHeight="true" outlineLevel="0" collapsed="false">
      <c r="A183" s="8"/>
      <c r="B183" s="8"/>
      <c r="C183" s="262" t="s">
        <v>1161</v>
      </c>
      <c r="D183" s="750"/>
      <c r="E183" s="616"/>
      <c r="F183" s="580"/>
      <c r="G183" s="749"/>
      <c r="H183" s="511"/>
      <c r="I183" s="324"/>
      <c r="J183" s="172"/>
      <c r="K183" s="511"/>
      <c r="L183" s="621"/>
      <c r="M183" s="731"/>
      <c r="N183" s="576"/>
      <c r="O183" s="85"/>
      <c r="P183" s="85"/>
      <c r="AH183" s="31" t="n">
        <v>0</v>
      </c>
    </row>
    <row r="184" s="31" customFormat="true" ht="18.75" hidden="true" customHeight="true" outlineLevel="0" collapsed="false">
      <c r="A184" s="8" t="s">
        <v>247</v>
      </c>
      <c r="B184" s="8" t="s">
        <v>248</v>
      </c>
      <c r="C184" s="262"/>
      <c r="D184" s="750"/>
      <c r="E184" s="616"/>
      <c r="F184" s="580" t="str">
        <f aca="false">INDEX(PT_DIFFERENTIATION_VTAR,MATCH(A184,PT_DIFFERENTIATION_VTAR_ID,0))</f>
        <v>Тариф на подвоз воды</v>
      </c>
      <c r="G184" s="689" t="str">
        <f aca="false">INDEX(PT_DIFFERENTIATION_NTAR,MATCH(B184,PT_DIFFERENTIATION_NTAR_ID,0))</f>
        <v/>
      </c>
      <c r="H184" s="272"/>
      <c r="I184" s="736"/>
      <c r="J184" s="737"/>
      <c r="K184" s="284"/>
      <c r="L184" s="272" t="s">
        <v>313</v>
      </c>
      <c r="M184" s="731"/>
      <c r="N184" s="576"/>
      <c r="O184" s="85"/>
      <c r="P184" s="85"/>
      <c r="AH184" s="31" t="n">
        <v>0</v>
      </c>
    </row>
    <row r="185" s="31" customFormat="true" ht="18.75" hidden="true" customHeight="true" outlineLevel="0" collapsed="false">
      <c r="A185" s="8"/>
      <c r="B185" s="8"/>
      <c r="C185" s="262" t="s">
        <v>1154</v>
      </c>
      <c r="D185" s="750"/>
      <c r="E185" s="616"/>
      <c r="F185" s="580"/>
      <c r="G185" s="689"/>
      <c r="H185" s="511"/>
      <c r="I185" s="324" t="s">
        <v>1153</v>
      </c>
      <c r="J185" s="172"/>
      <c r="K185" s="511"/>
      <c r="L185" s="621"/>
      <c r="M185" s="731"/>
      <c r="N185" s="576"/>
      <c r="O185" s="85"/>
      <c r="P185" s="85"/>
      <c r="AH185" s="31" t="n">
        <v>0</v>
      </c>
    </row>
    <row r="186" s="31" customFormat="true" ht="0.75" hidden="true" customHeight="true" outlineLevel="0" collapsed="false">
      <c r="A186" s="8"/>
      <c r="B186" s="8"/>
      <c r="C186" s="262" t="s">
        <v>1161</v>
      </c>
      <c r="D186" s="750"/>
      <c r="E186" s="616"/>
      <c r="F186" s="580"/>
      <c r="G186" s="749"/>
      <c r="H186" s="511"/>
      <c r="I186" s="324"/>
      <c r="J186" s="172"/>
      <c r="K186" s="511"/>
      <c r="L186" s="621"/>
      <c r="M186" s="731"/>
      <c r="N186" s="576"/>
      <c r="O186" s="85"/>
      <c r="P186" s="85"/>
      <c r="AH186" s="31" t="n">
        <v>0</v>
      </c>
    </row>
    <row r="187" s="31" customFormat="true" ht="18.75" hidden="true" customHeight="true" outlineLevel="0" collapsed="false">
      <c r="A187" s="8" t="s">
        <v>252</v>
      </c>
      <c r="B187" s="8" t="s">
        <v>253</v>
      </c>
      <c r="C187" s="262"/>
      <c r="D187" s="750"/>
      <c r="E187" s="616"/>
      <c r="F187" s="580" t="str">
        <f aca="false">INDEX(PT_DIFFERENTIATION_VTAR,MATCH(A187,PT_DIFFERENTIATION_VTAR_ID,0))</f>
        <v>Тариф на подключение (технологическое присоединение) к централизованной системе холодного водоснабжения</v>
      </c>
      <c r="G187" s="689" t="str">
        <f aca="false">INDEX(PT_DIFFERENTIATION_NTAR,MATCH(B187,PT_DIFFERENTIATION_NTAR_ID,0))</f>
        <v/>
      </c>
      <c r="H187" s="272"/>
      <c r="I187" s="736"/>
      <c r="J187" s="737"/>
      <c r="K187" s="284"/>
      <c r="L187" s="272" t="s">
        <v>313</v>
      </c>
      <c r="M187" s="731"/>
      <c r="N187" s="576"/>
      <c r="O187" s="85"/>
      <c r="P187" s="85"/>
      <c r="AH187" s="31" t="n">
        <v>0</v>
      </c>
    </row>
    <row r="188" s="31" customFormat="true" ht="18.75" hidden="true" customHeight="true" outlineLevel="0" collapsed="false">
      <c r="A188" s="8"/>
      <c r="B188" s="8"/>
      <c r="C188" s="262" t="s">
        <v>1154</v>
      </c>
      <c r="D188" s="750"/>
      <c r="E188" s="616"/>
      <c r="F188" s="580"/>
      <c r="G188" s="689"/>
      <c r="H188" s="511"/>
      <c r="I188" s="324" t="s">
        <v>1153</v>
      </c>
      <c r="J188" s="172"/>
      <c r="K188" s="511"/>
      <c r="L188" s="621"/>
      <c r="M188" s="731"/>
      <c r="N188" s="576"/>
      <c r="O188" s="85"/>
      <c r="P188" s="85"/>
      <c r="AH188" s="31" t="n">
        <v>0</v>
      </c>
    </row>
    <row r="189" s="31" customFormat="true" ht="0.75" hidden="true" customHeight="true" outlineLevel="0" collapsed="false">
      <c r="A189" s="8"/>
      <c r="B189" s="8"/>
      <c r="C189" s="262" t="s">
        <v>1161</v>
      </c>
      <c r="D189" s="750"/>
      <c r="E189" s="616"/>
      <c r="F189" s="580"/>
      <c r="G189" s="749"/>
      <c r="H189" s="511"/>
      <c r="I189" s="324"/>
      <c r="J189" s="172"/>
      <c r="K189" s="511"/>
      <c r="L189" s="621"/>
      <c r="M189" s="731"/>
      <c r="N189" s="576"/>
      <c r="O189" s="85"/>
      <c r="P189" s="85"/>
      <c r="AH189" s="31" t="n">
        <v>0</v>
      </c>
    </row>
    <row r="190" s="31" customFormat="true" ht="18.75" hidden="true" customHeight="true" outlineLevel="0" collapsed="false">
      <c r="A190" s="8" t="s">
        <v>257</v>
      </c>
      <c r="B190" s="8" t="s">
        <v>258</v>
      </c>
      <c r="C190" s="262"/>
      <c r="D190" s="750"/>
      <c r="E190" s="616"/>
      <c r="F190" s="580" t="str">
        <f aca="false">INDEX(PT_DIFFERENTIATION_VTAR,MATCH(A190,PT_DIFFERENTIATION_VTAR_ID,0))</f>
        <v>Тариф на горячую воду (горячее водоснабжение)</v>
      </c>
      <c r="G190" s="689" t="str">
        <f aca="false">INDEX(PT_DIFFERENTIATION_NTAR,MATCH(B190,PT_DIFFERENTIATION_NTAR_ID,0))</f>
        <v/>
      </c>
      <c r="H190" s="272"/>
      <c r="I190" s="736"/>
      <c r="J190" s="737"/>
      <c r="K190" s="284"/>
      <c r="L190" s="272" t="s">
        <v>313</v>
      </c>
      <c r="M190" s="731"/>
      <c r="N190" s="576"/>
      <c r="O190" s="85"/>
      <c r="P190" s="85"/>
      <c r="AH190" s="31" t="n">
        <v>0</v>
      </c>
    </row>
    <row r="191" s="31" customFormat="true" ht="18.75" hidden="true" customHeight="true" outlineLevel="0" collapsed="false">
      <c r="A191" s="8"/>
      <c r="B191" s="8"/>
      <c r="C191" s="262" t="s">
        <v>1154</v>
      </c>
      <c r="D191" s="750"/>
      <c r="E191" s="616"/>
      <c r="F191" s="580"/>
      <c r="G191" s="689"/>
      <c r="H191" s="511"/>
      <c r="I191" s="324" t="s">
        <v>1153</v>
      </c>
      <c r="J191" s="172"/>
      <c r="K191" s="511"/>
      <c r="L191" s="621"/>
      <c r="M191" s="731"/>
      <c r="N191" s="576"/>
      <c r="O191" s="85"/>
      <c r="P191" s="85"/>
      <c r="AH191" s="31" t="n">
        <v>0</v>
      </c>
    </row>
    <row r="192" s="31" customFormat="true" ht="0.75" hidden="true" customHeight="true" outlineLevel="0" collapsed="false">
      <c r="A192" s="8"/>
      <c r="B192" s="8"/>
      <c r="C192" s="262" t="s">
        <v>1161</v>
      </c>
      <c r="D192" s="750"/>
      <c r="E192" s="616"/>
      <c r="F192" s="580"/>
      <c r="G192" s="749"/>
      <c r="H192" s="511"/>
      <c r="I192" s="324"/>
      <c r="J192" s="172"/>
      <c r="K192" s="511"/>
      <c r="L192" s="621"/>
      <c r="M192" s="731"/>
      <c r="N192" s="576"/>
      <c r="O192" s="85"/>
      <c r="P192" s="85"/>
      <c r="AH192" s="31" t="n">
        <v>0</v>
      </c>
    </row>
    <row r="193" s="31" customFormat="true" ht="18.75" hidden="true" customHeight="true" outlineLevel="0" collapsed="false">
      <c r="A193" s="8" t="s">
        <v>262</v>
      </c>
      <c r="B193" s="8" t="s">
        <v>263</v>
      </c>
      <c r="C193" s="262"/>
      <c r="D193" s="750"/>
      <c r="E193" s="616"/>
      <c r="F193" s="580" t="str">
        <f aca="false">INDEX(PT_DIFFERENTIATION_VTAR,MATCH(A193,PT_DIFFERENTIATION_VTAR_ID,0))</f>
        <v>Тариф на транспортировку горячей воды</v>
      </c>
      <c r="G193" s="689" t="str">
        <f aca="false">INDEX(PT_DIFFERENTIATION_NTAR,MATCH(B193,PT_DIFFERENTIATION_NTAR_ID,0))</f>
        <v/>
      </c>
      <c r="H193" s="272"/>
      <c r="I193" s="736"/>
      <c r="J193" s="737"/>
      <c r="K193" s="284"/>
      <c r="L193" s="272" t="s">
        <v>313</v>
      </c>
      <c r="M193" s="731"/>
      <c r="N193" s="576"/>
      <c r="O193" s="85"/>
      <c r="P193" s="85"/>
      <c r="AH193" s="31" t="n">
        <v>0</v>
      </c>
    </row>
    <row r="194" s="31" customFormat="true" ht="18.75" hidden="true" customHeight="true" outlineLevel="0" collapsed="false">
      <c r="A194" s="8"/>
      <c r="B194" s="8"/>
      <c r="C194" s="262" t="s">
        <v>1154</v>
      </c>
      <c r="D194" s="750"/>
      <c r="E194" s="616"/>
      <c r="F194" s="580"/>
      <c r="G194" s="689"/>
      <c r="H194" s="511"/>
      <c r="I194" s="324" t="s">
        <v>1153</v>
      </c>
      <c r="J194" s="172"/>
      <c r="K194" s="511"/>
      <c r="L194" s="621"/>
      <c r="M194" s="731"/>
      <c r="N194" s="576"/>
      <c r="O194" s="85"/>
      <c r="P194" s="85"/>
      <c r="AH194" s="31" t="n">
        <v>0</v>
      </c>
    </row>
    <row r="195" s="31" customFormat="true" ht="0.75" hidden="true" customHeight="true" outlineLevel="0" collapsed="false">
      <c r="A195" s="8"/>
      <c r="B195" s="8"/>
      <c r="C195" s="262" t="s">
        <v>1161</v>
      </c>
      <c r="D195" s="750"/>
      <c r="E195" s="616"/>
      <c r="F195" s="580"/>
      <c r="G195" s="749"/>
      <c r="H195" s="511"/>
      <c r="I195" s="324"/>
      <c r="J195" s="172"/>
      <c r="K195" s="511"/>
      <c r="L195" s="621"/>
      <c r="M195" s="731"/>
      <c r="N195" s="576"/>
      <c r="O195" s="85"/>
      <c r="P195" s="85"/>
      <c r="AH195" s="31" t="n">
        <v>0</v>
      </c>
    </row>
    <row r="196" s="31" customFormat="true" ht="18.75" hidden="true" customHeight="true" outlineLevel="0" collapsed="false">
      <c r="A196" s="8" t="s">
        <v>267</v>
      </c>
      <c r="B196" s="8" t="s">
        <v>268</v>
      </c>
      <c r="C196" s="262"/>
      <c r="D196" s="750"/>
      <c r="E196" s="616"/>
      <c r="F196" s="580" t="str">
        <f aca="false">INDEX(PT_DIFFERENTIATION_VTAR,MATCH(A196,PT_DIFFERENTIATION_VTAR_ID,0))</f>
        <v>Тариф на подключение (технологическое присоединение) к централизованной системе горячего водоснабжения</v>
      </c>
      <c r="G196" s="689" t="str">
        <f aca="false">INDEX(PT_DIFFERENTIATION_NTAR,MATCH(B196,PT_DIFFERENTIATION_NTAR_ID,0))</f>
        <v/>
      </c>
      <c r="H196" s="272"/>
      <c r="I196" s="736"/>
      <c r="J196" s="737"/>
      <c r="K196" s="284"/>
      <c r="L196" s="272" t="s">
        <v>313</v>
      </c>
      <c r="M196" s="731"/>
      <c r="N196" s="576"/>
      <c r="O196" s="85"/>
      <c r="P196" s="85"/>
      <c r="AH196" s="31" t="n">
        <v>0</v>
      </c>
    </row>
    <row r="197" s="31" customFormat="true" ht="18.75" hidden="true" customHeight="true" outlineLevel="0" collapsed="false">
      <c r="A197" s="8"/>
      <c r="B197" s="8"/>
      <c r="C197" s="262" t="s">
        <v>1154</v>
      </c>
      <c r="D197" s="750"/>
      <c r="E197" s="616"/>
      <c r="F197" s="580"/>
      <c r="G197" s="689"/>
      <c r="H197" s="511"/>
      <c r="I197" s="324" t="s">
        <v>1153</v>
      </c>
      <c r="J197" s="172"/>
      <c r="K197" s="511"/>
      <c r="L197" s="621"/>
      <c r="M197" s="731"/>
      <c r="N197" s="576"/>
      <c r="O197" s="85"/>
      <c r="P197" s="85"/>
      <c r="AH197" s="31" t="n">
        <v>0</v>
      </c>
    </row>
    <row r="198" s="31" customFormat="true" ht="0.75" hidden="true" customHeight="true" outlineLevel="0" collapsed="false">
      <c r="A198" s="8"/>
      <c r="B198" s="8"/>
      <c r="C198" s="262" t="s">
        <v>1161</v>
      </c>
      <c r="D198" s="750"/>
      <c r="E198" s="616"/>
      <c r="F198" s="580"/>
      <c r="G198" s="749"/>
      <c r="H198" s="511"/>
      <c r="I198" s="324"/>
      <c r="J198" s="172"/>
      <c r="K198" s="511"/>
      <c r="L198" s="621"/>
      <c r="M198" s="731"/>
      <c r="N198" s="576"/>
      <c r="O198" s="85"/>
      <c r="P198" s="85"/>
      <c r="AH198" s="31" t="n">
        <v>0</v>
      </c>
    </row>
    <row r="199" s="31" customFormat="true" ht="18.75" hidden="true" customHeight="true" outlineLevel="0" collapsed="false">
      <c r="A199" s="8" t="s">
        <v>272</v>
      </c>
      <c r="B199" s="8" t="s">
        <v>273</v>
      </c>
      <c r="C199" s="262"/>
      <c r="D199" s="750"/>
      <c r="E199" s="616"/>
      <c r="F199" s="580" t="str">
        <f aca="false">INDEX(PT_DIFFERENTIATION_VTAR,MATCH(A199,PT_DIFFERENTIATION_VTAR_ID,0))</f>
        <v>Тариф на водоотведение</v>
      </c>
      <c r="G199" s="689" t="str">
        <f aca="false">INDEX(PT_DIFFERENTIATION_NTAR,MATCH(B199,PT_DIFFERENTIATION_NTAR_ID,0))</f>
        <v/>
      </c>
      <c r="H199" s="272"/>
      <c r="I199" s="736"/>
      <c r="J199" s="737"/>
      <c r="K199" s="284"/>
      <c r="L199" s="272" t="s">
        <v>313</v>
      </c>
      <c r="M199" s="731"/>
      <c r="N199" s="576"/>
      <c r="O199" s="85"/>
      <c r="P199" s="85"/>
      <c r="AH199" s="31" t="n">
        <v>0</v>
      </c>
    </row>
    <row r="200" s="31" customFormat="true" ht="18.75" hidden="true" customHeight="true" outlineLevel="0" collapsed="false">
      <c r="A200" s="8"/>
      <c r="B200" s="8"/>
      <c r="C200" s="262" t="s">
        <v>1154</v>
      </c>
      <c r="D200" s="750"/>
      <c r="E200" s="616"/>
      <c r="F200" s="580"/>
      <c r="G200" s="689"/>
      <c r="H200" s="511"/>
      <c r="I200" s="324" t="s">
        <v>1153</v>
      </c>
      <c r="J200" s="172"/>
      <c r="K200" s="511"/>
      <c r="L200" s="621"/>
      <c r="M200" s="731"/>
      <c r="N200" s="576"/>
      <c r="O200" s="85"/>
      <c r="P200" s="85"/>
      <c r="AH200" s="31" t="n">
        <v>0</v>
      </c>
    </row>
    <row r="201" s="31" customFormat="true" ht="0.75" hidden="true" customHeight="true" outlineLevel="0" collapsed="false">
      <c r="A201" s="8"/>
      <c r="B201" s="8"/>
      <c r="C201" s="262" t="s">
        <v>1161</v>
      </c>
      <c r="D201" s="750"/>
      <c r="E201" s="616"/>
      <c r="F201" s="580"/>
      <c r="G201" s="749"/>
      <c r="H201" s="511"/>
      <c r="I201" s="324"/>
      <c r="J201" s="172"/>
      <c r="K201" s="511"/>
      <c r="L201" s="621"/>
      <c r="M201" s="731"/>
      <c r="N201" s="576"/>
      <c r="O201" s="85"/>
      <c r="P201" s="85"/>
      <c r="AH201" s="31" t="n">
        <v>0</v>
      </c>
    </row>
    <row r="202" s="31" customFormat="true" ht="18.75" hidden="true" customHeight="true" outlineLevel="0" collapsed="false">
      <c r="A202" s="8" t="s">
        <v>277</v>
      </c>
      <c r="B202" s="8" t="s">
        <v>278</v>
      </c>
      <c r="C202" s="262"/>
      <c r="D202" s="750"/>
      <c r="E202" s="616"/>
      <c r="F202" s="580" t="str">
        <f aca="false">INDEX(PT_DIFFERENTIATION_VTAR,MATCH(A202,PT_DIFFERENTIATION_VTAR_ID,0))</f>
        <v>Тариф на транспортировку сточных вод</v>
      </c>
      <c r="G202" s="689" t="str">
        <f aca="false">INDEX(PT_DIFFERENTIATION_NTAR,MATCH(B202,PT_DIFFERENTIATION_NTAR_ID,0))</f>
        <v/>
      </c>
      <c r="H202" s="272"/>
      <c r="I202" s="736"/>
      <c r="J202" s="737"/>
      <c r="K202" s="284"/>
      <c r="L202" s="272" t="s">
        <v>313</v>
      </c>
      <c r="M202" s="731"/>
      <c r="N202" s="576"/>
      <c r="O202" s="85"/>
      <c r="P202" s="85"/>
      <c r="AH202" s="31" t="n">
        <v>0</v>
      </c>
    </row>
    <row r="203" s="31" customFormat="true" ht="18.75" hidden="true" customHeight="true" outlineLevel="0" collapsed="false">
      <c r="A203" s="8"/>
      <c r="B203" s="8"/>
      <c r="C203" s="262" t="s">
        <v>1154</v>
      </c>
      <c r="D203" s="750"/>
      <c r="E203" s="616"/>
      <c r="F203" s="580"/>
      <c r="G203" s="689"/>
      <c r="H203" s="511"/>
      <c r="I203" s="324" t="s">
        <v>1153</v>
      </c>
      <c r="J203" s="172"/>
      <c r="K203" s="511"/>
      <c r="L203" s="621"/>
      <c r="M203" s="731"/>
      <c r="N203" s="576"/>
      <c r="O203" s="85"/>
      <c r="P203" s="85"/>
      <c r="AH203" s="31" t="n">
        <v>0</v>
      </c>
    </row>
    <row r="204" s="31" customFormat="true" ht="0.75" hidden="true" customHeight="true" outlineLevel="0" collapsed="false">
      <c r="A204" s="8"/>
      <c r="B204" s="8"/>
      <c r="C204" s="262" t="s">
        <v>1161</v>
      </c>
      <c r="D204" s="750"/>
      <c r="E204" s="616"/>
      <c r="F204" s="580"/>
      <c r="G204" s="749"/>
      <c r="H204" s="511"/>
      <c r="I204" s="324"/>
      <c r="J204" s="172"/>
      <c r="K204" s="511"/>
      <c r="L204" s="621"/>
      <c r="M204" s="731"/>
      <c r="N204" s="576"/>
      <c r="O204" s="85"/>
      <c r="P204" s="85"/>
      <c r="AH204" s="31" t="n">
        <v>0</v>
      </c>
    </row>
    <row r="205" s="31" customFormat="true" ht="18.75" hidden="true" customHeight="true" outlineLevel="0" collapsed="false">
      <c r="A205" s="8" t="s">
        <v>282</v>
      </c>
      <c r="B205" s="8" t="s">
        <v>283</v>
      </c>
      <c r="C205" s="262"/>
      <c r="D205" s="750"/>
      <c r="E205" s="616"/>
      <c r="F205" s="580" t="str">
        <f aca="false">INDEX(PT_DIFFERENTIATION_VTAR,MATCH(A205,PT_DIFFERENTIATION_VTAR_ID,0))</f>
        <v>Тариф на подключение (технологическое присоединение) к централизованной системе водоотведения</v>
      </c>
      <c r="G205" s="689" t="str">
        <f aca="false">INDEX(PT_DIFFERENTIATION_NTAR,MATCH(B205,PT_DIFFERENTIATION_NTAR_ID,0))</f>
        <v/>
      </c>
      <c r="H205" s="272"/>
      <c r="I205" s="736"/>
      <c r="J205" s="737"/>
      <c r="K205" s="284"/>
      <c r="L205" s="272" t="s">
        <v>313</v>
      </c>
      <c r="M205" s="731"/>
      <c r="N205" s="576"/>
      <c r="O205" s="85"/>
      <c r="P205" s="85"/>
      <c r="AH205" s="31" t="n">
        <v>0</v>
      </c>
    </row>
    <row r="206" s="31" customFormat="true" ht="18.75" hidden="true" customHeight="true" outlineLevel="0" collapsed="false">
      <c r="A206" s="8"/>
      <c r="B206" s="8"/>
      <c r="C206" s="262" t="s">
        <v>1154</v>
      </c>
      <c r="D206" s="750"/>
      <c r="E206" s="616"/>
      <c r="F206" s="580"/>
      <c r="G206" s="689"/>
      <c r="H206" s="511"/>
      <c r="I206" s="324" t="s">
        <v>1153</v>
      </c>
      <c r="J206" s="172"/>
      <c r="K206" s="511"/>
      <c r="L206" s="621"/>
      <c r="M206" s="731"/>
      <c r="N206" s="576"/>
      <c r="O206" s="85"/>
      <c r="P206" s="85"/>
      <c r="AH206" s="31" t="n">
        <v>0</v>
      </c>
    </row>
    <row r="207" s="31" customFormat="true" ht="1.05" hidden="false" customHeight="true" outlineLevel="0" collapsed="false">
      <c r="A207" s="8"/>
      <c r="B207" s="8"/>
      <c r="C207" s="262" t="s">
        <v>1161</v>
      </c>
      <c r="D207" s="750"/>
      <c r="E207" s="616"/>
      <c r="F207" s="580"/>
      <c r="G207" s="749"/>
      <c r="H207" s="511"/>
      <c r="I207" s="324"/>
      <c r="J207" s="172"/>
      <c r="K207" s="511"/>
      <c r="L207" s="621"/>
      <c r="M207" s="731"/>
      <c r="N207" s="576"/>
      <c r="O207" s="85"/>
      <c r="P207" s="85"/>
      <c r="AH207" s="31" t="n">
        <v>1</v>
      </c>
    </row>
    <row r="208" customFormat="false" ht="27.3" hidden="false" customHeight="true" outlineLevel="0" collapsed="false">
      <c r="D208" s="375"/>
      <c r="E208" s="616" t="s">
        <v>119</v>
      </c>
      <c r="F208" s="148" t="str">
        <f aca="false">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8"/>
      <c r="H208" s="148"/>
      <c r="I208" s="148"/>
      <c r="J208" s="148"/>
      <c r="K208" s="148"/>
      <c r="L208" s="148"/>
      <c r="M208" s="618"/>
      <c r="N208" s="576"/>
      <c r="AH208" s="31" t="n">
        <v>26</v>
      </c>
    </row>
    <row r="209" s="31" customFormat="true" ht="60.75" hidden="true" customHeight="true" outlineLevel="0" collapsed="false">
      <c r="A209" s="8" t="s">
        <v>164</v>
      </c>
      <c r="B209" s="8" t="s">
        <v>165</v>
      </c>
      <c r="C209" s="262"/>
      <c r="D209" s="750"/>
      <c r="E209" s="616"/>
      <c r="F209" s="580" t="str">
        <f aca="false">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689" t="str">
        <f aca="false">INDEX(PT_DIFFERENTIATION_NTAR,MATCH(B209,PT_DIFFERENTIATION_NTAR_ID,0))</f>
        <v/>
      </c>
      <c r="H209" s="272"/>
      <c r="I209" s="736"/>
      <c r="J209" s="737"/>
      <c r="K209" s="284"/>
      <c r="L209" s="272" t="s">
        <v>313</v>
      </c>
      <c r="M209" s="725"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76"/>
      <c r="O209" s="85"/>
      <c r="P209" s="85"/>
      <c r="AH209" s="31" t="n">
        <v>0</v>
      </c>
    </row>
    <row r="210" s="31" customFormat="true" ht="18.75" hidden="true" customHeight="true" outlineLevel="0" collapsed="false">
      <c r="A210" s="8"/>
      <c r="B210" s="8"/>
      <c r="C210" s="262" t="s">
        <v>1154</v>
      </c>
      <c r="D210" s="750"/>
      <c r="E210" s="616"/>
      <c r="F210" s="580"/>
      <c r="G210" s="689"/>
      <c r="H210" s="511"/>
      <c r="I210" s="324" t="s">
        <v>1153</v>
      </c>
      <c r="J210" s="172"/>
      <c r="K210" s="511"/>
      <c r="L210" s="621"/>
      <c r="M210" s="725"/>
      <c r="N210" s="576"/>
      <c r="O210" s="85"/>
      <c r="P210" s="85"/>
      <c r="AH210" s="31" t="n">
        <v>0</v>
      </c>
    </row>
    <row r="211" s="31" customFormat="true" ht="0.75" hidden="true" customHeight="true" outlineLevel="0" collapsed="false">
      <c r="A211" s="8"/>
      <c r="B211" s="8"/>
      <c r="C211" s="262" t="s">
        <v>1161</v>
      </c>
      <c r="D211" s="750"/>
      <c r="E211" s="616"/>
      <c r="F211" s="580"/>
      <c r="G211" s="749"/>
      <c r="H211" s="511"/>
      <c r="I211" s="324"/>
      <c r="J211" s="172"/>
      <c r="K211" s="511"/>
      <c r="L211" s="621"/>
      <c r="M211" s="725"/>
      <c r="N211" s="576"/>
      <c r="O211" s="85"/>
      <c r="P211" s="85"/>
      <c r="AH211" s="31" t="n">
        <v>0</v>
      </c>
    </row>
    <row r="212" s="31" customFormat="true" ht="45" hidden="true" customHeight="true" outlineLevel="0" collapsed="false">
      <c r="A212" s="8" t="s">
        <v>169</v>
      </c>
      <c r="B212" s="8" t="s">
        <v>170</v>
      </c>
      <c r="C212" s="262"/>
      <c r="D212" s="750"/>
      <c r="E212" s="616"/>
      <c r="F212" s="580" t="str">
        <f aca="false">INDEX(PT_DIFFERENTIATION_VTAR,MATCH(A212,PT_DIFFERENTIATION_VTAR_ID,0))</f>
        <v/>
      </c>
      <c r="G212" s="689" t="str">
        <f aca="false">INDEX(PT_DIFFERENTIATION_NTAR,MATCH(B212,PT_DIFFERENTIATION_NTAR_ID,0))</f>
        <v/>
      </c>
      <c r="H212" s="272"/>
      <c r="I212" s="736"/>
      <c r="J212" s="737"/>
      <c r="K212" s="284"/>
      <c r="L212" s="272" t="s">
        <v>313</v>
      </c>
      <c r="M212" s="725"/>
      <c r="N212" s="576"/>
      <c r="O212" s="85"/>
      <c r="P212" s="85"/>
      <c r="AH212" s="31" t="n">
        <v>0</v>
      </c>
    </row>
    <row r="213" s="31" customFormat="true" ht="18.75" hidden="true" customHeight="true" outlineLevel="0" collapsed="false">
      <c r="A213" s="8"/>
      <c r="B213" s="8"/>
      <c r="C213" s="262" t="s">
        <v>1154</v>
      </c>
      <c r="D213" s="750"/>
      <c r="E213" s="616"/>
      <c r="F213" s="580"/>
      <c r="G213" s="689"/>
      <c r="H213" s="511"/>
      <c r="I213" s="324" t="s">
        <v>1153</v>
      </c>
      <c r="J213" s="172"/>
      <c r="K213" s="511"/>
      <c r="L213" s="621"/>
      <c r="M213" s="754"/>
      <c r="N213" s="576"/>
      <c r="O213" s="85"/>
      <c r="P213" s="85"/>
      <c r="AH213" s="31" t="n">
        <v>0</v>
      </c>
    </row>
    <row r="214" s="31" customFormat="true" ht="0.75" hidden="true" customHeight="true" outlineLevel="0" collapsed="false">
      <c r="A214" s="8"/>
      <c r="B214" s="8"/>
      <c r="C214" s="262" t="s">
        <v>1161</v>
      </c>
      <c r="D214" s="750"/>
      <c r="E214" s="616"/>
      <c r="F214" s="580"/>
      <c r="G214" s="749"/>
      <c r="H214" s="511"/>
      <c r="I214" s="324"/>
      <c r="J214" s="172"/>
      <c r="K214" s="511"/>
      <c r="L214" s="621"/>
      <c r="M214" s="731"/>
      <c r="N214" s="576"/>
      <c r="O214" s="85"/>
      <c r="P214" s="85"/>
      <c r="AH214" s="31" t="n">
        <v>0</v>
      </c>
    </row>
    <row r="215" s="31" customFormat="true" ht="45" hidden="true" customHeight="true" outlineLevel="0" collapsed="false">
      <c r="A215" s="8" t="s">
        <v>176</v>
      </c>
      <c r="B215" s="8" t="s">
        <v>177</v>
      </c>
      <c r="C215" s="262"/>
      <c r="D215" s="750"/>
      <c r="E215" s="616"/>
      <c r="F215" s="580" t="str">
        <f aca="false">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689" t="str">
        <f aca="false">INDEX(PT_DIFFERENTIATION_NTAR,MATCH(B215,PT_DIFFERENTIATION_NTAR_ID,0))</f>
        <v/>
      </c>
      <c r="H215" s="272"/>
      <c r="I215" s="736"/>
      <c r="J215" s="737"/>
      <c r="K215" s="284"/>
      <c r="L215" s="272" t="s">
        <v>313</v>
      </c>
      <c r="M215" s="731"/>
      <c r="N215" s="576"/>
      <c r="O215" s="85"/>
      <c r="P215" s="85"/>
      <c r="AH215" s="31" t="n">
        <v>0</v>
      </c>
    </row>
    <row r="216" s="31" customFormat="true" ht="18.75" hidden="true" customHeight="true" outlineLevel="0" collapsed="false">
      <c r="A216" s="8"/>
      <c r="B216" s="8"/>
      <c r="C216" s="262" t="s">
        <v>1154</v>
      </c>
      <c r="D216" s="750"/>
      <c r="E216" s="616"/>
      <c r="F216" s="580"/>
      <c r="G216" s="689"/>
      <c r="H216" s="511"/>
      <c r="I216" s="324" t="s">
        <v>1153</v>
      </c>
      <c r="J216" s="172"/>
      <c r="K216" s="511"/>
      <c r="L216" s="621"/>
      <c r="M216" s="731"/>
      <c r="N216" s="576"/>
      <c r="O216" s="85"/>
      <c r="P216" s="85"/>
      <c r="AH216" s="31" t="n">
        <v>0</v>
      </c>
    </row>
    <row r="217" s="31" customFormat="true" ht="0.75" hidden="true" customHeight="true" outlineLevel="0" collapsed="false">
      <c r="A217" s="8"/>
      <c r="B217" s="8"/>
      <c r="C217" s="262" t="s">
        <v>1161</v>
      </c>
      <c r="D217" s="750"/>
      <c r="E217" s="616"/>
      <c r="F217" s="580"/>
      <c r="G217" s="749"/>
      <c r="H217" s="511"/>
      <c r="I217" s="324"/>
      <c r="J217" s="172"/>
      <c r="K217" s="511"/>
      <c r="L217" s="621"/>
      <c r="M217" s="731"/>
      <c r="N217" s="576"/>
      <c r="O217" s="85"/>
      <c r="P217" s="85"/>
      <c r="AH217" s="31" t="n">
        <v>0</v>
      </c>
    </row>
    <row r="218" s="31" customFormat="true" ht="45" hidden="true" customHeight="true" outlineLevel="0" collapsed="false">
      <c r="A218" s="8" t="s">
        <v>182</v>
      </c>
      <c r="B218" s="8" t="s">
        <v>183</v>
      </c>
      <c r="C218" s="262"/>
      <c r="D218" s="750"/>
      <c r="E218" s="616"/>
      <c r="F218" s="580" t="str">
        <f aca="false">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689" t="str">
        <f aca="false">INDEX(PT_DIFFERENTIATION_NTAR,MATCH(B218,PT_DIFFERENTIATION_NTAR_ID,0))</f>
        <v/>
      </c>
      <c r="H218" s="272"/>
      <c r="I218" s="736"/>
      <c r="J218" s="737"/>
      <c r="K218" s="284"/>
      <c r="L218" s="272" t="s">
        <v>313</v>
      </c>
      <c r="M218" s="731"/>
      <c r="N218" s="576"/>
      <c r="O218" s="85"/>
      <c r="P218" s="85"/>
      <c r="AH218" s="31" t="n">
        <v>0</v>
      </c>
    </row>
    <row r="219" s="31" customFormat="true" ht="18.75" hidden="true" customHeight="true" outlineLevel="0" collapsed="false">
      <c r="A219" s="8"/>
      <c r="B219" s="8"/>
      <c r="C219" s="262" t="s">
        <v>1154</v>
      </c>
      <c r="D219" s="750"/>
      <c r="E219" s="616"/>
      <c r="F219" s="580"/>
      <c r="G219" s="689"/>
      <c r="H219" s="511"/>
      <c r="I219" s="324" t="s">
        <v>1153</v>
      </c>
      <c r="J219" s="172"/>
      <c r="K219" s="511"/>
      <c r="L219" s="621"/>
      <c r="M219" s="731"/>
      <c r="N219" s="576"/>
      <c r="O219" s="85"/>
      <c r="P219" s="85"/>
      <c r="AH219" s="31" t="n">
        <v>0</v>
      </c>
    </row>
    <row r="220" s="31" customFormat="true" ht="0.75" hidden="true" customHeight="true" outlineLevel="0" collapsed="false">
      <c r="A220" s="8"/>
      <c r="B220" s="8"/>
      <c r="C220" s="262" t="s">
        <v>1161</v>
      </c>
      <c r="D220" s="750"/>
      <c r="E220" s="616"/>
      <c r="F220" s="580"/>
      <c r="G220" s="749"/>
      <c r="H220" s="511"/>
      <c r="I220" s="324"/>
      <c r="J220" s="172"/>
      <c r="K220" s="511"/>
      <c r="L220" s="621"/>
      <c r="M220" s="731"/>
      <c r="N220" s="576"/>
      <c r="O220" s="85"/>
      <c r="P220" s="85"/>
      <c r="AH220" s="31" t="n">
        <v>0</v>
      </c>
    </row>
    <row r="221" s="31" customFormat="true" ht="18.75" hidden="true" customHeight="true" outlineLevel="0" collapsed="false">
      <c r="A221" s="8" t="s">
        <v>188</v>
      </c>
      <c r="B221" s="8" t="s">
        <v>189</v>
      </c>
      <c r="C221" s="262"/>
      <c r="D221" s="750"/>
      <c r="E221" s="616"/>
      <c r="F221" s="580" t="str">
        <f aca="false">INDEX(PT_DIFFERENTIATION_VTAR,MATCH(A221,PT_DIFFERENTIATION_VTAR_ID,0))</f>
        <v>Тарифы на услуги по передаче тепловой энергии</v>
      </c>
      <c r="G221" s="689" t="str">
        <f aca="false">INDEX(PT_DIFFERENTIATION_NTAR,MATCH(B221,PT_DIFFERENTIATION_NTAR_ID,0))</f>
        <v/>
      </c>
      <c r="H221" s="272"/>
      <c r="I221" s="736"/>
      <c r="J221" s="737"/>
      <c r="K221" s="284"/>
      <c r="L221" s="272" t="s">
        <v>313</v>
      </c>
      <c r="M221" s="731"/>
      <c r="N221" s="576"/>
      <c r="O221" s="85"/>
      <c r="P221" s="85"/>
      <c r="AH221" s="31" t="n">
        <v>0</v>
      </c>
    </row>
    <row r="222" s="31" customFormat="true" ht="18.75" hidden="true" customHeight="true" outlineLevel="0" collapsed="false">
      <c r="A222" s="8"/>
      <c r="B222" s="8"/>
      <c r="C222" s="262" t="s">
        <v>1154</v>
      </c>
      <c r="D222" s="750"/>
      <c r="E222" s="616"/>
      <c r="F222" s="580"/>
      <c r="G222" s="689"/>
      <c r="H222" s="511"/>
      <c r="I222" s="324" t="s">
        <v>1153</v>
      </c>
      <c r="J222" s="172"/>
      <c r="K222" s="511"/>
      <c r="L222" s="621"/>
      <c r="M222" s="731"/>
      <c r="N222" s="576"/>
      <c r="O222" s="85"/>
      <c r="P222" s="85"/>
      <c r="AH222" s="31" t="n">
        <v>0</v>
      </c>
    </row>
    <row r="223" s="31" customFormat="true" ht="0.75" hidden="true" customHeight="true" outlineLevel="0" collapsed="false">
      <c r="A223" s="8"/>
      <c r="B223" s="8"/>
      <c r="C223" s="262" t="s">
        <v>1161</v>
      </c>
      <c r="D223" s="750"/>
      <c r="E223" s="616"/>
      <c r="F223" s="580"/>
      <c r="G223" s="749"/>
      <c r="H223" s="511"/>
      <c r="I223" s="324"/>
      <c r="J223" s="172"/>
      <c r="K223" s="511"/>
      <c r="L223" s="621"/>
      <c r="M223" s="731"/>
      <c r="N223" s="576"/>
      <c r="O223" s="85"/>
      <c r="P223" s="85"/>
      <c r="AH223" s="31" t="n">
        <v>0</v>
      </c>
    </row>
    <row r="224" s="31" customFormat="true" ht="18.75" hidden="true" customHeight="true" outlineLevel="0" collapsed="false">
      <c r="A224" s="8" t="s">
        <v>194</v>
      </c>
      <c r="B224" s="8" t="s">
        <v>195</v>
      </c>
      <c r="C224" s="262"/>
      <c r="D224" s="750"/>
      <c r="E224" s="616"/>
      <c r="F224" s="580" t="str">
        <f aca="false">INDEX(PT_DIFFERENTIATION_VTAR,MATCH(A224,PT_DIFFERENTIATION_VTAR_ID,0))</f>
        <v>Тарифы на услуги по передаче теплоносителя</v>
      </c>
      <c r="G224" s="689" t="str">
        <f aca="false">INDEX(PT_DIFFERENTIATION_NTAR,MATCH(B224,PT_DIFFERENTIATION_NTAR_ID,0))</f>
        <v/>
      </c>
      <c r="H224" s="272"/>
      <c r="I224" s="736"/>
      <c r="J224" s="737"/>
      <c r="K224" s="284"/>
      <c r="L224" s="272" t="s">
        <v>313</v>
      </c>
      <c r="M224" s="731"/>
      <c r="N224" s="576"/>
      <c r="O224" s="85"/>
      <c r="P224" s="85"/>
      <c r="AH224" s="31" t="n">
        <v>0</v>
      </c>
    </row>
    <row r="225" s="31" customFormat="true" ht="18.75" hidden="true" customHeight="true" outlineLevel="0" collapsed="false">
      <c r="A225" s="8"/>
      <c r="B225" s="8"/>
      <c r="C225" s="262" t="s">
        <v>1154</v>
      </c>
      <c r="D225" s="750"/>
      <c r="E225" s="616"/>
      <c r="F225" s="580"/>
      <c r="G225" s="689"/>
      <c r="H225" s="511"/>
      <c r="I225" s="324" t="s">
        <v>1153</v>
      </c>
      <c r="J225" s="172"/>
      <c r="K225" s="511"/>
      <c r="L225" s="621"/>
      <c r="M225" s="731"/>
      <c r="N225" s="576"/>
      <c r="O225" s="85"/>
      <c r="P225" s="85"/>
      <c r="AH225" s="31" t="n">
        <v>0</v>
      </c>
    </row>
    <row r="226" s="31" customFormat="true" ht="0.75" hidden="true" customHeight="true" outlineLevel="0" collapsed="false">
      <c r="A226" s="8"/>
      <c r="B226" s="8"/>
      <c r="C226" s="262" t="s">
        <v>1161</v>
      </c>
      <c r="D226" s="750"/>
      <c r="E226" s="616"/>
      <c r="F226" s="580"/>
      <c r="G226" s="749"/>
      <c r="H226" s="511"/>
      <c r="I226" s="324"/>
      <c r="J226" s="172"/>
      <c r="K226" s="511"/>
      <c r="L226" s="621"/>
      <c r="M226" s="731"/>
      <c r="N226" s="576"/>
      <c r="O226" s="85"/>
      <c r="P226" s="85"/>
      <c r="AH226" s="31" t="n">
        <v>0</v>
      </c>
    </row>
    <row r="227" s="31" customFormat="true" ht="18.75" hidden="true" customHeight="true" outlineLevel="0" collapsed="false">
      <c r="A227" s="8" t="s">
        <v>200</v>
      </c>
      <c r="B227" s="8" t="s">
        <v>201</v>
      </c>
      <c r="C227" s="262"/>
      <c r="D227" s="750"/>
      <c r="E227" s="616"/>
      <c r="F227" s="580" t="str">
        <f aca="false">INDEX(PT_DIFFERENTIATION_VTAR,MATCH(A227,PT_DIFFERENTIATION_VTAR_ID,0))</f>
        <v>Плата за услуги по поддержанию резервной тепловой мощности при отсутствии потребления тепловой энергии</v>
      </c>
      <c r="G227" s="689" t="str">
        <f aca="false">INDEX(PT_DIFFERENTIATION_NTAR,MATCH(B227,PT_DIFFERENTIATION_NTAR_ID,0))</f>
        <v/>
      </c>
      <c r="H227" s="272"/>
      <c r="I227" s="736"/>
      <c r="J227" s="737"/>
      <c r="K227" s="284"/>
      <c r="L227" s="272" t="s">
        <v>313</v>
      </c>
      <c r="M227" s="731"/>
      <c r="N227" s="576"/>
      <c r="O227" s="85"/>
      <c r="P227" s="85"/>
      <c r="AH227" s="31" t="n">
        <v>0</v>
      </c>
    </row>
    <row r="228" s="31" customFormat="true" ht="18.75" hidden="true" customHeight="true" outlineLevel="0" collapsed="false">
      <c r="A228" s="8"/>
      <c r="B228" s="8"/>
      <c r="C228" s="262" t="s">
        <v>1154</v>
      </c>
      <c r="D228" s="750"/>
      <c r="E228" s="616"/>
      <c r="F228" s="580"/>
      <c r="G228" s="689"/>
      <c r="H228" s="511"/>
      <c r="I228" s="324" t="s">
        <v>1153</v>
      </c>
      <c r="J228" s="172"/>
      <c r="K228" s="511"/>
      <c r="L228" s="621"/>
      <c r="M228" s="731"/>
      <c r="N228" s="576"/>
      <c r="O228" s="85"/>
      <c r="P228" s="85"/>
      <c r="AH228" s="31" t="n">
        <v>0</v>
      </c>
    </row>
    <row r="229" s="31" customFormat="true" ht="0.75" hidden="true" customHeight="true" outlineLevel="0" collapsed="false">
      <c r="A229" s="8"/>
      <c r="B229" s="8"/>
      <c r="C229" s="262" t="s">
        <v>1161</v>
      </c>
      <c r="D229" s="750"/>
      <c r="E229" s="616"/>
      <c r="F229" s="580"/>
      <c r="G229" s="749"/>
      <c r="H229" s="511"/>
      <c r="I229" s="324"/>
      <c r="J229" s="172"/>
      <c r="K229" s="511"/>
      <c r="L229" s="621"/>
      <c r="M229" s="731"/>
      <c r="N229" s="576"/>
      <c r="O229" s="85"/>
      <c r="P229" s="85"/>
      <c r="AH229" s="31" t="n">
        <v>0</v>
      </c>
    </row>
    <row r="230" s="31" customFormat="true" ht="18.75" hidden="true" customHeight="true" outlineLevel="0" collapsed="false">
      <c r="A230" s="8" t="s">
        <v>206</v>
      </c>
      <c r="B230" s="8" t="s">
        <v>207</v>
      </c>
      <c r="C230" s="262"/>
      <c r="D230" s="750"/>
      <c r="E230" s="616"/>
      <c r="F230" s="580" t="str">
        <f aca="false">INDEX(PT_DIFFERENTIATION_VTAR,MATCH(A230,PT_DIFFERENTIATION_VTAR_ID,0))</f>
        <v>Плата за подключение (технологическое присоединение) к системе теплоснабжения</v>
      </c>
      <c r="G230" s="689" t="str">
        <f aca="false">INDEX(PT_DIFFERENTIATION_NTAR,MATCH(B230,PT_DIFFERENTIATION_NTAR_ID,0))</f>
        <v/>
      </c>
      <c r="H230" s="272"/>
      <c r="I230" s="736"/>
      <c r="J230" s="737"/>
      <c r="K230" s="284"/>
      <c r="L230" s="272" t="s">
        <v>313</v>
      </c>
      <c r="M230" s="731"/>
      <c r="N230" s="576"/>
      <c r="O230" s="85"/>
      <c r="P230" s="85"/>
      <c r="AH230" s="31" t="n">
        <v>0</v>
      </c>
    </row>
    <row r="231" s="31" customFormat="true" ht="18.75" hidden="true" customHeight="true" outlineLevel="0" collapsed="false">
      <c r="A231" s="8"/>
      <c r="B231" s="8"/>
      <c r="C231" s="262" t="s">
        <v>1154</v>
      </c>
      <c r="D231" s="750"/>
      <c r="E231" s="616"/>
      <c r="F231" s="580"/>
      <c r="G231" s="689"/>
      <c r="H231" s="511"/>
      <c r="I231" s="324" t="s">
        <v>1153</v>
      </c>
      <c r="J231" s="172"/>
      <c r="K231" s="511"/>
      <c r="L231" s="621"/>
      <c r="M231" s="731"/>
      <c r="N231" s="576"/>
      <c r="O231" s="85"/>
      <c r="P231" s="85"/>
      <c r="AH231" s="31" t="n">
        <v>0</v>
      </c>
    </row>
    <row r="232" s="31" customFormat="true" ht="0.75" hidden="true" customHeight="true" outlineLevel="0" collapsed="false">
      <c r="A232" s="8"/>
      <c r="B232" s="8"/>
      <c r="C232" s="262" t="s">
        <v>1161</v>
      </c>
      <c r="D232" s="750"/>
      <c r="E232" s="616"/>
      <c r="F232" s="580"/>
      <c r="G232" s="749"/>
      <c r="H232" s="511"/>
      <c r="I232" s="324"/>
      <c r="J232" s="172"/>
      <c r="K232" s="511"/>
      <c r="L232" s="621"/>
      <c r="M232" s="731"/>
      <c r="N232" s="576"/>
      <c r="O232" s="85"/>
      <c r="P232" s="85"/>
      <c r="AH232" s="31" t="n">
        <v>0</v>
      </c>
    </row>
    <row r="233" s="31" customFormat="true" ht="18.75" hidden="true" customHeight="true" outlineLevel="0" collapsed="false">
      <c r="A233" s="8" t="s">
        <v>212</v>
      </c>
      <c r="B233" s="8" t="s">
        <v>213</v>
      </c>
      <c r="C233" s="262"/>
      <c r="D233" s="750"/>
      <c r="E233" s="616"/>
      <c r="F233" s="580" t="str">
        <f aca="false">INDEX(PT_DIFFERENTIATION_VTAR,MATCH(A233,PT_DIFFERENTIATION_VTAR_ID,0))</f>
        <v>Плата за подключение (технологическое присоединение) к системе теплоснабжения (индивидуальная)</v>
      </c>
      <c r="G233" s="689" t="str">
        <f aca="false">INDEX(PT_DIFFERENTIATION_NTAR,MATCH(B233,PT_DIFFERENTIATION_NTAR_ID,0))</f>
        <v/>
      </c>
      <c r="H233" s="272"/>
      <c r="I233" s="736"/>
      <c r="J233" s="737"/>
      <c r="K233" s="284"/>
      <c r="L233" s="272" t="s">
        <v>313</v>
      </c>
      <c r="M233" s="731"/>
      <c r="N233" s="576"/>
      <c r="O233" s="85"/>
      <c r="P233" s="85"/>
      <c r="AH233" s="31" t="n">
        <v>0</v>
      </c>
    </row>
    <row r="234" s="31" customFormat="true" ht="18.75" hidden="true" customHeight="true" outlineLevel="0" collapsed="false">
      <c r="A234" s="8"/>
      <c r="B234" s="8"/>
      <c r="C234" s="262" t="s">
        <v>1154</v>
      </c>
      <c r="D234" s="750"/>
      <c r="E234" s="616"/>
      <c r="F234" s="580"/>
      <c r="G234" s="689"/>
      <c r="H234" s="511"/>
      <c r="I234" s="324" t="s">
        <v>1153</v>
      </c>
      <c r="J234" s="172"/>
      <c r="K234" s="511"/>
      <c r="L234" s="621"/>
      <c r="M234" s="731"/>
      <c r="N234" s="576"/>
      <c r="O234" s="85"/>
      <c r="P234" s="85"/>
      <c r="AH234" s="31" t="n">
        <v>0</v>
      </c>
    </row>
    <row r="235" s="31" customFormat="true" ht="0.75" hidden="true" customHeight="true" outlineLevel="0" collapsed="false">
      <c r="A235" s="8"/>
      <c r="B235" s="8"/>
      <c r="C235" s="262" t="s">
        <v>1161</v>
      </c>
      <c r="D235" s="750"/>
      <c r="E235" s="616"/>
      <c r="F235" s="580"/>
      <c r="G235" s="749"/>
      <c r="H235" s="511"/>
      <c r="I235" s="324"/>
      <c r="J235" s="172"/>
      <c r="K235" s="511"/>
      <c r="L235" s="621"/>
      <c r="M235" s="731"/>
      <c r="N235" s="576"/>
      <c r="O235" s="85"/>
      <c r="P235" s="85"/>
      <c r="AH235" s="31" t="n">
        <v>0</v>
      </c>
    </row>
    <row r="236" s="31" customFormat="true" ht="18.75" hidden="true" customHeight="true" outlineLevel="0" collapsed="false">
      <c r="A236" s="8" t="s">
        <v>232</v>
      </c>
      <c r="B236" s="8" t="s">
        <v>233</v>
      </c>
      <c r="C236" s="262"/>
      <c r="D236" s="750"/>
      <c r="E236" s="616"/>
      <c r="F236" s="580" t="str">
        <f aca="false">INDEX(PT_DIFFERENTIATION_VTAR,MATCH(A236,PT_DIFFERENTIATION_VTAR_ID,0))</f>
        <v>Тариф на питьевую воду (питьевое водоснабжение)</v>
      </c>
      <c r="G236" s="689" t="str">
        <f aca="false">INDEX(PT_DIFFERENTIATION_NTAR,MATCH(B236,PT_DIFFERENTIATION_NTAR_ID,0))</f>
        <v/>
      </c>
      <c r="H236" s="272"/>
      <c r="I236" s="736"/>
      <c r="J236" s="737"/>
      <c r="K236" s="284"/>
      <c r="L236" s="272" t="s">
        <v>313</v>
      </c>
      <c r="M236" s="731"/>
      <c r="N236" s="576"/>
      <c r="O236" s="85"/>
      <c r="P236" s="85"/>
      <c r="AH236" s="31" t="n">
        <v>0</v>
      </c>
    </row>
    <row r="237" s="31" customFormat="true" ht="18.75" hidden="true" customHeight="true" outlineLevel="0" collapsed="false">
      <c r="A237" s="8"/>
      <c r="B237" s="8"/>
      <c r="C237" s="262" t="s">
        <v>1154</v>
      </c>
      <c r="D237" s="750"/>
      <c r="E237" s="616"/>
      <c r="F237" s="580"/>
      <c r="G237" s="689"/>
      <c r="H237" s="511"/>
      <c r="I237" s="324" t="s">
        <v>1153</v>
      </c>
      <c r="J237" s="172"/>
      <c r="K237" s="511"/>
      <c r="L237" s="621"/>
      <c r="M237" s="731"/>
      <c r="N237" s="576"/>
      <c r="O237" s="85"/>
      <c r="P237" s="85"/>
      <c r="AH237" s="31" t="n">
        <v>0</v>
      </c>
    </row>
    <row r="238" s="31" customFormat="true" ht="0.75" hidden="true" customHeight="true" outlineLevel="0" collapsed="false">
      <c r="A238" s="8"/>
      <c r="B238" s="8"/>
      <c r="C238" s="262" t="s">
        <v>1161</v>
      </c>
      <c r="D238" s="750"/>
      <c r="E238" s="616"/>
      <c r="F238" s="580"/>
      <c r="G238" s="749"/>
      <c r="H238" s="511"/>
      <c r="I238" s="324"/>
      <c r="J238" s="172"/>
      <c r="K238" s="511"/>
      <c r="L238" s="621"/>
      <c r="M238" s="731"/>
      <c r="N238" s="576"/>
      <c r="O238" s="85"/>
      <c r="P238" s="85"/>
      <c r="AH238" s="31" t="n">
        <v>0</v>
      </c>
    </row>
    <row r="239" s="31" customFormat="true" ht="18.75" hidden="true" customHeight="true" outlineLevel="0" collapsed="false">
      <c r="A239" s="8" t="s">
        <v>237</v>
      </c>
      <c r="B239" s="8" t="s">
        <v>238</v>
      </c>
      <c r="C239" s="262"/>
      <c r="D239" s="750"/>
      <c r="E239" s="616"/>
      <c r="F239" s="580" t="str">
        <f aca="false">INDEX(PT_DIFFERENTIATION_VTAR,MATCH(A239,PT_DIFFERENTIATION_VTAR_ID,0))</f>
        <v>Тариф на техническую воду</v>
      </c>
      <c r="G239" s="689" t="str">
        <f aca="false">INDEX(PT_DIFFERENTIATION_NTAR,MATCH(B239,PT_DIFFERENTIATION_NTAR_ID,0))</f>
        <v/>
      </c>
      <c r="H239" s="272"/>
      <c r="I239" s="736"/>
      <c r="J239" s="737"/>
      <c r="K239" s="284"/>
      <c r="L239" s="272" t="s">
        <v>313</v>
      </c>
      <c r="M239" s="731"/>
      <c r="N239" s="576"/>
      <c r="O239" s="85"/>
      <c r="P239" s="85"/>
      <c r="AH239" s="31" t="n">
        <v>0</v>
      </c>
    </row>
    <row r="240" s="31" customFormat="true" ht="18.75" hidden="true" customHeight="true" outlineLevel="0" collapsed="false">
      <c r="A240" s="8"/>
      <c r="B240" s="8"/>
      <c r="C240" s="262" t="s">
        <v>1154</v>
      </c>
      <c r="D240" s="750"/>
      <c r="E240" s="616"/>
      <c r="F240" s="580"/>
      <c r="G240" s="689"/>
      <c r="H240" s="511"/>
      <c r="I240" s="324" t="s">
        <v>1153</v>
      </c>
      <c r="J240" s="172"/>
      <c r="K240" s="511"/>
      <c r="L240" s="621"/>
      <c r="M240" s="731"/>
      <c r="N240" s="576"/>
      <c r="O240" s="85"/>
      <c r="P240" s="85"/>
      <c r="AH240" s="31" t="n">
        <v>0</v>
      </c>
    </row>
    <row r="241" s="31" customFormat="true" ht="0.75" hidden="true" customHeight="true" outlineLevel="0" collapsed="false">
      <c r="A241" s="8"/>
      <c r="B241" s="8"/>
      <c r="C241" s="262" t="s">
        <v>1161</v>
      </c>
      <c r="D241" s="750"/>
      <c r="E241" s="616"/>
      <c r="F241" s="580"/>
      <c r="G241" s="749"/>
      <c r="H241" s="511"/>
      <c r="I241" s="324"/>
      <c r="J241" s="172"/>
      <c r="K241" s="511"/>
      <c r="L241" s="621"/>
      <c r="M241" s="731"/>
      <c r="N241" s="576"/>
      <c r="O241" s="85"/>
      <c r="P241" s="85"/>
      <c r="AH241" s="31" t="n">
        <v>0</v>
      </c>
    </row>
    <row r="242" s="31" customFormat="true" ht="18.75" hidden="true" customHeight="true" outlineLevel="0" collapsed="false">
      <c r="A242" s="8" t="s">
        <v>242</v>
      </c>
      <c r="B242" s="8" t="s">
        <v>243</v>
      </c>
      <c r="C242" s="262"/>
      <c r="D242" s="750"/>
      <c r="E242" s="616"/>
      <c r="F242" s="580" t="str">
        <f aca="false">INDEX(PT_DIFFERENTIATION_VTAR,MATCH(A242,PT_DIFFERENTIATION_VTAR_ID,0))</f>
        <v>Тариф на транспортировку воды</v>
      </c>
      <c r="G242" s="689" t="str">
        <f aca="false">INDEX(PT_DIFFERENTIATION_NTAR,MATCH(B242,PT_DIFFERENTIATION_NTAR_ID,0))</f>
        <v/>
      </c>
      <c r="H242" s="272"/>
      <c r="I242" s="736"/>
      <c r="J242" s="737"/>
      <c r="K242" s="284"/>
      <c r="L242" s="272" t="s">
        <v>313</v>
      </c>
      <c r="M242" s="731"/>
      <c r="N242" s="576"/>
      <c r="O242" s="85"/>
      <c r="P242" s="85"/>
      <c r="AH242" s="31" t="n">
        <v>0</v>
      </c>
    </row>
    <row r="243" s="31" customFormat="true" ht="18.75" hidden="true" customHeight="true" outlineLevel="0" collapsed="false">
      <c r="A243" s="8"/>
      <c r="B243" s="8"/>
      <c r="C243" s="262" t="s">
        <v>1154</v>
      </c>
      <c r="D243" s="750"/>
      <c r="E243" s="616"/>
      <c r="F243" s="580"/>
      <c r="G243" s="689"/>
      <c r="H243" s="511"/>
      <c r="I243" s="324" t="s">
        <v>1153</v>
      </c>
      <c r="J243" s="172"/>
      <c r="K243" s="511"/>
      <c r="L243" s="621"/>
      <c r="M243" s="731"/>
      <c r="N243" s="576"/>
      <c r="O243" s="85"/>
      <c r="P243" s="85"/>
      <c r="AH243" s="31" t="n">
        <v>0</v>
      </c>
    </row>
    <row r="244" s="31" customFormat="true" ht="0.75" hidden="true" customHeight="true" outlineLevel="0" collapsed="false">
      <c r="A244" s="8"/>
      <c r="B244" s="8"/>
      <c r="C244" s="262" t="s">
        <v>1161</v>
      </c>
      <c r="D244" s="750"/>
      <c r="E244" s="616"/>
      <c r="F244" s="580"/>
      <c r="G244" s="749"/>
      <c r="H244" s="511"/>
      <c r="I244" s="324"/>
      <c r="J244" s="172"/>
      <c r="K244" s="511"/>
      <c r="L244" s="621"/>
      <c r="M244" s="731"/>
      <c r="N244" s="576"/>
      <c r="O244" s="85"/>
      <c r="P244" s="85"/>
      <c r="AH244" s="31" t="n">
        <v>0</v>
      </c>
    </row>
    <row r="245" s="31" customFormat="true" ht="18.75" hidden="true" customHeight="true" outlineLevel="0" collapsed="false">
      <c r="A245" s="8" t="s">
        <v>247</v>
      </c>
      <c r="B245" s="8" t="s">
        <v>248</v>
      </c>
      <c r="C245" s="262"/>
      <c r="D245" s="750"/>
      <c r="E245" s="616"/>
      <c r="F245" s="580" t="str">
        <f aca="false">INDEX(PT_DIFFERENTIATION_VTAR,MATCH(A245,PT_DIFFERENTIATION_VTAR_ID,0))</f>
        <v>Тариф на подвоз воды</v>
      </c>
      <c r="G245" s="689" t="str">
        <f aca="false">INDEX(PT_DIFFERENTIATION_NTAR,MATCH(B245,PT_DIFFERENTIATION_NTAR_ID,0))</f>
        <v/>
      </c>
      <c r="H245" s="272"/>
      <c r="I245" s="736"/>
      <c r="J245" s="737"/>
      <c r="K245" s="284"/>
      <c r="L245" s="272" t="s">
        <v>313</v>
      </c>
      <c r="M245" s="731"/>
      <c r="N245" s="576"/>
      <c r="O245" s="85"/>
      <c r="P245" s="85"/>
      <c r="AH245" s="31" t="n">
        <v>0</v>
      </c>
    </row>
    <row r="246" s="31" customFormat="true" ht="18.75" hidden="true" customHeight="true" outlineLevel="0" collapsed="false">
      <c r="A246" s="8"/>
      <c r="B246" s="8"/>
      <c r="C246" s="262" t="s">
        <v>1154</v>
      </c>
      <c r="D246" s="750"/>
      <c r="E246" s="616"/>
      <c r="F246" s="580"/>
      <c r="G246" s="689"/>
      <c r="H246" s="511"/>
      <c r="I246" s="324" t="s">
        <v>1153</v>
      </c>
      <c r="J246" s="172"/>
      <c r="K246" s="511"/>
      <c r="L246" s="621"/>
      <c r="M246" s="731"/>
      <c r="N246" s="576"/>
      <c r="O246" s="85"/>
      <c r="P246" s="85"/>
      <c r="AH246" s="31" t="n">
        <v>0</v>
      </c>
    </row>
    <row r="247" s="31" customFormat="true" ht="0.75" hidden="true" customHeight="true" outlineLevel="0" collapsed="false">
      <c r="A247" s="8"/>
      <c r="B247" s="8"/>
      <c r="C247" s="262" t="s">
        <v>1161</v>
      </c>
      <c r="D247" s="750"/>
      <c r="E247" s="616"/>
      <c r="F247" s="580"/>
      <c r="G247" s="749"/>
      <c r="H247" s="511"/>
      <c r="I247" s="324"/>
      <c r="J247" s="172"/>
      <c r="K247" s="511"/>
      <c r="L247" s="621"/>
      <c r="M247" s="731"/>
      <c r="N247" s="576"/>
      <c r="O247" s="85"/>
      <c r="P247" s="85"/>
      <c r="AH247" s="31" t="n">
        <v>0</v>
      </c>
    </row>
    <row r="248" s="31" customFormat="true" ht="18.75" hidden="true" customHeight="true" outlineLevel="0" collapsed="false">
      <c r="A248" s="8" t="s">
        <v>252</v>
      </c>
      <c r="B248" s="8" t="s">
        <v>253</v>
      </c>
      <c r="C248" s="262"/>
      <c r="D248" s="750"/>
      <c r="E248" s="616"/>
      <c r="F248" s="580" t="str">
        <f aca="false">INDEX(PT_DIFFERENTIATION_VTAR,MATCH(A248,PT_DIFFERENTIATION_VTAR_ID,0))</f>
        <v>Тариф на подключение (технологическое присоединение) к централизованной системе холодного водоснабжения</v>
      </c>
      <c r="G248" s="689" t="str">
        <f aca="false">INDEX(PT_DIFFERENTIATION_NTAR,MATCH(B248,PT_DIFFERENTIATION_NTAR_ID,0))</f>
        <v/>
      </c>
      <c r="H248" s="272"/>
      <c r="I248" s="736"/>
      <c r="J248" s="737"/>
      <c r="K248" s="284"/>
      <c r="L248" s="272" t="s">
        <v>313</v>
      </c>
      <c r="M248" s="731"/>
      <c r="N248" s="576"/>
      <c r="O248" s="85"/>
      <c r="P248" s="85"/>
      <c r="AH248" s="31" t="n">
        <v>0</v>
      </c>
    </row>
    <row r="249" s="31" customFormat="true" ht="18.75" hidden="true" customHeight="true" outlineLevel="0" collapsed="false">
      <c r="A249" s="8"/>
      <c r="B249" s="8"/>
      <c r="C249" s="262" t="s">
        <v>1154</v>
      </c>
      <c r="D249" s="750"/>
      <c r="E249" s="616"/>
      <c r="F249" s="580"/>
      <c r="G249" s="689"/>
      <c r="H249" s="511"/>
      <c r="I249" s="324" t="s">
        <v>1153</v>
      </c>
      <c r="J249" s="172"/>
      <c r="K249" s="511"/>
      <c r="L249" s="621"/>
      <c r="M249" s="731"/>
      <c r="N249" s="576"/>
      <c r="O249" s="85"/>
      <c r="P249" s="85"/>
      <c r="AH249" s="31" t="n">
        <v>0</v>
      </c>
    </row>
    <row r="250" s="31" customFormat="true" ht="0.75" hidden="true" customHeight="true" outlineLevel="0" collapsed="false">
      <c r="A250" s="8"/>
      <c r="B250" s="8"/>
      <c r="C250" s="262" t="s">
        <v>1161</v>
      </c>
      <c r="D250" s="750"/>
      <c r="E250" s="616"/>
      <c r="F250" s="580"/>
      <c r="G250" s="749"/>
      <c r="H250" s="511"/>
      <c r="I250" s="324"/>
      <c r="J250" s="172"/>
      <c r="K250" s="511"/>
      <c r="L250" s="621"/>
      <c r="M250" s="731"/>
      <c r="N250" s="576"/>
      <c r="O250" s="85"/>
      <c r="P250" s="85"/>
      <c r="AH250" s="31" t="n">
        <v>0</v>
      </c>
    </row>
    <row r="251" s="31" customFormat="true" ht="18.75" hidden="true" customHeight="true" outlineLevel="0" collapsed="false">
      <c r="A251" s="8" t="s">
        <v>257</v>
      </c>
      <c r="B251" s="8" t="s">
        <v>258</v>
      </c>
      <c r="C251" s="262"/>
      <c r="D251" s="750"/>
      <c r="E251" s="616"/>
      <c r="F251" s="580" t="str">
        <f aca="false">INDEX(PT_DIFFERENTIATION_VTAR,MATCH(A251,PT_DIFFERENTIATION_VTAR_ID,0))</f>
        <v>Тариф на горячую воду (горячее водоснабжение)</v>
      </c>
      <c r="G251" s="689" t="str">
        <f aca="false">INDEX(PT_DIFFERENTIATION_NTAR,MATCH(B251,PT_DIFFERENTIATION_NTAR_ID,0))</f>
        <v/>
      </c>
      <c r="H251" s="272"/>
      <c r="I251" s="736"/>
      <c r="J251" s="737"/>
      <c r="K251" s="284"/>
      <c r="L251" s="272" t="s">
        <v>313</v>
      </c>
      <c r="M251" s="731"/>
      <c r="N251" s="576"/>
      <c r="O251" s="85"/>
      <c r="P251" s="85"/>
      <c r="AH251" s="31" t="n">
        <v>0</v>
      </c>
    </row>
    <row r="252" s="31" customFormat="true" ht="18.75" hidden="true" customHeight="true" outlineLevel="0" collapsed="false">
      <c r="A252" s="8"/>
      <c r="B252" s="8"/>
      <c r="C252" s="262" t="s">
        <v>1154</v>
      </c>
      <c r="D252" s="750"/>
      <c r="E252" s="616"/>
      <c r="F252" s="580"/>
      <c r="G252" s="689"/>
      <c r="H252" s="511"/>
      <c r="I252" s="324" t="s">
        <v>1153</v>
      </c>
      <c r="J252" s="172"/>
      <c r="K252" s="511"/>
      <c r="L252" s="621"/>
      <c r="M252" s="731"/>
      <c r="N252" s="576"/>
      <c r="O252" s="85"/>
      <c r="P252" s="85"/>
      <c r="AH252" s="31" t="n">
        <v>0</v>
      </c>
    </row>
    <row r="253" s="31" customFormat="true" ht="0.75" hidden="true" customHeight="true" outlineLevel="0" collapsed="false">
      <c r="A253" s="8"/>
      <c r="B253" s="8"/>
      <c r="C253" s="262" t="s">
        <v>1161</v>
      </c>
      <c r="D253" s="750"/>
      <c r="E253" s="616"/>
      <c r="F253" s="580"/>
      <c r="G253" s="749"/>
      <c r="H253" s="511"/>
      <c r="I253" s="324"/>
      <c r="J253" s="172"/>
      <c r="K253" s="511"/>
      <c r="L253" s="621"/>
      <c r="M253" s="731"/>
      <c r="N253" s="576"/>
      <c r="O253" s="85"/>
      <c r="P253" s="85"/>
      <c r="AH253" s="31" t="n">
        <v>0</v>
      </c>
    </row>
    <row r="254" s="31" customFormat="true" ht="18.75" hidden="true" customHeight="true" outlineLevel="0" collapsed="false">
      <c r="A254" s="8" t="s">
        <v>262</v>
      </c>
      <c r="B254" s="8" t="s">
        <v>263</v>
      </c>
      <c r="C254" s="262"/>
      <c r="D254" s="750"/>
      <c r="E254" s="616"/>
      <c r="F254" s="580" t="str">
        <f aca="false">INDEX(PT_DIFFERENTIATION_VTAR,MATCH(A254,PT_DIFFERENTIATION_VTAR_ID,0))</f>
        <v>Тариф на транспортировку горячей воды</v>
      </c>
      <c r="G254" s="689" t="str">
        <f aca="false">INDEX(PT_DIFFERENTIATION_NTAR,MATCH(B254,PT_DIFFERENTIATION_NTAR_ID,0))</f>
        <v/>
      </c>
      <c r="H254" s="272"/>
      <c r="I254" s="736"/>
      <c r="J254" s="737"/>
      <c r="K254" s="284"/>
      <c r="L254" s="272" t="s">
        <v>313</v>
      </c>
      <c r="M254" s="731"/>
      <c r="N254" s="576"/>
      <c r="O254" s="85"/>
      <c r="P254" s="85"/>
      <c r="AH254" s="31" t="n">
        <v>0</v>
      </c>
    </row>
    <row r="255" s="31" customFormat="true" ht="18.75" hidden="true" customHeight="true" outlineLevel="0" collapsed="false">
      <c r="A255" s="8"/>
      <c r="B255" s="8"/>
      <c r="C255" s="262" t="s">
        <v>1154</v>
      </c>
      <c r="D255" s="750"/>
      <c r="E255" s="616"/>
      <c r="F255" s="580"/>
      <c r="G255" s="689"/>
      <c r="H255" s="511"/>
      <c r="I255" s="324" t="s">
        <v>1153</v>
      </c>
      <c r="J255" s="172"/>
      <c r="K255" s="511"/>
      <c r="L255" s="621"/>
      <c r="M255" s="731"/>
      <c r="N255" s="576"/>
      <c r="O255" s="85"/>
      <c r="P255" s="85"/>
      <c r="AH255" s="31" t="n">
        <v>0</v>
      </c>
    </row>
    <row r="256" s="31" customFormat="true" ht="0.75" hidden="true" customHeight="true" outlineLevel="0" collapsed="false">
      <c r="A256" s="8"/>
      <c r="B256" s="8"/>
      <c r="C256" s="262" t="s">
        <v>1161</v>
      </c>
      <c r="D256" s="750"/>
      <c r="E256" s="616"/>
      <c r="F256" s="580"/>
      <c r="G256" s="749"/>
      <c r="H256" s="511"/>
      <c r="I256" s="324"/>
      <c r="J256" s="172"/>
      <c r="K256" s="511"/>
      <c r="L256" s="621"/>
      <c r="M256" s="731"/>
      <c r="N256" s="576"/>
      <c r="O256" s="85"/>
      <c r="P256" s="85"/>
      <c r="AH256" s="31" t="n">
        <v>0</v>
      </c>
    </row>
    <row r="257" s="31" customFormat="true" ht="18.75" hidden="true" customHeight="true" outlineLevel="0" collapsed="false">
      <c r="A257" s="8" t="s">
        <v>267</v>
      </c>
      <c r="B257" s="8" t="s">
        <v>268</v>
      </c>
      <c r="C257" s="262"/>
      <c r="D257" s="750"/>
      <c r="E257" s="616"/>
      <c r="F257" s="580" t="str">
        <f aca="false">INDEX(PT_DIFFERENTIATION_VTAR,MATCH(A257,PT_DIFFERENTIATION_VTAR_ID,0))</f>
        <v>Тариф на подключение (технологическое присоединение) к централизованной системе горячего водоснабжения</v>
      </c>
      <c r="G257" s="689" t="str">
        <f aca="false">INDEX(PT_DIFFERENTIATION_NTAR,MATCH(B257,PT_DIFFERENTIATION_NTAR_ID,0))</f>
        <v/>
      </c>
      <c r="H257" s="272"/>
      <c r="I257" s="736"/>
      <c r="J257" s="737"/>
      <c r="K257" s="284"/>
      <c r="L257" s="272" t="s">
        <v>313</v>
      </c>
      <c r="M257" s="731"/>
      <c r="N257" s="576"/>
      <c r="O257" s="85"/>
      <c r="P257" s="85"/>
      <c r="AH257" s="31" t="n">
        <v>0</v>
      </c>
    </row>
    <row r="258" s="31" customFormat="true" ht="18.75" hidden="true" customHeight="true" outlineLevel="0" collapsed="false">
      <c r="A258" s="8"/>
      <c r="B258" s="8"/>
      <c r="C258" s="262" t="s">
        <v>1154</v>
      </c>
      <c r="D258" s="750"/>
      <c r="E258" s="616"/>
      <c r="F258" s="580"/>
      <c r="G258" s="689"/>
      <c r="H258" s="511"/>
      <c r="I258" s="324" t="s">
        <v>1153</v>
      </c>
      <c r="J258" s="172"/>
      <c r="K258" s="511"/>
      <c r="L258" s="621"/>
      <c r="M258" s="731"/>
      <c r="N258" s="576"/>
      <c r="O258" s="85"/>
      <c r="P258" s="85"/>
      <c r="AH258" s="31" t="n">
        <v>0</v>
      </c>
    </row>
    <row r="259" s="31" customFormat="true" ht="0.75" hidden="true" customHeight="true" outlineLevel="0" collapsed="false">
      <c r="A259" s="8"/>
      <c r="B259" s="8"/>
      <c r="C259" s="262" t="s">
        <v>1161</v>
      </c>
      <c r="D259" s="750"/>
      <c r="E259" s="616"/>
      <c r="F259" s="580"/>
      <c r="G259" s="749"/>
      <c r="H259" s="511"/>
      <c r="I259" s="324"/>
      <c r="J259" s="172"/>
      <c r="K259" s="511"/>
      <c r="L259" s="621"/>
      <c r="M259" s="731"/>
      <c r="N259" s="576"/>
      <c r="O259" s="85"/>
      <c r="P259" s="85"/>
      <c r="AH259" s="31" t="n">
        <v>0</v>
      </c>
    </row>
    <row r="260" s="31" customFormat="true" ht="18.75" hidden="true" customHeight="true" outlineLevel="0" collapsed="false">
      <c r="A260" s="8" t="s">
        <v>272</v>
      </c>
      <c r="B260" s="8" t="s">
        <v>273</v>
      </c>
      <c r="C260" s="262"/>
      <c r="D260" s="750"/>
      <c r="E260" s="616"/>
      <c r="F260" s="580" t="str">
        <f aca="false">INDEX(PT_DIFFERENTIATION_VTAR,MATCH(A260,PT_DIFFERENTIATION_VTAR_ID,0))</f>
        <v>Тариф на водоотведение</v>
      </c>
      <c r="G260" s="689" t="str">
        <f aca="false">INDEX(PT_DIFFERENTIATION_NTAR,MATCH(B260,PT_DIFFERENTIATION_NTAR_ID,0))</f>
        <v/>
      </c>
      <c r="H260" s="272"/>
      <c r="I260" s="736"/>
      <c r="J260" s="737"/>
      <c r="K260" s="284"/>
      <c r="L260" s="272" t="s">
        <v>313</v>
      </c>
      <c r="M260" s="731"/>
      <c r="N260" s="576"/>
      <c r="O260" s="85"/>
      <c r="P260" s="85"/>
      <c r="AH260" s="31" t="n">
        <v>0</v>
      </c>
    </row>
    <row r="261" s="31" customFormat="true" ht="18.75" hidden="true" customHeight="true" outlineLevel="0" collapsed="false">
      <c r="A261" s="8"/>
      <c r="B261" s="8"/>
      <c r="C261" s="262" t="s">
        <v>1154</v>
      </c>
      <c r="D261" s="750"/>
      <c r="E261" s="616"/>
      <c r="F261" s="580"/>
      <c r="G261" s="689"/>
      <c r="H261" s="511"/>
      <c r="I261" s="324" t="s">
        <v>1153</v>
      </c>
      <c r="J261" s="172"/>
      <c r="K261" s="511"/>
      <c r="L261" s="621"/>
      <c r="M261" s="731"/>
      <c r="N261" s="576"/>
      <c r="O261" s="85"/>
      <c r="P261" s="85"/>
      <c r="AH261" s="31" t="n">
        <v>0</v>
      </c>
    </row>
    <row r="262" s="31" customFormat="true" ht="0.75" hidden="true" customHeight="true" outlineLevel="0" collapsed="false">
      <c r="A262" s="8"/>
      <c r="B262" s="8"/>
      <c r="C262" s="262" t="s">
        <v>1161</v>
      </c>
      <c r="D262" s="750"/>
      <c r="E262" s="616"/>
      <c r="F262" s="580"/>
      <c r="G262" s="749"/>
      <c r="H262" s="511"/>
      <c r="I262" s="324"/>
      <c r="J262" s="172"/>
      <c r="K262" s="511"/>
      <c r="L262" s="621"/>
      <c r="M262" s="731"/>
      <c r="N262" s="576"/>
      <c r="O262" s="85"/>
      <c r="P262" s="85"/>
      <c r="AH262" s="31" t="n">
        <v>0</v>
      </c>
    </row>
    <row r="263" s="31" customFormat="true" ht="18.75" hidden="true" customHeight="true" outlineLevel="0" collapsed="false">
      <c r="A263" s="8" t="s">
        <v>277</v>
      </c>
      <c r="B263" s="8" t="s">
        <v>278</v>
      </c>
      <c r="C263" s="262"/>
      <c r="D263" s="750"/>
      <c r="E263" s="616"/>
      <c r="F263" s="580" t="str">
        <f aca="false">INDEX(PT_DIFFERENTIATION_VTAR,MATCH(A263,PT_DIFFERENTIATION_VTAR_ID,0))</f>
        <v>Тариф на транспортировку сточных вод</v>
      </c>
      <c r="G263" s="689" t="str">
        <f aca="false">INDEX(PT_DIFFERENTIATION_NTAR,MATCH(B263,PT_DIFFERENTIATION_NTAR_ID,0))</f>
        <v/>
      </c>
      <c r="H263" s="272"/>
      <c r="I263" s="736"/>
      <c r="J263" s="737"/>
      <c r="K263" s="284"/>
      <c r="L263" s="272" t="s">
        <v>313</v>
      </c>
      <c r="M263" s="731"/>
      <c r="N263" s="576"/>
      <c r="O263" s="85"/>
      <c r="P263" s="85"/>
      <c r="AH263" s="31" t="n">
        <v>0</v>
      </c>
    </row>
    <row r="264" s="31" customFormat="true" ht="18.75" hidden="true" customHeight="true" outlineLevel="0" collapsed="false">
      <c r="A264" s="8"/>
      <c r="B264" s="8"/>
      <c r="C264" s="262" t="s">
        <v>1154</v>
      </c>
      <c r="D264" s="750"/>
      <c r="E264" s="616"/>
      <c r="F264" s="580"/>
      <c r="G264" s="689"/>
      <c r="H264" s="511"/>
      <c r="I264" s="324" t="s">
        <v>1153</v>
      </c>
      <c r="J264" s="172"/>
      <c r="K264" s="511"/>
      <c r="L264" s="621"/>
      <c r="M264" s="731"/>
      <c r="N264" s="576"/>
      <c r="O264" s="85"/>
      <c r="P264" s="85"/>
      <c r="AH264" s="31" t="n">
        <v>0</v>
      </c>
    </row>
    <row r="265" s="31" customFormat="true" ht="0.75" hidden="true" customHeight="true" outlineLevel="0" collapsed="false">
      <c r="A265" s="8"/>
      <c r="B265" s="8"/>
      <c r="C265" s="262" t="s">
        <v>1161</v>
      </c>
      <c r="D265" s="750"/>
      <c r="E265" s="616"/>
      <c r="F265" s="580"/>
      <c r="G265" s="749"/>
      <c r="H265" s="511"/>
      <c r="I265" s="324"/>
      <c r="J265" s="172"/>
      <c r="K265" s="511"/>
      <c r="L265" s="621"/>
      <c r="M265" s="731"/>
      <c r="N265" s="576"/>
      <c r="O265" s="85"/>
      <c r="P265" s="85"/>
      <c r="AH265" s="31" t="n">
        <v>0</v>
      </c>
    </row>
    <row r="266" s="31" customFormat="true" ht="18.75" hidden="true" customHeight="true" outlineLevel="0" collapsed="false">
      <c r="A266" s="8" t="s">
        <v>282</v>
      </c>
      <c r="B266" s="8" t="s">
        <v>283</v>
      </c>
      <c r="C266" s="262"/>
      <c r="D266" s="750"/>
      <c r="E266" s="616"/>
      <c r="F266" s="580" t="str">
        <f aca="false">INDEX(PT_DIFFERENTIATION_VTAR,MATCH(A266,PT_DIFFERENTIATION_VTAR_ID,0))</f>
        <v>Тариф на подключение (технологическое присоединение) к централизованной системе водоотведения</v>
      </c>
      <c r="G266" s="689" t="str">
        <f aca="false">INDEX(PT_DIFFERENTIATION_NTAR,MATCH(B266,PT_DIFFERENTIATION_NTAR_ID,0))</f>
        <v/>
      </c>
      <c r="H266" s="272"/>
      <c r="I266" s="736"/>
      <c r="J266" s="737"/>
      <c r="K266" s="284"/>
      <c r="L266" s="272" t="s">
        <v>313</v>
      </c>
      <c r="M266" s="731"/>
      <c r="N266" s="576"/>
      <c r="O266" s="85"/>
      <c r="P266" s="85"/>
      <c r="AH266" s="31" t="n">
        <v>0</v>
      </c>
    </row>
    <row r="267" s="31" customFormat="true" ht="18.75" hidden="true" customHeight="true" outlineLevel="0" collapsed="false">
      <c r="A267" s="8"/>
      <c r="B267" s="8"/>
      <c r="C267" s="262" t="s">
        <v>1154</v>
      </c>
      <c r="D267" s="750"/>
      <c r="E267" s="616"/>
      <c r="F267" s="580"/>
      <c r="G267" s="689"/>
      <c r="H267" s="511"/>
      <c r="I267" s="324" t="s">
        <v>1153</v>
      </c>
      <c r="J267" s="172"/>
      <c r="K267" s="511"/>
      <c r="L267" s="621"/>
      <c r="M267" s="731"/>
      <c r="N267" s="576"/>
      <c r="O267" s="85"/>
      <c r="P267" s="85"/>
      <c r="AH267" s="31" t="n">
        <v>0</v>
      </c>
    </row>
    <row r="268" s="31" customFormat="true" ht="1.05" hidden="false" customHeight="true" outlineLevel="0" collapsed="false">
      <c r="A268" s="8"/>
      <c r="B268" s="8"/>
      <c r="C268" s="262" t="s">
        <v>1161</v>
      </c>
      <c r="D268" s="750"/>
      <c r="E268" s="616"/>
      <c r="F268" s="580"/>
      <c r="G268" s="749"/>
      <c r="H268" s="511"/>
      <c r="I268" s="324"/>
      <c r="J268" s="172"/>
      <c r="K268" s="511"/>
      <c r="L268" s="621"/>
      <c r="M268" s="731"/>
      <c r="N268" s="576"/>
      <c r="O268" s="85"/>
      <c r="P268" s="85"/>
      <c r="AH268" s="31" t="n">
        <v>1</v>
      </c>
    </row>
    <row r="269" customFormat="false" ht="27.3" hidden="false" customHeight="true" outlineLevel="0" collapsed="false">
      <c r="D269" s="375"/>
      <c r="E269" s="616" t="s">
        <v>91</v>
      </c>
      <c r="F269" s="148" t="str">
        <f aca="false">"Размер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8"/>
      <c r="H269" s="148"/>
      <c r="I269" s="148"/>
      <c r="J269" s="148"/>
      <c r="K269" s="148"/>
      <c r="L269" s="148"/>
      <c r="M269" s="618"/>
      <c r="N269" s="576"/>
      <c r="AH269" s="31" t="n">
        <v>26</v>
      </c>
    </row>
    <row r="270" s="31" customFormat="true" ht="60.75" hidden="true" customHeight="true" outlineLevel="0" collapsed="false">
      <c r="A270" s="8" t="s">
        <v>164</v>
      </c>
      <c r="B270" s="8" t="s">
        <v>165</v>
      </c>
      <c r="C270" s="262"/>
      <c r="D270" s="750"/>
      <c r="E270" s="616"/>
      <c r="F270" s="580" t="str">
        <f aca="false">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689" t="str">
        <f aca="false">INDEX(PT_DIFFERENTIATION_NTAR,MATCH(B270,PT_DIFFERENTIATION_NTAR_ID,0))</f>
        <v/>
      </c>
      <c r="H270" s="272"/>
      <c r="I270" s="736"/>
      <c r="J270" s="737"/>
      <c r="K270" s="284"/>
      <c r="L270" s="272" t="s">
        <v>313</v>
      </c>
      <c r="M270" s="725"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76"/>
      <c r="O270" s="85"/>
      <c r="P270" s="85"/>
      <c r="AH270" s="31" t="n">
        <v>0</v>
      </c>
    </row>
    <row r="271" s="31" customFormat="true" ht="18.75" hidden="true" customHeight="true" outlineLevel="0" collapsed="false">
      <c r="A271" s="8"/>
      <c r="B271" s="8"/>
      <c r="C271" s="262" t="s">
        <v>1154</v>
      </c>
      <c r="D271" s="750"/>
      <c r="E271" s="616"/>
      <c r="F271" s="580"/>
      <c r="G271" s="689"/>
      <c r="H271" s="511"/>
      <c r="I271" s="324" t="s">
        <v>1153</v>
      </c>
      <c r="J271" s="172"/>
      <c r="K271" s="511"/>
      <c r="L271" s="621"/>
      <c r="M271" s="725"/>
      <c r="N271" s="576"/>
      <c r="O271" s="85"/>
      <c r="P271" s="85"/>
      <c r="AH271" s="31" t="n">
        <v>0</v>
      </c>
    </row>
    <row r="272" s="31" customFormat="true" ht="0.75" hidden="true" customHeight="true" outlineLevel="0" collapsed="false">
      <c r="A272" s="8"/>
      <c r="B272" s="8"/>
      <c r="C272" s="262" t="s">
        <v>1161</v>
      </c>
      <c r="D272" s="750"/>
      <c r="E272" s="616"/>
      <c r="F272" s="580"/>
      <c r="G272" s="749"/>
      <c r="H272" s="511"/>
      <c r="I272" s="324"/>
      <c r="J272" s="172"/>
      <c r="K272" s="511"/>
      <c r="L272" s="621"/>
      <c r="M272" s="725"/>
      <c r="N272" s="576"/>
      <c r="O272" s="85"/>
      <c r="P272" s="85"/>
      <c r="AH272" s="31" t="n">
        <v>0</v>
      </c>
    </row>
    <row r="273" s="31" customFormat="true" ht="45" hidden="true" customHeight="true" outlineLevel="0" collapsed="false">
      <c r="A273" s="8" t="s">
        <v>169</v>
      </c>
      <c r="B273" s="8" t="s">
        <v>170</v>
      </c>
      <c r="C273" s="262"/>
      <c r="D273" s="750"/>
      <c r="E273" s="616"/>
      <c r="F273" s="580" t="str">
        <f aca="false">INDEX(PT_DIFFERENTIATION_VTAR,MATCH(A273,PT_DIFFERENTIATION_VTAR_ID,0))</f>
        <v/>
      </c>
      <c r="G273" s="689" t="str">
        <f aca="false">INDEX(PT_DIFFERENTIATION_NTAR,MATCH(B273,PT_DIFFERENTIATION_NTAR_ID,0))</f>
        <v/>
      </c>
      <c r="H273" s="272"/>
      <c r="I273" s="736"/>
      <c r="J273" s="737"/>
      <c r="K273" s="284"/>
      <c r="L273" s="272" t="s">
        <v>313</v>
      </c>
      <c r="M273" s="725"/>
      <c r="N273" s="576"/>
      <c r="O273" s="85"/>
      <c r="P273" s="85"/>
      <c r="AH273" s="31" t="n">
        <v>0</v>
      </c>
    </row>
    <row r="274" s="31" customFormat="true" ht="18.75" hidden="true" customHeight="true" outlineLevel="0" collapsed="false">
      <c r="A274" s="8"/>
      <c r="B274" s="8"/>
      <c r="C274" s="262" t="s">
        <v>1154</v>
      </c>
      <c r="D274" s="750"/>
      <c r="E274" s="616"/>
      <c r="F274" s="580"/>
      <c r="G274" s="689"/>
      <c r="H274" s="511"/>
      <c r="I274" s="324" t="s">
        <v>1153</v>
      </c>
      <c r="J274" s="172"/>
      <c r="K274" s="511"/>
      <c r="L274" s="621"/>
      <c r="M274" s="754"/>
      <c r="N274" s="576"/>
      <c r="O274" s="85"/>
      <c r="P274" s="85"/>
      <c r="AH274" s="31" t="n">
        <v>0</v>
      </c>
    </row>
    <row r="275" s="31" customFormat="true" ht="0.75" hidden="true" customHeight="true" outlineLevel="0" collapsed="false">
      <c r="A275" s="8"/>
      <c r="B275" s="8"/>
      <c r="C275" s="262" t="s">
        <v>1161</v>
      </c>
      <c r="D275" s="750"/>
      <c r="E275" s="616"/>
      <c r="F275" s="580"/>
      <c r="G275" s="749"/>
      <c r="H275" s="511"/>
      <c r="I275" s="324"/>
      <c r="J275" s="172"/>
      <c r="K275" s="511"/>
      <c r="L275" s="621"/>
      <c r="M275" s="731"/>
      <c r="N275" s="576"/>
      <c r="O275" s="85"/>
      <c r="P275" s="85"/>
      <c r="AH275" s="31" t="n">
        <v>0</v>
      </c>
    </row>
    <row r="276" s="31" customFormat="true" ht="45" hidden="true" customHeight="true" outlineLevel="0" collapsed="false">
      <c r="A276" s="8" t="s">
        <v>176</v>
      </c>
      <c r="B276" s="8" t="s">
        <v>177</v>
      </c>
      <c r="C276" s="262"/>
      <c r="D276" s="750"/>
      <c r="E276" s="616"/>
      <c r="F276" s="580" t="str">
        <f aca="false">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689" t="str">
        <f aca="false">INDEX(PT_DIFFERENTIATION_NTAR,MATCH(B276,PT_DIFFERENTIATION_NTAR_ID,0))</f>
        <v/>
      </c>
      <c r="H276" s="272"/>
      <c r="I276" s="736"/>
      <c r="J276" s="737"/>
      <c r="K276" s="284"/>
      <c r="L276" s="272" t="s">
        <v>313</v>
      </c>
      <c r="M276" s="731"/>
      <c r="N276" s="576"/>
      <c r="O276" s="85"/>
      <c r="P276" s="85"/>
      <c r="AH276" s="31" t="n">
        <v>0</v>
      </c>
    </row>
    <row r="277" s="31" customFormat="true" ht="18.75" hidden="true" customHeight="true" outlineLevel="0" collapsed="false">
      <c r="A277" s="8"/>
      <c r="B277" s="8"/>
      <c r="C277" s="262" t="s">
        <v>1154</v>
      </c>
      <c r="D277" s="750"/>
      <c r="E277" s="616"/>
      <c r="F277" s="580"/>
      <c r="G277" s="689"/>
      <c r="H277" s="511"/>
      <c r="I277" s="324" t="s">
        <v>1153</v>
      </c>
      <c r="J277" s="172"/>
      <c r="K277" s="511"/>
      <c r="L277" s="621"/>
      <c r="M277" s="731"/>
      <c r="N277" s="576"/>
      <c r="O277" s="85"/>
      <c r="P277" s="85"/>
      <c r="AH277" s="31" t="n">
        <v>0</v>
      </c>
    </row>
    <row r="278" s="31" customFormat="true" ht="0.75" hidden="true" customHeight="true" outlineLevel="0" collapsed="false">
      <c r="A278" s="8"/>
      <c r="B278" s="8"/>
      <c r="C278" s="262" t="s">
        <v>1161</v>
      </c>
      <c r="D278" s="750"/>
      <c r="E278" s="616"/>
      <c r="F278" s="580"/>
      <c r="G278" s="749"/>
      <c r="H278" s="511"/>
      <c r="I278" s="324"/>
      <c r="J278" s="172"/>
      <c r="K278" s="511"/>
      <c r="L278" s="621"/>
      <c r="M278" s="731"/>
      <c r="N278" s="576"/>
      <c r="O278" s="85"/>
      <c r="P278" s="85"/>
      <c r="AH278" s="31" t="n">
        <v>0</v>
      </c>
    </row>
    <row r="279" s="31" customFormat="true" ht="45" hidden="true" customHeight="true" outlineLevel="0" collapsed="false">
      <c r="A279" s="8" t="s">
        <v>182</v>
      </c>
      <c r="B279" s="8" t="s">
        <v>183</v>
      </c>
      <c r="C279" s="262"/>
      <c r="D279" s="750"/>
      <c r="E279" s="616"/>
      <c r="F279" s="580" t="str">
        <f aca="false">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689" t="str">
        <f aca="false">INDEX(PT_DIFFERENTIATION_NTAR,MATCH(B279,PT_DIFFERENTIATION_NTAR_ID,0))</f>
        <v/>
      </c>
      <c r="H279" s="272"/>
      <c r="I279" s="736"/>
      <c r="J279" s="737"/>
      <c r="K279" s="284"/>
      <c r="L279" s="272" t="s">
        <v>313</v>
      </c>
      <c r="M279" s="731"/>
      <c r="N279" s="576"/>
      <c r="O279" s="85"/>
      <c r="P279" s="85"/>
      <c r="AH279" s="31" t="n">
        <v>0</v>
      </c>
    </row>
    <row r="280" s="31" customFormat="true" ht="18.75" hidden="true" customHeight="true" outlineLevel="0" collapsed="false">
      <c r="A280" s="8"/>
      <c r="B280" s="8"/>
      <c r="C280" s="262" t="s">
        <v>1154</v>
      </c>
      <c r="D280" s="750"/>
      <c r="E280" s="616"/>
      <c r="F280" s="580"/>
      <c r="G280" s="689"/>
      <c r="H280" s="511"/>
      <c r="I280" s="324" t="s">
        <v>1153</v>
      </c>
      <c r="J280" s="172"/>
      <c r="K280" s="511"/>
      <c r="L280" s="621"/>
      <c r="M280" s="731"/>
      <c r="N280" s="576"/>
      <c r="O280" s="85"/>
      <c r="P280" s="85"/>
      <c r="AH280" s="31" t="n">
        <v>0</v>
      </c>
    </row>
    <row r="281" s="31" customFormat="true" ht="0.75" hidden="true" customHeight="true" outlineLevel="0" collapsed="false">
      <c r="A281" s="8"/>
      <c r="B281" s="8"/>
      <c r="C281" s="262" t="s">
        <v>1161</v>
      </c>
      <c r="D281" s="750"/>
      <c r="E281" s="616"/>
      <c r="F281" s="580"/>
      <c r="G281" s="749"/>
      <c r="H281" s="511"/>
      <c r="I281" s="324"/>
      <c r="J281" s="172"/>
      <c r="K281" s="511"/>
      <c r="L281" s="621"/>
      <c r="M281" s="731"/>
      <c r="N281" s="576"/>
      <c r="O281" s="85"/>
      <c r="P281" s="85"/>
      <c r="AH281" s="31" t="n">
        <v>0</v>
      </c>
    </row>
    <row r="282" s="31" customFormat="true" ht="18.75" hidden="true" customHeight="true" outlineLevel="0" collapsed="false">
      <c r="A282" s="8" t="s">
        <v>188</v>
      </c>
      <c r="B282" s="8" t="s">
        <v>189</v>
      </c>
      <c r="C282" s="262"/>
      <c r="D282" s="750"/>
      <c r="E282" s="616"/>
      <c r="F282" s="580" t="str">
        <f aca="false">INDEX(PT_DIFFERENTIATION_VTAR,MATCH(A282,PT_DIFFERENTIATION_VTAR_ID,0))</f>
        <v>Тарифы на услуги по передаче тепловой энергии</v>
      </c>
      <c r="G282" s="689" t="str">
        <f aca="false">INDEX(PT_DIFFERENTIATION_NTAR,MATCH(B282,PT_DIFFERENTIATION_NTAR_ID,0))</f>
        <v/>
      </c>
      <c r="H282" s="272"/>
      <c r="I282" s="736"/>
      <c r="J282" s="737"/>
      <c r="K282" s="284"/>
      <c r="L282" s="272" t="s">
        <v>313</v>
      </c>
      <c r="M282" s="731"/>
      <c r="N282" s="576"/>
      <c r="O282" s="85"/>
      <c r="P282" s="85"/>
      <c r="AH282" s="31" t="n">
        <v>0</v>
      </c>
    </row>
    <row r="283" s="31" customFormat="true" ht="18.75" hidden="true" customHeight="true" outlineLevel="0" collapsed="false">
      <c r="A283" s="8"/>
      <c r="B283" s="8"/>
      <c r="C283" s="262" t="s">
        <v>1154</v>
      </c>
      <c r="D283" s="750"/>
      <c r="E283" s="616"/>
      <c r="F283" s="580"/>
      <c r="G283" s="689"/>
      <c r="H283" s="511"/>
      <c r="I283" s="324" t="s">
        <v>1153</v>
      </c>
      <c r="J283" s="172"/>
      <c r="K283" s="511"/>
      <c r="L283" s="621"/>
      <c r="M283" s="731"/>
      <c r="N283" s="576"/>
      <c r="O283" s="85"/>
      <c r="P283" s="85"/>
      <c r="AH283" s="31" t="n">
        <v>0</v>
      </c>
    </row>
    <row r="284" s="31" customFormat="true" ht="0.75" hidden="true" customHeight="true" outlineLevel="0" collapsed="false">
      <c r="A284" s="8"/>
      <c r="B284" s="8"/>
      <c r="C284" s="262" t="s">
        <v>1161</v>
      </c>
      <c r="D284" s="750"/>
      <c r="E284" s="616"/>
      <c r="F284" s="580"/>
      <c r="G284" s="749"/>
      <c r="H284" s="511"/>
      <c r="I284" s="324"/>
      <c r="J284" s="172"/>
      <c r="K284" s="511"/>
      <c r="L284" s="621"/>
      <c r="M284" s="731"/>
      <c r="N284" s="576"/>
      <c r="O284" s="85"/>
      <c r="P284" s="85"/>
      <c r="AH284" s="31" t="n">
        <v>0</v>
      </c>
    </row>
    <row r="285" s="31" customFormat="true" ht="18.75" hidden="true" customHeight="true" outlineLevel="0" collapsed="false">
      <c r="A285" s="8" t="s">
        <v>194</v>
      </c>
      <c r="B285" s="8" t="s">
        <v>195</v>
      </c>
      <c r="C285" s="262"/>
      <c r="D285" s="750"/>
      <c r="E285" s="616"/>
      <c r="F285" s="580" t="str">
        <f aca="false">INDEX(PT_DIFFERENTIATION_VTAR,MATCH(A285,PT_DIFFERENTIATION_VTAR_ID,0))</f>
        <v>Тарифы на услуги по передаче теплоносителя</v>
      </c>
      <c r="G285" s="689" t="str">
        <f aca="false">INDEX(PT_DIFFERENTIATION_NTAR,MATCH(B285,PT_DIFFERENTIATION_NTAR_ID,0))</f>
        <v/>
      </c>
      <c r="H285" s="272"/>
      <c r="I285" s="736"/>
      <c r="J285" s="737"/>
      <c r="K285" s="284"/>
      <c r="L285" s="272" t="s">
        <v>313</v>
      </c>
      <c r="M285" s="731"/>
      <c r="N285" s="576"/>
      <c r="O285" s="85"/>
      <c r="P285" s="85"/>
      <c r="AH285" s="31" t="n">
        <v>0</v>
      </c>
    </row>
    <row r="286" s="31" customFormat="true" ht="18.75" hidden="true" customHeight="true" outlineLevel="0" collapsed="false">
      <c r="A286" s="8"/>
      <c r="B286" s="8"/>
      <c r="C286" s="262" t="s">
        <v>1154</v>
      </c>
      <c r="D286" s="750"/>
      <c r="E286" s="616"/>
      <c r="F286" s="580"/>
      <c r="G286" s="689"/>
      <c r="H286" s="511"/>
      <c r="I286" s="324" t="s">
        <v>1153</v>
      </c>
      <c r="J286" s="172"/>
      <c r="K286" s="511"/>
      <c r="L286" s="621"/>
      <c r="M286" s="731"/>
      <c r="N286" s="576"/>
      <c r="O286" s="85"/>
      <c r="P286" s="85"/>
      <c r="AH286" s="31" t="n">
        <v>0</v>
      </c>
    </row>
    <row r="287" s="31" customFormat="true" ht="0.75" hidden="true" customHeight="true" outlineLevel="0" collapsed="false">
      <c r="A287" s="8"/>
      <c r="B287" s="8"/>
      <c r="C287" s="262" t="s">
        <v>1161</v>
      </c>
      <c r="D287" s="750"/>
      <c r="E287" s="616"/>
      <c r="F287" s="580"/>
      <c r="G287" s="749"/>
      <c r="H287" s="511"/>
      <c r="I287" s="324"/>
      <c r="J287" s="172"/>
      <c r="K287" s="511"/>
      <c r="L287" s="621"/>
      <c r="M287" s="731"/>
      <c r="N287" s="576"/>
      <c r="O287" s="85"/>
      <c r="P287" s="85"/>
      <c r="AH287" s="31" t="n">
        <v>0</v>
      </c>
    </row>
    <row r="288" s="31" customFormat="true" ht="18.75" hidden="true" customHeight="true" outlineLevel="0" collapsed="false">
      <c r="A288" s="8" t="s">
        <v>200</v>
      </c>
      <c r="B288" s="8" t="s">
        <v>201</v>
      </c>
      <c r="C288" s="262"/>
      <c r="D288" s="750"/>
      <c r="E288" s="616"/>
      <c r="F288" s="580" t="str">
        <f aca="false">INDEX(PT_DIFFERENTIATION_VTAR,MATCH(A288,PT_DIFFERENTIATION_VTAR_ID,0))</f>
        <v>Плата за услуги по поддержанию резервной тепловой мощности при отсутствии потребления тепловой энергии</v>
      </c>
      <c r="G288" s="689" t="str">
        <f aca="false">INDEX(PT_DIFFERENTIATION_NTAR,MATCH(B288,PT_DIFFERENTIATION_NTAR_ID,0))</f>
        <v/>
      </c>
      <c r="H288" s="272"/>
      <c r="I288" s="736"/>
      <c r="J288" s="737"/>
      <c r="K288" s="284"/>
      <c r="L288" s="272" t="s">
        <v>313</v>
      </c>
      <c r="M288" s="731"/>
      <c r="N288" s="576"/>
      <c r="O288" s="85"/>
      <c r="P288" s="85"/>
      <c r="AH288" s="31" t="n">
        <v>0</v>
      </c>
    </row>
    <row r="289" s="31" customFormat="true" ht="18.75" hidden="true" customHeight="true" outlineLevel="0" collapsed="false">
      <c r="A289" s="8"/>
      <c r="B289" s="8"/>
      <c r="C289" s="262" t="s">
        <v>1154</v>
      </c>
      <c r="D289" s="750"/>
      <c r="E289" s="616"/>
      <c r="F289" s="580"/>
      <c r="G289" s="689"/>
      <c r="H289" s="511"/>
      <c r="I289" s="324" t="s">
        <v>1153</v>
      </c>
      <c r="J289" s="172"/>
      <c r="K289" s="511"/>
      <c r="L289" s="621"/>
      <c r="M289" s="731"/>
      <c r="N289" s="576"/>
      <c r="O289" s="85"/>
      <c r="P289" s="85"/>
      <c r="AH289" s="31" t="n">
        <v>0</v>
      </c>
    </row>
    <row r="290" s="31" customFormat="true" ht="0.75" hidden="true" customHeight="true" outlineLevel="0" collapsed="false">
      <c r="A290" s="8"/>
      <c r="B290" s="8"/>
      <c r="C290" s="262" t="s">
        <v>1161</v>
      </c>
      <c r="D290" s="750"/>
      <c r="E290" s="616"/>
      <c r="F290" s="580"/>
      <c r="G290" s="749"/>
      <c r="H290" s="511"/>
      <c r="I290" s="324"/>
      <c r="J290" s="172"/>
      <c r="K290" s="511"/>
      <c r="L290" s="621"/>
      <c r="M290" s="731"/>
      <c r="N290" s="576"/>
      <c r="O290" s="85"/>
      <c r="P290" s="85"/>
      <c r="AH290" s="31" t="n">
        <v>0</v>
      </c>
    </row>
    <row r="291" s="31" customFormat="true" ht="18.75" hidden="true" customHeight="true" outlineLevel="0" collapsed="false">
      <c r="A291" s="8" t="s">
        <v>206</v>
      </c>
      <c r="B291" s="8" t="s">
        <v>207</v>
      </c>
      <c r="C291" s="262"/>
      <c r="D291" s="750"/>
      <c r="E291" s="616"/>
      <c r="F291" s="580" t="str">
        <f aca="false">INDEX(PT_DIFFERENTIATION_VTAR,MATCH(A291,PT_DIFFERENTIATION_VTAR_ID,0))</f>
        <v>Плата за подключение (технологическое присоединение) к системе теплоснабжения</v>
      </c>
      <c r="G291" s="689" t="str">
        <f aca="false">INDEX(PT_DIFFERENTIATION_NTAR,MATCH(B291,PT_DIFFERENTIATION_NTAR_ID,0))</f>
        <v/>
      </c>
      <c r="H291" s="272"/>
      <c r="I291" s="736"/>
      <c r="J291" s="737"/>
      <c r="K291" s="284"/>
      <c r="L291" s="272" t="s">
        <v>313</v>
      </c>
      <c r="M291" s="731"/>
      <c r="N291" s="576"/>
      <c r="O291" s="85"/>
      <c r="P291" s="85"/>
      <c r="AH291" s="31" t="n">
        <v>0</v>
      </c>
    </row>
    <row r="292" s="31" customFormat="true" ht="18.75" hidden="true" customHeight="true" outlineLevel="0" collapsed="false">
      <c r="A292" s="8"/>
      <c r="B292" s="8"/>
      <c r="C292" s="262" t="s">
        <v>1154</v>
      </c>
      <c r="D292" s="750"/>
      <c r="E292" s="616"/>
      <c r="F292" s="580"/>
      <c r="G292" s="689"/>
      <c r="H292" s="511"/>
      <c r="I292" s="324" t="s">
        <v>1153</v>
      </c>
      <c r="J292" s="172"/>
      <c r="K292" s="511"/>
      <c r="L292" s="621"/>
      <c r="M292" s="731"/>
      <c r="N292" s="576"/>
      <c r="O292" s="85"/>
      <c r="P292" s="85"/>
      <c r="AH292" s="31" t="n">
        <v>0</v>
      </c>
    </row>
    <row r="293" s="31" customFormat="true" ht="0.75" hidden="true" customHeight="true" outlineLevel="0" collapsed="false">
      <c r="A293" s="8"/>
      <c r="B293" s="8"/>
      <c r="C293" s="262" t="s">
        <v>1161</v>
      </c>
      <c r="D293" s="750"/>
      <c r="E293" s="616"/>
      <c r="F293" s="580"/>
      <c r="G293" s="749"/>
      <c r="H293" s="511"/>
      <c r="I293" s="324"/>
      <c r="J293" s="172"/>
      <c r="K293" s="511"/>
      <c r="L293" s="621"/>
      <c r="M293" s="731"/>
      <c r="N293" s="576"/>
      <c r="O293" s="85"/>
      <c r="P293" s="85"/>
      <c r="AH293" s="31" t="n">
        <v>0</v>
      </c>
    </row>
    <row r="294" s="31" customFormat="true" ht="18.75" hidden="true" customHeight="true" outlineLevel="0" collapsed="false">
      <c r="A294" s="8" t="s">
        <v>212</v>
      </c>
      <c r="B294" s="8" t="s">
        <v>213</v>
      </c>
      <c r="C294" s="262"/>
      <c r="D294" s="750"/>
      <c r="E294" s="616"/>
      <c r="F294" s="580" t="str">
        <f aca="false">INDEX(PT_DIFFERENTIATION_VTAR,MATCH(A294,PT_DIFFERENTIATION_VTAR_ID,0))</f>
        <v>Плата за подключение (технологическое присоединение) к системе теплоснабжения (индивидуальная)</v>
      </c>
      <c r="G294" s="689" t="str">
        <f aca="false">INDEX(PT_DIFFERENTIATION_NTAR,MATCH(B294,PT_DIFFERENTIATION_NTAR_ID,0))</f>
        <v/>
      </c>
      <c r="H294" s="272"/>
      <c r="I294" s="736"/>
      <c r="J294" s="737"/>
      <c r="K294" s="284"/>
      <c r="L294" s="272" t="s">
        <v>313</v>
      </c>
      <c r="M294" s="731"/>
      <c r="N294" s="576"/>
      <c r="O294" s="85"/>
      <c r="P294" s="85"/>
      <c r="AH294" s="31" t="n">
        <v>0</v>
      </c>
    </row>
    <row r="295" s="31" customFormat="true" ht="18.75" hidden="true" customHeight="true" outlineLevel="0" collapsed="false">
      <c r="A295" s="8"/>
      <c r="B295" s="8"/>
      <c r="C295" s="262" t="s">
        <v>1154</v>
      </c>
      <c r="D295" s="750"/>
      <c r="E295" s="616"/>
      <c r="F295" s="580"/>
      <c r="G295" s="689"/>
      <c r="H295" s="511"/>
      <c r="I295" s="324" t="s">
        <v>1153</v>
      </c>
      <c r="J295" s="172"/>
      <c r="K295" s="511"/>
      <c r="L295" s="621"/>
      <c r="M295" s="731"/>
      <c r="N295" s="576"/>
      <c r="O295" s="85"/>
      <c r="P295" s="85"/>
      <c r="AH295" s="31" t="n">
        <v>0</v>
      </c>
    </row>
    <row r="296" s="31" customFormat="true" ht="0.75" hidden="true" customHeight="true" outlineLevel="0" collapsed="false">
      <c r="A296" s="8"/>
      <c r="B296" s="8"/>
      <c r="C296" s="262" t="s">
        <v>1161</v>
      </c>
      <c r="D296" s="750"/>
      <c r="E296" s="616"/>
      <c r="F296" s="580"/>
      <c r="G296" s="749"/>
      <c r="H296" s="511"/>
      <c r="I296" s="324"/>
      <c r="J296" s="172"/>
      <c r="K296" s="511"/>
      <c r="L296" s="621"/>
      <c r="M296" s="731"/>
      <c r="N296" s="576"/>
      <c r="O296" s="85"/>
      <c r="P296" s="85"/>
      <c r="AH296" s="31" t="n">
        <v>0</v>
      </c>
    </row>
    <row r="297" s="31" customFormat="true" ht="18.75" hidden="true" customHeight="true" outlineLevel="0" collapsed="false">
      <c r="A297" s="8" t="s">
        <v>232</v>
      </c>
      <c r="B297" s="8" t="s">
        <v>233</v>
      </c>
      <c r="C297" s="262"/>
      <c r="D297" s="750"/>
      <c r="E297" s="616"/>
      <c r="F297" s="580" t="str">
        <f aca="false">INDEX(PT_DIFFERENTIATION_VTAR,MATCH(A297,PT_DIFFERENTIATION_VTAR_ID,0))</f>
        <v>Тариф на питьевую воду (питьевое водоснабжение)</v>
      </c>
      <c r="G297" s="689" t="str">
        <f aca="false">INDEX(PT_DIFFERENTIATION_NTAR,MATCH(B297,PT_DIFFERENTIATION_NTAR_ID,0))</f>
        <v/>
      </c>
      <c r="H297" s="272"/>
      <c r="I297" s="736"/>
      <c r="J297" s="737"/>
      <c r="K297" s="284"/>
      <c r="L297" s="272" t="s">
        <v>313</v>
      </c>
      <c r="M297" s="731"/>
      <c r="N297" s="576"/>
      <c r="O297" s="85"/>
      <c r="P297" s="85"/>
      <c r="AH297" s="31" t="n">
        <v>0</v>
      </c>
    </row>
    <row r="298" s="31" customFormat="true" ht="18.75" hidden="true" customHeight="true" outlineLevel="0" collapsed="false">
      <c r="A298" s="8"/>
      <c r="B298" s="8"/>
      <c r="C298" s="262" t="s">
        <v>1154</v>
      </c>
      <c r="D298" s="750"/>
      <c r="E298" s="616"/>
      <c r="F298" s="580"/>
      <c r="G298" s="689"/>
      <c r="H298" s="511"/>
      <c r="I298" s="324" t="s">
        <v>1153</v>
      </c>
      <c r="J298" s="172"/>
      <c r="K298" s="511"/>
      <c r="L298" s="621"/>
      <c r="M298" s="731"/>
      <c r="N298" s="576"/>
      <c r="O298" s="85"/>
      <c r="P298" s="85"/>
      <c r="AH298" s="31" t="n">
        <v>0</v>
      </c>
    </row>
    <row r="299" s="31" customFormat="true" ht="0.75" hidden="true" customHeight="true" outlineLevel="0" collapsed="false">
      <c r="A299" s="8"/>
      <c r="B299" s="8"/>
      <c r="C299" s="262" t="s">
        <v>1161</v>
      </c>
      <c r="D299" s="750"/>
      <c r="E299" s="616"/>
      <c r="F299" s="580"/>
      <c r="G299" s="749"/>
      <c r="H299" s="511"/>
      <c r="I299" s="324"/>
      <c r="J299" s="172"/>
      <c r="K299" s="511"/>
      <c r="L299" s="621"/>
      <c r="M299" s="731"/>
      <c r="N299" s="576"/>
      <c r="O299" s="85"/>
      <c r="P299" s="85"/>
      <c r="AH299" s="31" t="n">
        <v>0</v>
      </c>
    </row>
    <row r="300" s="31" customFormat="true" ht="18.75" hidden="true" customHeight="true" outlineLevel="0" collapsed="false">
      <c r="A300" s="8" t="s">
        <v>237</v>
      </c>
      <c r="B300" s="8" t="s">
        <v>238</v>
      </c>
      <c r="C300" s="262"/>
      <c r="D300" s="750"/>
      <c r="E300" s="616"/>
      <c r="F300" s="580" t="str">
        <f aca="false">INDEX(PT_DIFFERENTIATION_VTAR,MATCH(A300,PT_DIFFERENTIATION_VTAR_ID,0))</f>
        <v>Тариф на техническую воду</v>
      </c>
      <c r="G300" s="689" t="str">
        <f aca="false">INDEX(PT_DIFFERENTIATION_NTAR,MATCH(B300,PT_DIFFERENTIATION_NTAR_ID,0))</f>
        <v/>
      </c>
      <c r="H300" s="272"/>
      <c r="I300" s="736"/>
      <c r="J300" s="737"/>
      <c r="K300" s="284"/>
      <c r="L300" s="272" t="s">
        <v>313</v>
      </c>
      <c r="M300" s="731"/>
      <c r="N300" s="576"/>
      <c r="O300" s="85"/>
      <c r="P300" s="85"/>
      <c r="AH300" s="31" t="n">
        <v>0</v>
      </c>
    </row>
    <row r="301" s="31" customFormat="true" ht="18.75" hidden="true" customHeight="true" outlineLevel="0" collapsed="false">
      <c r="A301" s="8"/>
      <c r="B301" s="8"/>
      <c r="C301" s="262" t="s">
        <v>1154</v>
      </c>
      <c r="D301" s="750"/>
      <c r="E301" s="616"/>
      <c r="F301" s="580"/>
      <c r="G301" s="689"/>
      <c r="H301" s="511"/>
      <c r="I301" s="324" t="s">
        <v>1153</v>
      </c>
      <c r="J301" s="172"/>
      <c r="K301" s="511"/>
      <c r="L301" s="621"/>
      <c r="M301" s="731"/>
      <c r="N301" s="576"/>
      <c r="O301" s="85"/>
      <c r="P301" s="85"/>
      <c r="AH301" s="31" t="n">
        <v>0</v>
      </c>
    </row>
    <row r="302" s="31" customFormat="true" ht="0.75" hidden="true" customHeight="true" outlineLevel="0" collapsed="false">
      <c r="A302" s="8"/>
      <c r="B302" s="8"/>
      <c r="C302" s="262" t="s">
        <v>1161</v>
      </c>
      <c r="D302" s="750"/>
      <c r="E302" s="616"/>
      <c r="F302" s="580"/>
      <c r="G302" s="749"/>
      <c r="H302" s="511"/>
      <c r="I302" s="324"/>
      <c r="J302" s="172"/>
      <c r="K302" s="511"/>
      <c r="L302" s="621"/>
      <c r="M302" s="731"/>
      <c r="N302" s="576"/>
      <c r="O302" s="85"/>
      <c r="P302" s="85"/>
      <c r="AH302" s="31" t="n">
        <v>0</v>
      </c>
    </row>
    <row r="303" s="31" customFormat="true" ht="18.75" hidden="true" customHeight="true" outlineLevel="0" collapsed="false">
      <c r="A303" s="8" t="s">
        <v>242</v>
      </c>
      <c r="B303" s="8" t="s">
        <v>243</v>
      </c>
      <c r="C303" s="262"/>
      <c r="D303" s="750"/>
      <c r="E303" s="616"/>
      <c r="F303" s="580" t="str">
        <f aca="false">INDEX(PT_DIFFERENTIATION_VTAR,MATCH(A303,PT_DIFFERENTIATION_VTAR_ID,0))</f>
        <v>Тариф на транспортировку воды</v>
      </c>
      <c r="G303" s="689" t="str">
        <f aca="false">INDEX(PT_DIFFERENTIATION_NTAR,MATCH(B303,PT_DIFFERENTIATION_NTAR_ID,0))</f>
        <v/>
      </c>
      <c r="H303" s="272"/>
      <c r="I303" s="736"/>
      <c r="J303" s="737"/>
      <c r="K303" s="284"/>
      <c r="L303" s="272" t="s">
        <v>313</v>
      </c>
      <c r="M303" s="731"/>
      <c r="N303" s="576"/>
      <c r="O303" s="85"/>
      <c r="P303" s="85"/>
      <c r="AH303" s="31" t="n">
        <v>0</v>
      </c>
    </row>
    <row r="304" s="31" customFormat="true" ht="18.75" hidden="true" customHeight="true" outlineLevel="0" collapsed="false">
      <c r="A304" s="8"/>
      <c r="B304" s="8"/>
      <c r="C304" s="262" t="s">
        <v>1154</v>
      </c>
      <c r="D304" s="750"/>
      <c r="E304" s="616"/>
      <c r="F304" s="580"/>
      <c r="G304" s="689"/>
      <c r="H304" s="511"/>
      <c r="I304" s="324" t="s">
        <v>1153</v>
      </c>
      <c r="J304" s="172"/>
      <c r="K304" s="511"/>
      <c r="L304" s="621"/>
      <c r="M304" s="731"/>
      <c r="N304" s="576"/>
      <c r="O304" s="85"/>
      <c r="P304" s="85"/>
      <c r="AH304" s="31" t="n">
        <v>0</v>
      </c>
    </row>
    <row r="305" s="31" customFormat="true" ht="0.75" hidden="true" customHeight="true" outlineLevel="0" collapsed="false">
      <c r="A305" s="8"/>
      <c r="B305" s="8"/>
      <c r="C305" s="262" t="s">
        <v>1161</v>
      </c>
      <c r="D305" s="750"/>
      <c r="E305" s="616"/>
      <c r="F305" s="580"/>
      <c r="G305" s="749"/>
      <c r="H305" s="511"/>
      <c r="I305" s="324"/>
      <c r="J305" s="172"/>
      <c r="K305" s="511"/>
      <c r="L305" s="621"/>
      <c r="M305" s="731"/>
      <c r="N305" s="576"/>
      <c r="O305" s="85"/>
      <c r="P305" s="85"/>
      <c r="AH305" s="31" t="n">
        <v>0</v>
      </c>
    </row>
    <row r="306" s="31" customFormat="true" ht="18.75" hidden="true" customHeight="true" outlineLevel="0" collapsed="false">
      <c r="A306" s="8" t="s">
        <v>247</v>
      </c>
      <c r="B306" s="8" t="s">
        <v>248</v>
      </c>
      <c r="C306" s="262"/>
      <c r="D306" s="750"/>
      <c r="E306" s="616"/>
      <c r="F306" s="580" t="str">
        <f aca="false">INDEX(PT_DIFFERENTIATION_VTAR,MATCH(A306,PT_DIFFERENTIATION_VTAR_ID,0))</f>
        <v>Тариф на подвоз воды</v>
      </c>
      <c r="G306" s="689" t="str">
        <f aca="false">INDEX(PT_DIFFERENTIATION_NTAR,MATCH(B306,PT_DIFFERENTIATION_NTAR_ID,0))</f>
        <v/>
      </c>
      <c r="H306" s="272"/>
      <c r="I306" s="736"/>
      <c r="J306" s="737"/>
      <c r="K306" s="284"/>
      <c r="L306" s="272" t="s">
        <v>313</v>
      </c>
      <c r="M306" s="731"/>
      <c r="N306" s="576"/>
      <c r="O306" s="85"/>
      <c r="P306" s="85"/>
      <c r="AH306" s="31" t="n">
        <v>0</v>
      </c>
    </row>
    <row r="307" s="31" customFormat="true" ht="18.75" hidden="true" customHeight="true" outlineLevel="0" collapsed="false">
      <c r="A307" s="8"/>
      <c r="B307" s="8"/>
      <c r="C307" s="262" t="s">
        <v>1154</v>
      </c>
      <c r="D307" s="750"/>
      <c r="E307" s="616"/>
      <c r="F307" s="580"/>
      <c r="G307" s="689"/>
      <c r="H307" s="511"/>
      <c r="I307" s="324" t="s">
        <v>1153</v>
      </c>
      <c r="J307" s="172"/>
      <c r="K307" s="511"/>
      <c r="L307" s="621"/>
      <c r="M307" s="731"/>
      <c r="N307" s="576"/>
      <c r="O307" s="85"/>
      <c r="P307" s="85"/>
      <c r="AH307" s="31" t="n">
        <v>0</v>
      </c>
    </row>
    <row r="308" s="31" customFormat="true" ht="0.75" hidden="true" customHeight="true" outlineLevel="0" collapsed="false">
      <c r="A308" s="8"/>
      <c r="B308" s="8"/>
      <c r="C308" s="262" t="s">
        <v>1161</v>
      </c>
      <c r="D308" s="750"/>
      <c r="E308" s="616"/>
      <c r="F308" s="580"/>
      <c r="G308" s="749"/>
      <c r="H308" s="511"/>
      <c r="I308" s="324"/>
      <c r="J308" s="172"/>
      <c r="K308" s="511"/>
      <c r="L308" s="621"/>
      <c r="M308" s="731"/>
      <c r="N308" s="576"/>
      <c r="O308" s="85"/>
      <c r="P308" s="85"/>
      <c r="AH308" s="31" t="n">
        <v>0</v>
      </c>
    </row>
    <row r="309" s="31" customFormat="true" ht="18.75" hidden="true" customHeight="true" outlineLevel="0" collapsed="false">
      <c r="A309" s="8" t="s">
        <v>252</v>
      </c>
      <c r="B309" s="8" t="s">
        <v>253</v>
      </c>
      <c r="C309" s="262"/>
      <c r="D309" s="750"/>
      <c r="E309" s="616"/>
      <c r="F309" s="580" t="str">
        <f aca="false">INDEX(PT_DIFFERENTIATION_VTAR,MATCH(A309,PT_DIFFERENTIATION_VTAR_ID,0))</f>
        <v>Тариф на подключение (технологическое присоединение) к централизованной системе холодного водоснабжения</v>
      </c>
      <c r="G309" s="689" t="str">
        <f aca="false">INDEX(PT_DIFFERENTIATION_NTAR,MATCH(B309,PT_DIFFERENTIATION_NTAR_ID,0))</f>
        <v/>
      </c>
      <c r="H309" s="272"/>
      <c r="I309" s="736"/>
      <c r="J309" s="737"/>
      <c r="K309" s="284"/>
      <c r="L309" s="272" t="s">
        <v>313</v>
      </c>
      <c r="M309" s="731"/>
      <c r="N309" s="576"/>
      <c r="O309" s="85"/>
      <c r="P309" s="85"/>
      <c r="AH309" s="31" t="n">
        <v>0</v>
      </c>
    </row>
    <row r="310" s="31" customFormat="true" ht="18.75" hidden="true" customHeight="true" outlineLevel="0" collapsed="false">
      <c r="A310" s="8"/>
      <c r="B310" s="8"/>
      <c r="C310" s="262" t="s">
        <v>1154</v>
      </c>
      <c r="D310" s="750"/>
      <c r="E310" s="616"/>
      <c r="F310" s="580"/>
      <c r="G310" s="689"/>
      <c r="H310" s="511"/>
      <c r="I310" s="324" t="s">
        <v>1153</v>
      </c>
      <c r="J310" s="172"/>
      <c r="K310" s="511"/>
      <c r="L310" s="621"/>
      <c r="M310" s="731"/>
      <c r="N310" s="576"/>
      <c r="O310" s="85"/>
      <c r="P310" s="85"/>
      <c r="AH310" s="31" t="n">
        <v>0</v>
      </c>
    </row>
    <row r="311" s="31" customFormat="true" ht="0.75" hidden="true" customHeight="true" outlineLevel="0" collapsed="false">
      <c r="A311" s="8"/>
      <c r="B311" s="8"/>
      <c r="C311" s="262" t="s">
        <v>1161</v>
      </c>
      <c r="D311" s="750"/>
      <c r="E311" s="616"/>
      <c r="F311" s="580"/>
      <c r="G311" s="749"/>
      <c r="H311" s="511"/>
      <c r="I311" s="324"/>
      <c r="J311" s="172"/>
      <c r="K311" s="511"/>
      <c r="L311" s="621"/>
      <c r="M311" s="731"/>
      <c r="N311" s="576"/>
      <c r="O311" s="85"/>
      <c r="P311" s="85"/>
      <c r="AH311" s="31" t="n">
        <v>0</v>
      </c>
    </row>
    <row r="312" s="31" customFormat="true" ht="18.75" hidden="true" customHeight="true" outlineLevel="0" collapsed="false">
      <c r="A312" s="8" t="s">
        <v>257</v>
      </c>
      <c r="B312" s="8" t="s">
        <v>258</v>
      </c>
      <c r="C312" s="262"/>
      <c r="D312" s="750"/>
      <c r="E312" s="616"/>
      <c r="F312" s="580" t="str">
        <f aca="false">INDEX(PT_DIFFERENTIATION_VTAR,MATCH(A312,PT_DIFFERENTIATION_VTAR_ID,0))</f>
        <v>Тариф на горячую воду (горячее водоснабжение)</v>
      </c>
      <c r="G312" s="689" t="str">
        <f aca="false">INDEX(PT_DIFFERENTIATION_NTAR,MATCH(B312,PT_DIFFERENTIATION_NTAR_ID,0))</f>
        <v/>
      </c>
      <c r="H312" s="272"/>
      <c r="I312" s="736"/>
      <c r="J312" s="737"/>
      <c r="K312" s="284"/>
      <c r="L312" s="272" t="s">
        <v>313</v>
      </c>
      <c r="M312" s="731"/>
      <c r="N312" s="576"/>
      <c r="O312" s="85"/>
      <c r="P312" s="85"/>
      <c r="AH312" s="31" t="n">
        <v>0</v>
      </c>
    </row>
    <row r="313" s="31" customFormat="true" ht="18.75" hidden="true" customHeight="true" outlineLevel="0" collapsed="false">
      <c r="A313" s="8"/>
      <c r="B313" s="8"/>
      <c r="C313" s="262" t="s">
        <v>1154</v>
      </c>
      <c r="D313" s="750"/>
      <c r="E313" s="616"/>
      <c r="F313" s="580"/>
      <c r="G313" s="689"/>
      <c r="H313" s="511"/>
      <c r="I313" s="324" t="s">
        <v>1153</v>
      </c>
      <c r="J313" s="172"/>
      <c r="K313" s="511"/>
      <c r="L313" s="621"/>
      <c r="M313" s="731"/>
      <c r="N313" s="576"/>
      <c r="O313" s="85"/>
      <c r="P313" s="85"/>
      <c r="AH313" s="31" t="n">
        <v>0</v>
      </c>
    </row>
    <row r="314" s="31" customFormat="true" ht="0.75" hidden="true" customHeight="true" outlineLevel="0" collapsed="false">
      <c r="A314" s="8"/>
      <c r="B314" s="8"/>
      <c r="C314" s="262" t="s">
        <v>1161</v>
      </c>
      <c r="D314" s="750"/>
      <c r="E314" s="616"/>
      <c r="F314" s="580"/>
      <c r="G314" s="749"/>
      <c r="H314" s="511"/>
      <c r="I314" s="324"/>
      <c r="J314" s="172"/>
      <c r="K314" s="511"/>
      <c r="L314" s="621"/>
      <c r="M314" s="731"/>
      <c r="N314" s="576"/>
      <c r="O314" s="85"/>
      <c r="P314" s="85"/>
      <c r="AH314" s="31" t="n">
        <v>0</v>
      </c>
    </row>
    <row r="315" s="31" customFormat="true" ht="18.75" hidden="true" customHeight="true" outlineLevel="0" collapsed="false">
      <c r="A315" s="8" t="s">
        <v>262</v>
      </c>
      <c r="B315" s="8" t="s">
        <v>263</v>
      </c>
      <c r="C315" s="262"/>
      <c r="D315" s="750"/>
      <c r="E315" s="616"/>
      <c r="F315" s="580" t="str">
        <f aca="false">INDEX(PT_DIFFERENTIATION_VTAR,MATCH(A315,PT_DIFFERENTIATION_VTAR_ID,0))</f>
        <v>Тариф на транспортировку горячей воды</v>
      </c>
      <c r="G315" s="689" t="str">
        <f aca="false">INDEX(PT_DIFFERENTIATION_NTAR,MATCH(B315,PT_DIFFERENTIATION_NTAR_ID,0))</f>
        <v/>
      </c>
      <c r="H315" s="272"/>
      <c r="I315" s="736"/>
      <c r="J315" s="737"/>
      <c r="K315" s="284"/>
      <c r="L315" s="272" t="s">
        <v>313</v>
      </c>
      <c r="M315" s="731"/>
      <c r="N315" s="576"/>
      <c r="O315" s="85"/>
      <c r="P315" s="85"/>
      <c r="AH315" s="31" t="n">
        <v>0</v>
      </c>
    </row>
    <row r="316" s="31" customFormat="true" ht="18.75" hidden="true" customHeight="true" outlineLevel="0" collapsed="false">
      <c r="A316" s="8"/>
      <c r="B316" s="8"/>
      <c r="C316" s="262" t="s">
        <v>1154</v>
      </c>
      <c r="D316" s="750"/>
      <c r="E316" s="616"/>
      <c r="F316" s="580"/>
      <c r="G316" s="689"/>
      <c r="H316" s="511"/>
      <c r="I316" s="324" t="s">
        <v>1153</v>
      </c>
      <c r="J316" s="172"/>
      <c r="K316" s="511"/>
      <c r="L316" s="621"/>
      <c r="M316" s="731"/>
      <c r="N316" s="576"/>
      <c r="O316" s="85"/>
      <c r="P316" s="85"/>
      <c r="AH316" s="31" t="n">
        <v>0</v>
      </c>
    </row>
    <row r="317" s="31" customFormat="true" ht="0.75" hidden="true" customHeight="true" outlineLevel="0" collapsed="false">
      <c r="A317" s="8"/>
      <c r="B317" s="8"/>
      <c r="C317" s="262" t="s">
        <v>1161</v>
      </c>
      <c r="D317" s="750"/>
      <c r="E317" s="616"/>
      <c r="F317" s="580"/>
      <c r="G317" s="749"/>
      <c r="H317" s="511"/>
      <c r="I317" s="324"/>
      <c r="J317" s="172"/>
      <c r="K317" s="511"/>
      <c r="L317" s="621"/>
      <c r="M317" s="731"/>
      <c r="N317" s="576"/>
      <c r="O317" s="85"/>
      <c r="P317" s="85"/>
      <c r="AH317" s="31" t="n">
        <v>0</v>
      </c>
    </row>
    <row r="318" s="31" customFormat="true" ht="18.75" hidden="true" customHeight="true" outlineLevel="0" collapsed="false">
      <c r="A318" s="8" t="s">
        <v>267</v>
      </c>
      <c r="B318" s="8" t="s">
        <v>268</v>
      </c>
      <c r="C318" s="262"/>
      <c r="D318" s="750"/>
      <c r="E318" s="616"/>
      <c r="F318" s="580" t="str">
        <f aca="false">INDEX(PT_DIFFERENTIATION_VTAR,MATCH(A318,PT_DIFFERENTIATION_VTAR_ID,0))</f>
        <v>Тариф на подключение (технологическое присоединение) к централизованной системе горячего водоснабжения</v>
      </c>
      <c r="G318" s="689" t="str">
        <f aca="false">INDEX(PT_DIFFERENTIATION_NTAR,MATCH(B318,PT_DIFFERENTIATION_NTAR_ID,0))</f>
        <v/>
      </c>
      <c r="H318" s="272"/>
      <c r="I318" s="736"/>
      <c r="J318" s="737"/>
      <c r="K318" s="284"/>
      <c r="L318" s="272" t="s">
        <v>313</v>
      </c>
      <c r="M318" s="731"/>
      <c r="N318" s="576"/>
      <c r="O318" s="85"/>
      <c r="P318" s="85"/>
      <c r="AH318" s="31" t="n">
        <v>0</v>
      </c>
    </row>
    <row r="319" s="31" customFormat="true" ht="18.75" hidden="true" customHeight="true" outlineLevel="0" collapsed="false">
      <c r="A319" s="8"/>
      <c r="B319" s="8"/>
      <c r="C319" s="262" t="s">
        <v>1154</v>
      </c>
      <c r="D319" s="750"/>
      <c r="E319" s="616"/>
      <c r="F319" s="580"/>
      <c r="G319" s="689"/>
      <c r="H319" s="511"/>
      <c r="I319" s="324" t="s">
        <v>1153</v>
      </c>
      <c r="J319" s="172"/>
      <c r="K319" s="511"/>
      <c r="L319" s="621"/>
      <c r="M319" s="731"/>
      <c r="N319" s="576"/>
      <c r="O319" s="85"/>
      <c r="P319" s="85"/>
      <c r="AH319" s="31" t="n">
        <v>0</v>
      </c>
    </row>
    <row r="320" s="31" customFormat="true" ht="0.75" hidden="true" customHeight="true" outlineLevel="0" collapsed="false">
      <c r="A320" s="8"/>
      <c r="B320" s="8"/>
      <c r="C320" s="262" t="s">
        <v>1161</v>
      </c>
      <c r="D320" s="750"/>
      <c r="E320" s="616"/>
      <c r="F320" s="580"/>
      <c r="G320" s="749"/>
      <c r="H320" s="511"/>
      <c r="I320" s="324"/>
      <c r="J320" s="172"/>
      <c r="K320" s="511"/>
      <c r="L320" s="621"/>
      <c r="M320" s="731"/>
      <c r="N320" s="576"/>
      <c r="O320" s="85"/>
      <c r="P320" s="85"/>
      <c r="AH320" s="31" t="n">
        <v>0</v>
      </c>
    </row>
    <row r="321" s="31" customFormat="true" ht="18.75" hidden="true" customHeight="true" outlineLevel="0" collapsed="false">
      <c r="A321" s="8" t="s">
        <v>272</v>
      </c>
      <c r="B321" s="8" t="s">
        <v>273</v>
      </c>
      <c r="C321" s="262"/>
      <c r="D321" s="750"/>
      <c r="E321" s="616"/>
      <c r="F321" s="580" t="str">
        <f aca="false">INDEX(PT_DIFFERENTIATION_VTAR,MATCH(A321,PT_DIFFERENTIATION_VTAR_ID,0))</f>
        <v>Тариф на водоотведение</v>
      </c>
      <c r="G321" s="689" t="str">
        <f aca="false">INDEX(PT_DIFFERENTIATION_NTAR,MATCH(B321,PT_DIFFERENTIATION_NTAR_ID,0))</f>
        <v/>
      </c>
      <c r="H321" s="272"/>
      <c r="I321" s="736"/>
      <c r="J321" s="737"/>
      <c r="K321" s="284"/>
      <c r="L321" s="272" t="s">
        <v>313</v>
      </c>
      <c r="M321" s="731"/>
      <c r="N321" s="576"/>
      <c r="O321" s="85"/>
      <c r="P321" s="85"/>
      <c r="AH321" s="31" t="n">
        <v>0</v>
      </c>
    </row>
    <row r="322" s="31" customFormat="true" ht="18.75" hidden="true" customHeight="true" outlineLevel="0" collapsed="false">
      <c r="A322" s="8"/>
      <c r="B322" s="8"/>
      <c r="C322" s="262" t="s">
        <v>1154</v>
      </c>
      <c r="D322" s="750"/>
      <c r="E322" s="616"/>
      <c r="F322" s="580"/>
      <c r="G322" s="689"/>
      <c r="H322" s="511"/>
      <c r="I322" s="324" t="s">
        <v>1153</v>
      </c>
      <c r="J322" s="172"/>
      <c r="K322" s="511"/>
      <c r="L322" s="621"/>
      <c r="M322" s="731"/>
      <c r="N322" s="576"/>
      <c r="O322" s="85"/>
      <c r="P322" s="85"/>
      <c r="AH322" s="31" t="n">
        <v>0</v>
      </c>
    </row>
    <row r="323" s="31" customFormat="true" ht="0.75" hidden="true" customHeight="true" outlineLevel="0" collapsed="false">
      <c r="A323" s="8"/>
      <c r="B323" s="8"/>
      <c r="C323" s="262" t="s">
        <v>1161</v>
      </c>
      <c r="D323" s="750"/>
      <c r="E323" s="616"/>
      <c r="F323" s="580"/>
      <c r="G323" s="749"/>
      <c r="H323" s="511"/>
      <c r="I323" s="324"/>
      <c r="J323" s="172"/>
      <c r="K323" s="511"/>
      <c r="L323" s="621"/>
      <c r="M323" s="731"/>
      <c r="N323" s="576"/>
      <c r="O323" s="85"/>
      <c r="P323" s="85"/>
      <c r="AH323" s="31" t="n">
        <v>0</v>
      </c>
    </row>
    <row r="324" s="31" customFormat="true" ht="18.75" hidden="true" customHeight="true" outlineLevel="0" collapsed="false">
      <c r="A324" s="8" t="s">
        <v>277</v>
      </c>
      <c r="B324" s="8" t="s">
        <v>278</v>
      </c>
      <c r="C324" s="262"/>
      <c r="D324" s="750"/>
      <c r="E324" s="616"/>
      <c r="F324" s="580" t="str">
        <f aca="false">INDEX(PT_DIFFERENTIATION_VTAR,MATCH(A324,PT_DIFFERENTIATION_VTAR_ID,0))</f>
        <v>Тариф на транспортировку сточных вод</v>
      </c>
      <c r="G324" s="689" t="str">
        <f aca="false">INDEX(PT_DIFFERENTIATION_NTAR,MATCH(B324,PT_DIFFERENTIATION_NTAR_ID,0))</f>
        <v/>
      </c>
      <c r="H324" s="272"/>
      <c r="I324" s="736"/>
      <c r="J324" s="737"/>
      <c r="K324" s="284"/>
      <c r="L324" s="272" t="s">
        <v>313</v>
      </c>
      <c r="M324" s="731"/>
      <c r="N324" s="576"/>
      <c r="O324" s="85"/>
      <c r="P324" s="85"/>
      <c r="AH324" s="31" t="n">
        <v>0</v>
      </c>
    </row>
    <row r="325" s="31" customFormat="true" ht="18.75" hidden="true" customHeight="true" outlineLevel="0" collapsed="false">
      <c r="A325" s="8"/>
      <c r="B325" s="8"/>
      <c r="C325" s="262" t="s">
        <v>1154</v>
      </c>
      <c r="D325" s="750"/>
      <c r="E325" s="616"/>
      <c r="F325" s="580"/>
      <c r="G325" s="689"/>
      <c r="H325" s="511"/>
      <c r="I325" s="324" t="s">
        <v>1153</v>
      </c>
      <c r="J325" s="172"/>
      <c r="K325" s="511"/>
      <c r="L325" s="621"/>
      <c r="M325" s="731"/>
      <c r="N325" s="576"/>
      <c r="O325" s="85"/>
      <c r="P325" s="85"/>
      <c r="AH325" s="31" t="n">
        <v>0</v>
      </c>
    </row>
    <row r="326" s="31" customFormat="true" ht="0.75" hidden="true" customHeight="true" outlineLevel="0" collapsed="false">
      <c r="A326" s="8"/>
      <c r="B326" s="8"/>
      <c r="C326" s="262" t="s">
        <v>1161</v>
      </c>
      <c r="D326" s="750"/>
      <c r="E326" s="616"/>
      <c r="F326" s="580"/>
      <c r="G326" s="749"/>
      <c r="H326" s="511"/>
      <c r="I326" s="324"/>
      <c r="J326" s="172"/>
      <c r="K326" s="511"/>
      <c r="L326" s="621"/>
      <c r="M326" s="731"/>
      <c r="N326" s="576"/>
      <c r="O326" s="85"/>
      <c r="P326" s="85"/>
      <c r="AH326" s="31" t="n">
        <v>0</v>
      </c>
    </row>
    <row r="327" s="31" customFormat="true" ht="18.75" hidden="true" customHeight="true" outlineLevel="0" collapsed="false">
      <c r="A327" s="8" t="s">
        <v>282</v>
      </c>
      <c r="B327" s="8" t="s">
        <v>283</v>
      </c>
      <c r="C327" s="262"/>
      <c r="D327" s="750"/>
      <c r="E327" s="616"/>
      <c r="F327" s="580" t="str">
        <f aca="false">INDEX(PT_DIFFERENTIATION_VTAR,MATCH(A327,PT_DIFFERENTIATION_VTAR_ID,0))</f>
        <v>Тариф на подключение (технологическое присоединение) к централизованной системе водоотведения</v>
      </c>
      <c r="G327" s="689" t="str">
        <f aca="false">INDEX(PT_DIFFERENTIATION_NTAR,MATCH(B327,PT_DIFFERENTIATION_NTAR_ID,0))</f>
        <v/>
      </c>
      <c r="H327" s="272"/>
      <c r="I327" s="736"/>
      <c r="J327" s="737"/>
      <c r="K327" s="284"/>
      <c r="L327" s="272" t="s">
        <v>313</v>
      </c>
      <c r="M327" s="731"/>
      <c r="N327" s="576"/>
      <c r="O327" s="85"/>
      <c r="P327" s="85"/>
      <c r="AH327" s="31" t="n">
        <v>0</v>
      </c>
    </row>
    <row r="328" s="31" customFormat="true" ht="18.75" hidden="true" customHeight="true" outlineLevel="0" collapsed="false">
      <c r="A328" s="8"/>
      <c r="B328" s="8"/>
      <c r="C328" s="262" t="s">
        <v>1154</v>
      </c>
      <c r="D328" s="750"/>
      <c r="E328" s="616"/>
      <c r="F328" s="580"/>
      <c r="G328" s="689"/>
      <c r="H328" s="511"/>
      <c r="I328" s="324" t="s">
        <v>1153</v>
      </c>
      <c r="J328" s="172"/>
      <c r="K328" s="511"/>
      <c r="L328" s="621"/>
      <c r="M328" s="731"/>
      <c r="N328" s="576"/>
      <c r="O328" s="85"/>
      <c r="P328" s="85"/>
      <c r="AH328" s="31" t="n">
        <v>0</v>
      </c>
    </row>
    <row r="329" s="31" customFormat="true" ht="1.05" hidden="false" customHeight="true" outlineLevel="0" collapsed="false">
      <c r="A329" s="8"/>
      <c r="B329" s="8"/>
      <c r="C329" s="262" t="s">
        <v>1161</v>
      </c>
      <c r="D329" s="750"/>
      <c r="E329" s="616"/>
      <c r="F329" s="580"/>
      <c r="G329" s="749"/>
      <c r="H329" s="511"/>
      <c r="I329" s="324"/>
      <c r="J329" s="172"/>
      <c r="K329" s="511"/>
      <c r="L329" s="621"/>
      <c r="M329" s="731"/>
      <c r="N329" s="576"/>
      <c r="O329" s="85"/>
      <c r="P329" s="85"/>
      <c r="AH329" s="31" t="n">
        <v>1</v>
      </c>
    </row>
    <row r="330" s="95" customFormat="true" ht="3" hidden="false" customHeight="true" outlineLevel="0" collapsed="false">
      <c r="A330" s="8"/>
      <c r="B330" s="8"/>
      <c r="C330" s="8"/>
      <c r="E330" s="755"/>
      <c r="F330" s="755"/>
      <c r="G330" s="755"/>
      <c r="H330" s="755"/>
      <c r="I330" s="755"/>
      <c r="J330" s="755"/>
      <c r="K330" s="755"/>
      <c r="L330" s="755"/>
      <c r="M330" s="755"/>
      <c r="O330" s="118"/>
      <c r="P330" s="118"/>
      <c r="AH330" s="95" t="n">
        <v>3</v>
      </c>
    </row>
    <row r="331" customFormat="false" ht="26.25" hidden="false" customHeight="true" outlineLevel="0" collapsed="false">
      <c r="E331" s="740"/>
      <c r="F331" s="472"/>
      <c r="G331" s="472"/>
      <c r="H331" s="472"/>
      <c r="I331" s="472"/>
      <c r="J331" s="472"/>
      <c r="K331" s="472"/>
      <c r="L331" s="472"/>
      <c r="M331" s="472"/>
      <c r="AH331" s="31" t="n">
        <v>25</v>
      </c>
    </row>
    <row r="332" customFormat="false" ht="14.25" hidden="true" customHeight="true" outlineLevel="0" collapsed="false">
      <c r="A332" s="8" t="s">
        <v>81</v>
      </c>
      <c r="B332" s="8" t="n">
        <v>0</v>
      </c>
      <c r="C332" s="262" t="n">
        <v>0</v>
      </c>
      <c r="D332" s="329" t="n">
        <v>3</v>
      </c>
      <c r="E332" s="31" t="n">
        <v>6</v>
      </c>
      <c r="F332" s="31" t="n">
        <v>46</v>
      </c>
      <c r="G332" s="31" t="n">
        <v>35</v>
      </c>
      <c r="H332" s="31" t="n">
        <v>3</v>
      </c>
      <c r="I332" s="31" t="n">
        <v>11</v>
      </c>
      <c r="J332" s="31" t="n">
        <v>11</v>
      </c>
      <c r="K332" s="31" t="n">
        <v>35</v>
      </c>
      <c r="L332" s="31" t="n">
        <v>35</v>
      </c>
      <c r="M332" s="31" t="n">
        <v>84</v>
      </c>
      <c r="N332" s="31" t="n">
        <v>10</v>
      </c>
      <c r="O332" s="85" t="n">
        <v>10</v>
      </c>
      <c r="P332" s="85" t="n">
        <v>10</v>
      </c>
      <c r="Q332" s="31" t="n">
        <v>10</v>
      </c>
      <c r="R332" s="31" t="n">
        <v>10</v>
      </c>
      <c r="S332" s="31" t="n">
        <v>10</v>
      </c>
      <c r="T332" s="31" t="n">
        <v>10</v>
      </c>
      <c r="U332" s="31" t="n">
        <v>10</v>
      </c>
      <c r="V332" s="31" t="n">
        <v>10</v>
      </c>
      <c r="W332" s="31" t="n">
        <v>10</v>
      </c>
      <c r="X332" s="31" t="n">
        <v>10</v>
      </c>
      <c r="Y332" s="31" t="n">
        <v>10</v>
      </c>
      <c r="Z332" s="31" t="n">
        <v>10</v>
      </c>
      <c r="AA332" s="31" t="n">
        <v>10</v>
      </c>
      <c r="AB332" s="31" t="n">
        <v>10</v>
      </c>
      <c r="AC332" s="31" t="n">
        <v>10</v>
      </c>
      <c r="AD332" s="31" t="n">
        <v>10</v>
      </c>
      <c r="AE332" s="31" t="n">
        <v>10</v>
      </c>
      <c r="AF332" s="31" t="n">
        <v>10</v>
      </c>
      <c r="AG332" s="31" t="n">
        <v>10</v>
      </c>
      <c r="AH332" s="31" t="n">
        <v>14</v>
      </c>
    </row>
  </sheetData>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I2:J2 I5:J5 I8:J8 I10:J10 I24:J24 I27:J27 I30:J30 I33:J33 I36:J36 I39:J39 I42:J42 I45:J45 I48:J48 I51:J51 I54:J54 I57:J57 I60:J60 I63:J63 I66:J66 I69:J69 I72:J72 I75:J75 I78:J78 I81:J81 I87:J87 I90:J90 I93:J93 I96:J96 I99:J99 I102:J102 I105:J105 I108:J108 I111:J111 I114:J114 I117:J117 I120:J120 I123:J123 I126:J126 I129:J129 I132:J132 I135:J135 I138:J138 I141:J141 I144:J144 I148:J148 I151:J151 I154:J154 I157:J157 I160:J160 I163:J163 I166:J166 I169:J169 I172:J172 I175:J175 I178:J178 I181:J181 I184:J184 I187:J187 I190:J190 I193:J193 I196:J196 I199:J199 I202:J202 I205:J205 I209:J209 I212:J212 I215:J215 I218:J218 I221:J221 I224:J224 I227:J227 I230:J230 I233:J233 I236:J236 I239:J239 I242:J242 I245:J245 I248:J248 I251:J251 I254:J254 I257:J257 I260:J260 I263:J263 I266:J266 I270:J270 I273:J273 I276:J276 I279:J279 I282:J282 I285:J285 I288:J288 I291:J291 I294:J294 I297:J297 I300:J300 I303:J303 I306:J306 I309:J309 I312:J312 I315:J315 I318:J318 I321:J321 I324:J324 I327:J327"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L85"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M23 M87:M88 M148:M149 M209:M210 M270:M271"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K5 K10 K87 K90 K93 K96 K99 K102 K105 K108 K111 K114 K117 K120 K123 K126 K129 K132 K135 K138 K141 K144 K148 K151 K154 K157 K160 K163 K166 K169 K172 K175 K178 K181 K184 K187 K190 K193 K196 K199 K202 K205 K209 K212 K215 K218 K221 K224 K227 K230 K233 K236 K239 K242 K245 K248 K251 K254 K257 K260 K263 K266 K270 K273 K276 K279 K282 K285 K288 K291 K294 K297 K300 K303 K306 K309 K312 K315 K318 K321 K324 K327" type="decimal">
      <formula1>-1E+024</formula1>
      <formula2>1E+024</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R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1" min="1" style="175" width="9.14"/>
    <col collapsed="false" customWidth="true" hidden="true" outlineLevel="0" max="2" min="2" style="34" width="9.14"/>
    <col collapsed="false" customWidth="true" hidden="false" outlineLevel="0" max="3" min="3" style="329" width="3.01"/>
    <col collapsed="false" customWidth="true" hidden="false" outlineLevel="0" max="4" min="4" style="31" width="6.01"/>
    <col collapsed="false" customWidth="true" hidden="false" outlineLevel="0" max="5" min="5" style="31" width="53.01"/>
    <col collapsed="false" customWidth="true" hidden="false" outlineLevel="0" max="7" min="6" style="31" width="35.01"/>
    <col collapsed="false" customWidth="true" hidden="false" outlineLevel="0" max="8" min="8" style="31" width="89.01"/>
    <col collapsed="false" customWidth="true" hidden="false" outlineLevel="0" max="9" min="9" style="31" width="10"/>
    <col collapsed="false" customWidth="true" hidden="false" outlineLevel="0" max="11" min="10" style="85" width="10"/>
    <col collapsed="false" customWidth="true" hidden="false" outlineLevel="0" max="17" min="12" style="31" width="10"/>
    <col collapsed="false" customWidth="false" hidden="true" outlineLevel="0" max="18" min="18" style="31" width="10.57"/>
  </cols>
  <sheetData>
    <row r="1" customFormat="false" ht="22.5" hidden="true" customHeight="true" outlineLevel="0" collapsed="false">
      <c r="N1" s="614"/>
      <c r="O1" s="614"/>
      <c r="Q1" s="614"/>
      <c r="R1" s="31" t="s">
        <v>14</v>
      </c>
    </row>
    <row r="2" s="31" customFormat="true" ht="18.75" hidden="true" customHeight="true" outlineLevel="0" collapsed="false">
      <c r="A2" s="95"/>
      <c r="B2" s="34"/>
      <c r="C2" s="615" t="s">
        <v>102</v>
      </c>
      <c r="D2" s="616"/>
      <c r="E2" s="617"/>
      <c r="F2" s="756"/>
      <c r="G2" s="322"/>
      <c r="I2" s="85"/>
      <c r="J2" s="85"/>
      <c r="R2" s="31" t="n">
        <v>0</v>
      </c>
    </row>
    <row r="3" customFormat="false" ht="14.25" hidden="true" customHeight="true" outlineLevel="0" collapsed="false">
      <c r="R3" s="31" t="n">
        <v>0</v>
      </c>
    </row>
    <row r="4" customFormat="false" ht="6.3" hidden="false" customHeight="true" outlineLevel="0" collapsed="false">
      <c r="C4" s="375"/>
      <c r="D4" s="56"/>
      <c r="E4" s="56"/>
      <c r="F4" s="56"/>
      <c r="G4" s="619"/>
      <c r="H4" s="619"/>
      <c r="R4" s="31" t="n">
        <v>6</v>
      </c>
    </row>
    <row r="5" customFormat="false" ht="34.5" hidden="false" customHeight="true" outlineLevel="0" collapsed="false">
      <c r="C5" s="375"/>
      <c r="D5" s="299" t="str">
        <f aca="false">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99"/>
      <c r="F5" s="299"/>
      <c r="G5" s="299"/>
      <c r="H5" s="177"/>
      <c r="R5" s="31" t="n">
        <v>33</v>
      </c>
    </row>
    <row r="6" s="31" customFormat="true" ht="18" hidden="false" customHeight="true" outlineLevel="0" collapsed="false">
      <c r="A6" s="95"/>
      <c r="B6" s="34"/>
      <c r="C6" s="375"/>
      <c r="D6" s="209" t="str">
        <f aca="false">IF(org=0,"Не определено",org)</f>
        <v>ООО "Газпром теплоэнерго Ярославль"</v>
      </c>
      <c r="E6" s="209"/>
      <c r="F6" s="209"/>
      <c r="G6" s="209"/>
      <c r="H6" s="177"/>
      <c r="J6" s="85"/>
      <c r="K6" s="85"/>
      <c r="R6" s="31" t="n">
        <v>17</v>
      </c>
    </row>
    <row r="7" customFormat="false" ht="14.7" hidden="false" customHeight="true" outlineLevel="0" collapsed="false">
      <c r="C7" s="375"/>
      <c r="D7" s="56"/>
      <c r="E7" s="146"/>
      <c r="F7" s="146"/>
      <c r="G7" s="231"/>
      <c r="H7" s="741"/>
      <c r="R7" s="31" t="n">
        <v>14</v>
      </c>
    </row>
    <row r="8" customFormat="false" ht="14.7" hidden="false" customHeight="true" outlineLevel="0" collapsed="false">
      <c r="C8" s="375"/>
      <c r="D8" s="310" t="s">
        <v>307</v>
      </c>
      <c r="E8" s="310"/>
      <c r="F8" s="310"/>
      <c r="G8" s="310"/>
      <c r="H8" s="733" t="s">
        <v>308</v>
      </c>
      <c r="R8" s="31" t="n">
        <v>14</v>
      </c>
    </row>
    <row r="9" customFormat="false" ht="24" hidden="false" customHeight="true" outlineLevel="0" collapsed="false">
      <c r="C9" s="375"/>
      <c r="D9" s="310" t="s">
        <v>87</v>
      </c>
      <c r="E9" s="148" t="s">
        <v>309</v>
      </c>
      <c r="F9" s="148" t="s">
        <v>310</v>
      </c>
      <c r="G9" s="148" t="s">
        <v>397</v>
      </c>
      <c r="H9" s="733"/>
      <c r="R9" s="31" t="n">
        <v>23</v>
      </c>
    </row>
    <row r="10" customFormat="false" ht="14.7" hidden="false" customHeight="true" outlineLevel="0" collapsed="false">
      <c r="A10" s="95"/>
      <c r="C10" s="375"/>
      <c r="D10" s="616" t="s">
        <v>118</v>
      </c>
      <c r="E10" s="313" t="str">
        <f aca="false">"Сведения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756"/>
      <c r="G10" s="322"/>
      <c r="H10" s="757" t="s">
        <v>1162</v>
      </c>
      <c r="R10" s="31" t="n">
        <v>14</v>
      </c>
    </row>
    <row r="11" customFormat="false" ht="14.7" hidden="false" customHeight="true" outlineLevel="0" collapsed="false">
      <c r="A11" s="95"/>
      <c r="C11" s="375"/>
      <c r="D11" s="616" t="s">
        <v>101</v>
      </c>
      <c r="E11" s="313" t="str">
        <f aca="false">"Сведения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756"/>
      <c r="G11" s="322"/>
      <c r="H11" s="757"/>
      <c r="R11" s="31" t="n">
        <v>14</v>
      </c>
    </row>
    <row r="12" customFormat="false" ht="14.7" hidden="false" customHeight="true" outlineLevel="0" collapsed="false">
      <c r="A12" s="95"/>
      <c r="C12" s="253"/>
      <c r="D12" s="616" t="s">
        <v>89</v>
      </c>
      <c r="E12" s="758" t="str">
        <f aca="false">"Сведения о планировании закупочных процедур"&amp;IF(TEMPLATE_SPHERE="TKO"," &lt;1&gt;","")</f>
        <v>Сведения о планировании закупочных процедур</v>
      </c>
      <c r="F12" s="756"/>
      <c r="G12" s="322"/>
      <c r="H12" s="759" t="str">
        <f aca="false">"В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85"/>
      <c r="K12" s="31"/>
      <c r="R12" s="31" t="n">
        <v>14</v>
      </c>
    </row>
    <row r="13" customFormat="false" ht="14.7" hidden="false" customHeight="true" outlineLevel="0" collapsed="false">
      <c r="A13" s="95"/>
      <c r="C13" s="253"/>
      <c r="D13" s="616" t="s">
        <v>90</v>
      </c>
      <c r="E13" s="758" t="str">
        <f aca="false">"Сведения о результатах проведения закупочных процедур"&amp;IF(TEMPLATE_SPHERE="TKO"," &lt;1&gt;","")</f>
        <v>Сведения о результатах проведения закупочных процедур</v>
      </c>
      <c r="F13" s="756"/>
      <c r="G13" s="322"/>
      <c r="H13" s="759"/>
      <c r="I13" s="85"/>
      <c r="K13" s="31"/>
      <c r="R13" s="31" t="n">
        <v>14</v>
      </c>
    </row>
    <row r="14" customFormat="false" ht="14.7" hidden="false" customHeight="true" outlineLevel="0" collapsed="false">
      <c r="A14" s="95"/>
      <c r="C14" s="375"/>
      <c r="D14" s="620"/>
      <c r="E14" s="324" t="s">
        <v>329</v>
      </c>
      <c r="F14" s="172"/>
      <c r="G14" s="621"/>
      <c r="H14" s="759"/>
      <c r="R14" s="31" t="n">
        <v>14</v>
      </c>
    </row>
    <row r="15" s="31" customFormat="true" ht="14.7" hidden="false" customHeight="true" outlineLevel="0" collapsed="false">
      <c r="A15" s="95"/>
      <c r="B15" s="34"/>
      <c r="C15" s="375"/>
      <c r="D15" s="570"/>
      <c r="E15" s="622"/>
      <c r="F15" s="760"/>
      <c r="G15" s="623"/>
      <c r="H15" s="570"/>
      <c r="J15" s="85"/>
      <c r="K15" s="85"/>
      <c r="R15" s="31" t="n">
        <v>14</v>
      </c>
    </row>
    <row r="16" customFormat="false" ht="14.7" hidden="false" customHeight="true" outlineLevel="0" collapsed="false">
      <c r="D16" s="307"/>
      <c r="E16" s="472"/>
      <c r="F16" s="472"/>
      <c r="G16" s="472"/>
      <c r="H16" s="472"/>
      <c r="R16" s="31" t="n">
        <v>14</v>
      </c>
    </row>
    <row r="17" customFormat="false" ht="22.5" hidden="true" customHeight="true" outlineLevel="0" collapsed="false">
      <c r="A17" s="95" t="s">
        <v>81</v>
      </c>
      <c r="B17" s="34" t="n">
        <v>0</v>
      </c>
      <c r="C17" s="329" t="n">
        <v>3</v>
      </c>
      <c r="D17" s="31" t="n">
        <v>6</v>
      </c>
      <c r="E17" s="31" t="n">
        <v>53</v>
      </c>
      <c r="F17" s="31" t="n">
        <v>35</v>
      </c>
      <c r="G17" s="31" t="n">
        <v>35</v>
      </c>
      <c r="H17" s="31" t="n">
        <v>89</v>
      </c>
      <c r="I17" s="31" t="n">
        <v>10</v>
      </c>
      <c r="J17" s="85" t="n">
        <v>10</v>
      </c>
      <c r="K17" s="85" t="n">
        <v>10</v>
      </c>
      <c r="L17" s="31" t="n">
        <v>10</v>
      </c>
      <c r="M17" s="31" t="n">
        <v>10</v>
      </c>
      <c r="N17" s="31" t="n">
        <v>10</v>
      </c>
      <c r="O17" s="31" t="n">
        <v>10</v>
      </c>
      <c r="P17" s="31" t="n">
        <v>10</v>
      </c>
      <c r="Q17" s="31" t="n">
        <v>10</v>
      </c>
      <c r="R17" s="31" t="n">
        <v>23</v>
      </c>
    </row>
  </sheetData>
  <mergeCells count="7">
    <mergeCell ref="D5:G5"/>
    <mergeCell ref="D6:G6"/>
    <mergeCell ref="D8:G8"/>
    <mergeCell ref="H8:H9"/>
    <mergeCell ref="H10:H11"/>
    <mergeCell ref="H12:H14"/>
    <mergeCell ref="E16:H16"/>
  </mergeCells>
  <dataValidations count="2">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false" showErrorMessage="true" showInputMessage="true" sqref="G2 G10:G13"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E2:F2 F10:F13 H10 E1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CCCFF"/>
    <pageSetUpPr fitToPage="false"/>
  </sheetPr>
  <dimension ref="A1:AR14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true" hidden="true" outlineLevel="0" max="2" min="1" style="85" width="3.71"/>
    <col collapsed="false" customWidth="true" hidden="false" outlineLevel="0" max="3" min="3" style="136" width="3.01"/>
    <col collapsed="false" customWidth="true" hidden="false" outlineLevel="0" max="4" min="4" style="136" width="6.01"/>
    <col collapsed="false" customWidth="true" hidden="false" outlineLevel="0" max="5" min="5" style="136" width="42"/>
    <col collapsed="false" customWidth="true" hidden="false" outlineLevel="0" max="6" min="6" style="136" width="15.01"/>
    <col collapsed="false" customWidth="true" hidden="false" outlineLevel="0" max="7" min="7" style="136" width="42"/>
    <col collapsed="false" customWidth="true" hidden="false" outlineLevel="0" max="8" min="8" style="136" width="3.01"/>
    <col collapsed="false" customWidth="true" hidden="false" outlineLevel="0" max="9" min="9" style="136" width="5"/>
    <col collapsed="false" customWidth="true" hidden="false" outlineLevel="0" max="10" min="10" style="136" width="47.01"/>
    <col collapsed="false" customWidth="true" hidden="false" outlineLevel="0" max="12" min="11" style="136" width="3.01"/>
    <col collapsed="false" customWidth="true" hidden="false" outlineLevel="0" max="13" min="13" style="136" width="5"/>
    <col collapsed="false" customWidth="true" hidden="false" outlineLevel="0" max="14" min="14" style="136" width="28"/>
    <col collapsed="false" customWidth="true" hidden="false" outlineLevel="0" max="16" min="15" style="136" width="3.01"/>
    <col collapsed="false" customWidth="true" hidden="false" outlineLevel="0" max="17" min="17" style="136" width="5"/>
    <col collapsed="false" customWidth="true" hidden="false" outlineLevel="0" max="18" min="18" style="136" width="34.01"/>
    <col collapsed="false" customWidth="true" hidden="false" outlineLevel="0" max="20" min="19" style="136" width="3.71"/>
    <col collapsed="false" customWidth="true" hidden="false" outlineLevel="0" max="21" min="21" style="136" width="5.71"/>
    <col collapsed="false" customWidth="true" hidden="false" outlineLevel="0" max="22" min="22" style="136" width="34.41"/>
    <col collapsed="false" customWidth="true" hidden="false" outlineLevel="0" max="23" min="23" style="136" width="30.01"/>
    <col collapsed="false" customWidth="true" hidden="false" outlineLevel="0" max="24" min="24" style="136" width="3.01"/>
    <col collapsed="false" customWidth="true" hidden="true" outlineLevel="0" max="28" min="25" style="137" width="9.85"/>
    <col collapsed="false" customWidth="true" hidden="true" outlineLevel="0" max="29" min="29" style="137" width="27.01"/>
    <col collapsed="false" customWidth="true" hidden="true" outlineLevel="0" max="30" min="30" style="137" width="10.57"/>
    <col collapsed="false" customWidth="true" hidden="true" outlineLevel="0" max="31" min="31" style="137" width="10.72"/>
    <col collapsed="false" customWidth="true" hidden="true" outlineLevel="0" max="32" min="32" style="137" width="10"/>
    <col collapsed="false" customWidth="true" hidden="true" outlineLevel="0" max="33" min="33" style="137" width="12.85"/>
    <col collapsed="false" customWidth="true" hidden="true" outlineLevel="0" max="34" min="34" style="137" width="24.43"/>
    <col collapsed="false" customWidth="true" hidden="true" outlineLevel="0" max="35" min="35" style="137" width="15.85"/>
    <col collapsed="false" customWidth="true" hidden="true" outlineLevel="0" max="36" min="36" style="137" width="19.42"/>
    <col collapsed="false" customWidth="true" hidden="true" outlineLevel="0" max="37" min="37" style="137" width="11.01"/>
    <col collapsed="false" customWidth="true" hidden="true" outlineLevel="0" max="38" min="38" style="137" width="23.57"/>
    <col collapsed="false" customWidth="true" hidden="true" outlineLevel="0" max="39" min="39" style="137" width="23.85"/>
    <col collapsed="false" customWidth="true" hidden="true" outlineLevel="0" max="40" min="40" style="137" width="25.28"/>
    <col collapsed="false" customWidth="true" hidden="true" outlineLevel="0" max="41" min="41" style="137" width="16.86"/>
    <col collapsed="false" customWidth="true" hidden="true" outlineLevel="0" max="42" min="42" style="137" width="29.57"/>
    <col collapsed="false" customWidth="true" hidden="true" outlineLevel="0" max="43" min="43" style="137" width="29.86"/>
    <col collapsed="false" customWidth="false" hidden="true" outlineLevel="0" max="44" min="44" style="136" width="9.14"/>
  </cols>
  <sheetData>
    <row r="1" customFormat="false" ht="11.25" hidden="true" customHeight="true" outlineLevel="0" collapsed="false">
      <c r="AR1" s="136" t="s">
        <v>14</v>
      </c>
    </row>
    <row r="2" customFormat="false" ht="11.25" hidden="true" customHeight="true" outlineLevel="0" collapsed="false">
      <c r="AR2" s="136" t="n">
        <v>0</v>
      </c>
    </row>
    <row r="3" customFormat="false" ht="11.25" hidden="true" customHeight="true" outlineLevel="0" collapsed="false">
      <c r="AR3" s="136" t="n">
        <v>0</v>
      </c>
    </row>
    <row r="4" customFormat="false" ht="3" hidden="false" customHeight="true" outlineLevel="0" collapsed="false">
      <c r="AR4" s="136" t="n">
        <v>3</v>
      </c>
    </row>
    <row r="5" s="143" customFormat="true" ht="30.45" hidden="false" customHeight="true" outlineLevel="0" collapsed="false">
      <c r="A5" s="141"/>
      <c r="B5" s="141"/>
      <c r="D5" s="176" t="str">
        <f aca="false">"Перечень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76"/>
      <c r="F5" s="176"/>
      <c r="G5" s="176"/>
      <c r="H5" s="176"/>
      <c r="I5" s="176"/>
      <c r="J5" s="176"/>
      <c r="K5" s="177"/>
      <c r="L5" s="178"/>
      <c r="M5" s="178"/>
      <c r="N5" s="178"/>
      <c r="O5" s="178"/>
      <c r="P5" s="178"/>
      <c r="Q5" s="178"/>
      <c r="R5" s="178"/>
      <c r="S5" s="178"/>
      <c r="T5" s="178"/>
      <c r="U5" s="178"/>
      <c r="V5" s="178"/>
      <c r="W5" s="178"/>
      <c r="Y5" s="142"/>
      <c r="Z5" s="142"/>
      <c r="AA5" s="142"/>
      <c r="AB5" s="142"/>
      <c r="AC5" s="142"/>
      <c r="AD5" s="142"/>
      <c r="AE5" s="142"/>
      <c r="AF5" s="142"/>
      <c r="AG5" s="142"/>
      <c r="AH5" s="142"/>
      <c r="AI5" s="142"/>
      <c r="AJ5" s="142"/>
      <c r="AK5" s="142"/>
      <c r="AL5" s="142"/>
      <c r="AM5" s="142"/>
      <c r="AN5" s="142"/>
      <c r="AO5" s="142"/>
      <c r="AP5" s="142"/>
      <c r="AQ5" s="142"/>
      <c r="AR5" s="143" t="n">
        <v>29</v>
      </c>
    </row>
    <row r="6" s="143" customFormat="true" ht="14.7" hidden="false" customHeight="true" outlineLevel="0" collapsed="false">
      <c r="A6" s="137"/>
      <c r="B6" s="137"/>
      <c r="C6" s="137"/>
      <c r="D6" s="139" t="str">
        <f aca="false">IF(org=0,"Не определено",org)</f>
        <v>ООО "Газпром теплоэнерго Ярославль"</v>
      </c>
      <c r="E6" s="139"/>
      <c r="F6" s="139"/>
      <c r="G6" s="139"/>
      <c r="H6" s="139"/>
      <c r="I6" s="139"/>
      <c r="J6" s="139"/>
      <c r="K6" s="140"/>
      <c r="L6" s="140"/>
      <c r="M6" s="140"/>
      <c r="N6" s="140"/>
      <c r="O6" s="141"/>
      <c r="P6" s="141"/>
      <c r="Q6" s="141"/>
      <c r="R6" s="141"/>
      <c r="S6" s="141"/>
      <c r="T6" s="141"/>
      <c r="U6" s="141"/>
      <c r="V6" s="141"/>
      <c r="W6" s="141"/>
      <c r="X6" s="140"/>
      <c r="Y6" s="142"/>
      <c r="Z6" s="142"/>
      <c r="AA6" s="142"/>
      <c r="AB6" s="142"/>
      <c r="AC6" s="142"/>
      <c r="AD6" s="142"/>
      <c r="AE6" s="142"/>
      <c r="AF6" s="142"/>
      <c r="AG6" s="142"/>
      <c r="AH6" s="142"/>
      <c r="AI6" s="142"/>
      <c r="AJ6" s="142"/>
      <c r="AK6" s="142"/>
      <c r="AL6" s="142"/>
      <c r="AM6" s="142"/>
      <c r="AN6" s="142"/>
      <c r="AO6" s="142"/>
      <c r="AP6" s="142"/>
      <c r="AQ6" s="142"/>
      <c r="AR6" s="143" t="n">
        <v>14</v>
      </c>
    </row>
    <row r="7" s="179" customFormat="true" ht="11.55" hidden="false" customHeight="true" outlineLevel="0" collapsed="false">
      <c r="A7" s="85"/>
      <c r="B7" s="85"/>
      <c r="D7" s="180"/>
      <c r="E7" s="180"/>
      <c r="F7" s="180"/>
      <c r="G7" s="180"/>
      <c r="H7" s="180"/>
      <c r="I7" s="180"/>
      <c r="J7" s="180"/>
      <c r="Y7" s="137"/>
      <c r="Z7" s="137"/>
      <c r="AA7" s="137"/>
      <c r="AB7" s="137"/>
      <c r="AC7" s="137"/>
      <c r="AD7" s="137"/>
      <c r="AE7" s="137"/>
      <c r="AF7" s="137"/>
      <c r="AG7" s="137"/>
      <c r="AH7" s="137"/>
      <c r="AI7" s="137"/>
      <c r="AJ7" s="137"/>
      <c r="AK7" s="137"/>
      <c r="AL7" s="137"/>
      <c r="AM7" s="137"/>
      <c r="AN7" s="137"/>
      <c r="AO7" s="137"/>
      <c r="AP7" s="137"/>
      <c r="AQ7" s="137"/>
      <c r="AR7" s="179" t="n">
        <v>11</v>
      </c>
    </row>
    <row r="8" s="143" customFormat="true" ht="1.05" hidden="false" customHeight="true" outlineLevel="0" collapsed="false">
      <c r="A8" s="141"/>
      <c r="B8" s="141"/>
      <c r="D8" s="145"/>
      <c r="E8" s="145"/>
      <c r="F8" s="145"/>
      <c r="G8" s="145"/>
      <c r="H8" s="145"/>
      <c r="I8" s="145"/>
      <c r="J8" s="145"/>
      <c r="K8" s="145"/>
      <c r="L8" s="145"/>
      <c r="M8" s="145"/>
      <c r="N8" s="145"/>
      <c r="O8" s="145"/>
      <c r="P8" s="145"/>
      <c r="Q8" s="145"/>
      <c r="R8" s="145"/>
      <c r="S8" s="145"/>
      <c r="T8" s="145"/>
      <c r="U8" s="145"/>
      <c r="V8" s="145"/>
      <c r="W8" s="145"/>
      <c r="Y8" s="142"/>
      <c r="Z8" s="142"/>
      <c r="AA8" s="142"/>
      <c r="AB8" s="142"/>
      <c r="AC8" s="142"/>
      <c r="AD8" s="142"/>
      <c r="AE8" s="142"/>
      <c r="AF8" s="142"/>
      <c r="AG8" s="142"/>
      <c r="AH8" s="142"/>
      <c r="AI8" s="142"/>
      <c r="AJ8" s="142"/>
      <c r="AK8" s="142"/>
      <c r="AL8" s="142"/>
      <c r="AM8" s="142"/>
      <c r="AN8" s="142"/>
      <c r="AO8" s="142"/>
      <c r="AP8" s="142"/>
      <c r="AQ8" s="142"/>
      <c r="AR8" s="143" t="n">
        <v>1</v>
      </c>
    </row>
    <row r="9" customFormat="false" ht="28.5" hidden="false" customHeight="true" outlineLevel="0" collapsed="false">
      <c r="D9" s="97" t="s">
        <v>87</v>
      </c>
      <c r="E9" s="97" t="s">
        <v>131</v>
      </c>
      <c r="F9" s="97"/>
      <c r="G9" s="97" t="s">
        <v>114</v>
      </c>
      <c r="H9" s="97" t="s">
        <v>87</v>
      </c>
      <c r="I9" s="97"/>
      <c r="J9" s="97" t="s">
        <v>132</v>
      </c>
      <c r="K9" s="148" t="s">
        <v>133</v>
      </c>
      <c r="L9" s="148"/>
      <c r="M9" s="148"/>
      <c r="N9" s="148"/>
      <c r="O9" s="148" t="s">
        <v>134</v>
      </c>
      <c r="P9" s="148"/>
      <c r="Q9" s="148"/>
      <c r="R9" s="148"/>
      <c r="S9" s="148" t="s">
        <v>135</v>
      </c>
      <c r="T9" s="148"/>
      <c r="U9" s="148"/>
      <c r="V9" s="148"/>
      <c r="W9" s="97" t="s">
        <v>136</v>
      </c>
      <c r="AR9" s="136" t="n">
        <v>27</v>
      </c>
    </row>
    <row r="10" customFormat="false" ht="31.5" hidden="false" customHeight="true" outlineLevel="0" collapsed="false">
      <c r="D10" s="97"/>
      <c r="E10" s="108" t="s">
        <v>88</v>
      </c>
      <c r="F10" s="108" t="s">
        <v>137</v>
      </c>
      <c r="G10" s="97"/>
      <c r="H10" s="97"/>
      <c r="I10" s="97"/>
      <c r="J10" s="97"/>
      <c r="K10" s="108" t="s">
        <v>117</v>
      </c>
      <c r="L10" s="97" t="s">
        <v>87</v>
      </c>
      <c r="M10" s="97"/>
      <c r="N10" s="108" t="s">
        <v>138</v>
      </c>
      <c r="O10" s="108" t="s">
        <v>117</v>
      </c>
      <c r="P10" s="97" t="s">
        <v>87</v>
      </c>
      <c r="Q10" s="97"/>
      <c r="R10" s="108" t="s">
        <v>138</v>
      </c>
      <c r="S10" s="108" t="s">
        <v>117</v>
      </c>
      <c r="T10" s="97" t="s">
        <v>87</v>
      </c>
      <c r="U10" s="97"/>
      <c r="V10" s="108" t="s">
        <v>88</v>
      </c>
      <c r="W10" s="97"/>
      <c r="Z10" s="137" t="s">
        <v>139</v>
      </c>
      <c r="AA10" s="137" t="s">
        <v>140</v>
      </c>
      <c r="AB10" s="137" t="s">
        <v>141</v>
      </c>
      <c r="AC10" s="137" t="s">
        <v>142</v>
      </c>
      <c r="AD10" s="137" t="s">
        <v>143</v>
      </c>
      <c r="AE10" s="137" t="s">
        <v>144</v>
      </c>
      <c r="AF10" s="137" t="s">
        <v>145</v>
      </c>
      <c r="AG10" s="137" t="s">
        <v>146</v>
      </c>
      <c r="AH10" s="137" t="s">
        <v>147</v>
      </c>
      <c r="AI10" s="137" t="s">
        <v>148</v>
      </c>
      <c r="AJ10" s="137" t="s">
        <v>149</v>
      </c>
      <c r="AK10" s="137" t="s">
        <v>150</v>
      </c>
      <c r="AL10" s="137" t="s">
        <v>151</v>
      </c>
      <c r="AM10" s="137" t="s">
        <v>152</v>
      </c>
      <c r="AN10" s="137" t="s">
        <v>153</v>
      </c>
      <c r="AO10" s="137" t="s">
        <v>154</v>
      </c>
      <c r="AP10" s="137" t="s">
        <v>155</v>
      </c>
      <c r="AQ10" s="137" t="s">
        <v>156</v>
      </c>
      <c r="AR10" s="136" t="n">
        <v>30</v>
      </c>
    </row>
    <row r="11" s="85" customFormat="true" ht="12" hidden="true" customHeight="true" outlineLevel="0" collapsed="false">
      <c r="D11" s="181" t="s">
        <v>118</v>
      </c>
      <c r="E11" s="181" t="s">
        <v>101</v>
      </c>
      <c r="F11" s="181"/>
      <c r="G11" s="181" t="s">
        <v>89</v>
      </c>
      <c r="H11" s="182" t="s">
        <v>119</v>
      </c>
      <c r="I11" s="182"/>
      <c r="J11" s="181" t="s">
        <v>91</v>
      </c>
      <c r="K11" s="181" t="s">
        <v>92</v>
      </c>
      <c r="L11" s="182" t="s">
        <v>120</v>
      </c>
      <c r="M11" s="182"/>
      <c r="N11" s="181" t="s">
        <v>157</v>
      </c>
      <c r="O11" s="181" t="s">
        <v>158</v>
      </c>
      <c r="P11" s="182" t="s">
        <v>159</v>
      </c>
      <c r="Q11" s="182"/>
      <c r="R11" s="181" t="s">
        <v>160</v>
      </c>
      <c r="S11" s="181" t="s">
        <v>159</v>
      </c>
      <c r="T11" s="182" t="s">
        <v>160</v>
      </c>
      <c r="U11" s="182"/>
      <c r="V11" s="181" t="s">
        <v>161</v>
      </c>
      <c r="W11" s="181" t="s">
        <v>162</v>
      </c>
      <c r="Y11" s="137"/>
      <c r="Z11" s="137"/>
      <c r="AA11" s="137"/>
      <c r="AB11" s="137"/>
      <c r="AC11" s="137"/>
      <c r="AD11" s="137"/>
      <c r="AE11" s="137"/>
      <c r="AF11" s="137"/>
      <c r="AG11" s="137"/>
      <c r="AH11" s="137"/>
      <c r="AI11" s="137"/>
      <c r="AJ11" s="137"/>
      <c r="AK11" s="137"/>
      <c r="AL11" s="137"/>
      <c r="AM11" s="137"/>
      <c r="AN11" s="137"/>
      <c r="AO11" s="137"/>
      <c r="AP11" s="137"/>
      <c r="AQ11" s="137"/>
      <c r="AR11" s="85" t="n">
        <v>0</v>
      </c>
    </row>
    <row r="12" customFormat="false" ht="14.25" hidden="true" customHeight="true" outlineLevel="0" collapsed="false">
      <c r="C12" s="84"/>
      <c r="D12" s="183" t="n">
        <v>0</v>
      </c>
      <c r="E12" s="108"/>
      <c r="F12" s="108"/>
      <c r="G12" s="108"/>
      <c r="H12" s="184"/>
      <c r="I12" s="184"/>
      <c r="J12" s="161"/>
      <c r="K12" s="161"/>
      <c r="L12" s="161"/>
      <c r="M12" s="161"/>
      <c r="N12" s="185"/>
      <c r="O12" s="161"/>
      <c r="P12" s="161"/>
      <c r="Q12" s="161"/>
      <c r="R12" s="185"/>
      <c r="S12" s="161"/>
      <c r="T12" s="161"/>
      <c r="U12" s="161"/>
      <c r="V12" s="185"/>
      <c r="W12" s="161"/>
      <c r="AR12" s="136" t="n">
        <v>0</v>
      </c>
    </row>
    <row r="13" s="136" customFormat="true" ht="17.25" hidden="true" customHeight="true" outlineLevel="0" collapsed="false">
      <c r="A13" s="186"/>
      <c r="C13" s="84"/>
      <c r="D13" s="184" t="n">
        <v>1</v>
      </c>
      <c r="E13" s="97" t="s">
        <v>163</v>
      </c>
      <c r="F13" s="187" t="s">
        <v>19</v>
      </c>
      <c r="G13" s="97"/>
      <c r="H13" s="188"/>
      <c r="I13" s="189"/>
      <c r="J13" s="190"/>
      <c r="K13" s="190"/>
      <c r="L13" s="190"/>
      <c r="M13" s="190"/>
      <c r="N13" s="189"/>
      <c r="O13" s="190"/>
      <c r="P13" s="190"/>
      <c r="Q13" s="190"/>
      <c r="R13" s="191"/>
      <c r="S13" s="190"/>
      <c r="T13" s="190"/>
      <c r="U13" s="190"/>
      <c r="V13" s="191"/>
      <c r="W13" s="192"/>
      <c r="Y13" s="137"/>
      <c r="Z13" s="137"/>
      <c r="AA13" s="137"/>
      <c r="AB13" s="137"/>
      <c r="AC13" s="137" t="s">
        <v>164</v>
      </c>
      <c r="AD13" s="137" t="s">
        <v>165</v>
      </c>
      <c r="AE13" s="137" t="s">
        <v>166</v>
      </c>
      <c r="AF13" s="137" t="s">
        <v>167</v>
      </c>
      <c r="AG13" s="137" t="s">
        <v>168</v>
      </c>
      <c r="AH13" s="137" t="str">
        <f aca="false">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7" t="str">
        <f aca="false">IF($G$13=0,"",$G$13)</f>
        <v/>
      </c>
      <c r="AJ13" s="137" t="str">
        <f aca="false">IF($J$13=0,"",$J$13)</f>
        <v/>
      </c>
      <c r="AK13" s="137" t="str">
        <f aca="false">IF($K$13="нет","без дифференциации",IF($N$13=0,"",$N$13))</f>
        <v/>
      </c>
      <c r="AL13" s="137" t="str">
        <f aca="false">IF($O$13="нет","без дифференциации",IF($R$13=0,"",$R$13))</f>
        <v/>
      </c>
      <c r="AM13" s="137" t="str">
        <f aca="false">IF($S$13="нет","без дифференциации",IF($V$13=0,"",$V$13))</f>
        <v/>
      </c>
      <c r="AN13" s="137" t="n">
        <f aca="false">$I$13</f>
        <v>0</v>
      </c>
      <c r="AO13" s="137" t="str">
        <f aca="false">$I$13&amp;"."&amp;$M$13</f>
        <v>.</v>
      </c>
      <c r="AP13" s="137" t="str">
        <f aca="false">$I$13&amp;"."&amp;$M$13&amp;"."&amp;$Q$13</f>
        <v>..</v>
      </c>
      <c r="AQ13" s="137" t="str">
        <f aca="false">$I$13&amp;"."&amp;$M$13&amp;"."&amp;$Q$13&amp;"."&amp;$U$13</f>
        <v>...</v>
      </c>
      <c r="AR13" s="136" t="n">
        <v>0</v>
      </c>
    </row>
    <row r="14" s="136" customFormat="true" ht="17.25" hidden="true" customHeight="true" outlineLevel="0" collapsed="false">
      <c r="A14" s="186"/>
      <c r="D14" s="184"/>
      <c r="E14" s="97"/>
      <c r="F14" s="187"/>
      <c r="G14" s="97"/>
      <c r="H14" s="188"/>
      <c r="I14" s="189"/>
      <c r="J14" s="190"/>
      <c r="K14" s="190"/>
      <c r="L14" s="190"/>
      <c r="M14" s="190"/>
      <c r="N14" s="189"/>
      <c r="O14" s="190"/>
      <c r="P14" s="190"/>
      <c r="Q14" s="190"/>
      <c r="R14" s="191"/>
      <c r="S14" s="190"/>
      <c r="T14" s="193"/>
      <c r="U14" s="193"/>
      <c r="V14" s="193"/>
      <c r="W14" s="194"/>
      <c r="Y14" s="137"/>
      <c r="Z14" s="137"/>
      <c r="AA14" s="137"/>
      <c r="AB14" s="137"/>
      <c r="AC14" s="137"/>
      <c r="AD14" s="137"/>
      <c r="AE14" s="137"/>
      <c r="AF14" s="137"/>
      <c r="AG14" s="137"/>
      <c r="AH14" s="137"/>
      <c r="AI14" s="137"/>
      <c r="AJ14" s="137"/>
      <c r="AK14" s="137"/>
      <c r="AL14" s="137"/>
      <c r="AM14" s="137"/>
      <c r="AN14" s="137"/>
      <c r="AO14" s="137"/>
      <c r="AP14" s="137"/>
      <c r="AQ14" s="137"/>
      <c r="AR14" s="136" t="n">
        <v>0</v>
      </c>
    </row>
    <row r="15" s="136" customFormat="true" ht="17.25" hidden="true" customHeight="true" outlineLevel="0" collapsed="false">
      <c r="A15" s="186"/>
      <c r="C15" s="84"/>
      <c r="D15" s="184"/>
      <c r="E15" s="97"/>
      <c r="F15" s="187"/>
      <c r="G15" s="97"/>
      <c r="H15" s="188"/>
      <c r="I15" s="189"/>
      <c r="J15" s="190"/>
      <c r="K15" s="190"/>
      <c r="L15" s="190"/>
      <c r="M15" s="190"/>
      <c r="N15" s="189"/>
      <c r="O15" s="190"/>
      <c r="P15" s="38"/>
      <c r="Q15" s="193"/>
      <c r="R15" s="193"/>
      <c r="W15" s="194"/>
      <c r="Y15" s="137"/>
      <c r="Z15" s="137"/>
      <c r="AA15" s="137"/>
      <c r="AB15" s="137"/>
      <c r="AC15" s="137"/>
      <c r="AD15" s="137"/>
      <c r="AE15" s="137"/>
      <c r="AF15" s="137"/>
      <c r="AG15" s="137"/>
      <c r="AH15" s="137"/>
      <c r="AI15" s="137"/>
      <c r="AJ15" s="137"/>
      <c r="AK15" s="137"/>
      <c r="AL15" s="137"/>
      <c r="AM15" s="137"/>
      <c r="AN15" s="137"/>
      <c r="AO15" s="137"/>
      <c r="AP15" s="137"/>
      <c r="AQ15" s="137"/>
      <c r="AR15" s="136" t="n">
        <v>0</v>
      </c>
    </row>
    <row r="16" s="136" customFormat="true" ht="17.25" hidden="true" customHeight="true" outlineLevel="0" collapsed="false">
      <c r="A16" s="186"/>
      <c r="D16" s="184"/>
      <c r="E16" s="97"/>
      <c r="F16" s="187"/>
      <c r="G16" s="97"/>
      <c r="H16" s="188"/>
      <c r="I16" s="189"/>
      <c r="J16" s="190"/>
      <c r="K16" s="190"/>
      <c r="L16" s="193"/>
      <c r="M16" s="193"/>
      <c r="N16" s="193"/>
      <c r="O16" s="193"/>
      <c r="P16" s="193"/>
      <c r="Q16" s="193"/>
      <c r="R16" s="193"/>
      <c r="W16" s="194"/>
      <c r="Y16" s="137"/>
      <c r="Z16" s="137"/>
      <c r="AA16" s="137"/>
      <c r="AB16" s="137"/>
      <c r="AC16" s="137"/>
      <c r="AD16" s="137"/>
      <c r="AE16" s="137"/>
      <c r="AF16" s="137"/>
      <c r="AG16" s="137"/>
      <c r="AH16" s="137"/>
      <c r="AI16" s="137"/>
      <c r="AJ16" s="137"/>
      <c r="AK16" s="137"/>
      <c r="AL16" s="137"/>
      <c r="AM16" s="137"/>
      <c r="AN16" s="137"/>
      <c r="AO16" s="137"/>
      <c r="AP16" s="137"/>
      <c r="AQ16" s="137"/>
      <c r="AR16" s="136" t="n">
        <v>0</v>
      </c>
    </row>
    <row r="17" s="136" customFormat="true" ht="17.25" hidden="true" customHeight="true" outlineLevel="0" collapsed="false">
      <c r="A17" s="186"/>
      <c r="D17" s="184"/>
      <c r="E17" s="184"/>
      <c r="F17" s="187"/>
      <c r="G17" s="97"/>
      <c r="H17" s="195"/>
      <c r="I17" s="196"/>
      <c r="J17" s="196"/>
      <c r="K17" s="196"/>
      <c r="L17" s="196"/>
      <c r="M17" s="196"/>
      <c r="N17" s="196"/>
      <c r="O17" s="196"/>
      <c r="P17" s="196"/>
      <c r="Q17" s="196"/>
      <c r="R17" s="196"/>
      <c r="S17" s="197"/>
      <c r="T17" s="197"/>
      <c r="U17" s="197"/>
      <c r="V17" s="197"/>
      <c r="W17" s="198"/>
      <c r="Y17" s="137"/>
      <c r="Z17" s="137"/>
      <c r="AA17" s="137"/>
      <c r="AB17" s="137"/>
      <c r="AC17" s="137"/>
      <c r="AD17" s="137"/>
      <c r="AE17" s="137"/>
      <c r="AF17" s="137"/>
      <c r="AG17" s="137"/>
      <c r="AH17" s="137"/>
      <c r="AI17" s="137"/>
      <c r="AJ17" s="137"/>
      <c r="AK17" s="137"/>
      <c r="AL17" s="137"/>
      <c r="AM17" s="137"/>
      <c r="AN17" s="137"/>
      <c r="AO17" s="137"/>
      <c r="AP17" s="137"/>
      <c r="AQ17" s="137"/>
      <c r="AR17" s="136" t="n">
        <v>0</v>
      </c>
    </row>
    <row r="18" s="136" customFormat="true" ht="17.25" hidden="true" customHeight="true" outlineLevel="0" collapsed="false">
      <c r="A18" s="186"/>
      <c r="C18" s="84"/>
      <c r="D18" s="184" t="n">
        <v>2</v>
      </c>
      <c r="E18" s="199"/>
      <c r="F18" s="187" t="s">
        <v>19</v>
      </c>
      <c r="G18" s="97"/>
      <c r="H18" s="188"/>
      <c r="I18" s="189"/>
      <c r="J18" s="190"/>
      <c r="K18" s="190"/>
      <c r="L18" s="190"/>
      <c r="M18" s="190"/>
      <c r="N18" s="189"/>
      <c r="O18" s="190"/>
      <c r="P18" s="190"/>
      <c r="Q18" s="190"/>
      <c r="R18" s="191"/>
      <c r="S18" s="190"/>
      <c r="T18" s="190"/>
      <c r="U18" s="190"/>
      <c r="V18" s="191"/>
      <c r="W18" s="192"/>
      <c r="X18" s="137"/>
      <c r="Y18" s="137"/>
      <c r="Z18" s="137"/>
      <c r="AA18" s="137"/>
      <c r="AB18" s="137"/>
      <c r="AC18" s="137" t="s">
        <v>169</v>
      </c>
      <c r="AD18" s="137" t="s">
        <v>170</v>
      </c>
      <c r="AE18" s="137" t="s">
        <v>171</v>
      </c>
      <c r="AF18" s="137" t="s">
        <v>172</v>
      </c>
      <c r="AG18" s="137" t="s">
        <v>173</v>
      </c>
      <c r="AH18" s="137" t="str">
        <f aca="false">IF($E$18=0,"",$E$18)</f>
        <v/>
      </c>
      <c r="AI18" s="137" t="str">
        <f aca="false">IF($G$18=0,"",$G$18)</f>
        <v/>
      </c>
      <c r="AJ18" s="137" t="str">
        <f aca="false">IF($J$18=0,"",$J$18)</f>
        <v/>
      </c>
      <c r="AK18" s="137" t="str">
        <f aca="false">IF($K$18="нет","без дифференциации",IF($N$18=0,"",$N$18))</f>
        <v/>
      </c>
      <c r="AL18" s="137" t="str">
        <f aca="false">IF($O$18="нет","без дифференциации",IF($R$18=0,"",$R$18))</f>
        <v/>
      </c>
      <c r="AM18" s="137" t="str">
        <f aca="false">IF($S$18="нет","без дифференциации",IF($V$18=0,"",$V$18))</f>
        <v/>
      </c>
      <c r="AN18" s="38" t="n">
        <f aca="false">$I$18</f>
        <v>0</v>
      </c>
      <c r="AO18" s="137" t="str">
        <f aca="false">$I$18&amp;"."&amp;$M$18</f>
        <v>.</v>
      </c>
      <c r="AP18" s="137" t="str">
        <f aca="false">$I$18&amp;"."&amp;$M$18&amp;"."&amp;$Q$18</f>
        <v>..</v>
      </c>
      <c r="AQ18" s="137" t="str">
        <f aca="false">$I$18&amp;"."&amp;$M$18&amp;"."&amp;$Q$18&amp;"."&amp;$U$18</f>
        <v>...</v>
      </c>
      <c r="AR18" s="136" t="n">
        <v>0</v>
      </c>
    </row>
    <row r="19" s="136" customFormat="true" ht="17.25" hidden="true" customHeight="true" outlineLevel="0" collapsed="false">
      <c r="A19" s="186"/>
      <c r="D19" s="184"/>
      <c r="E19" s="199"/>
      <c r="F19" s="187"/>
      <c r="G19" s="97"/>
      <c r="H19" s="188"/>
      <c r="I19" s="189"/>
      <c r="J19" s="190"/>
      <c r="K19" s="190"/>
      <c r="L19" s="190"/>
      <c r="M19" s="190"/>
      <c r="N19" s="189"/>
      <c r="O19" s="190"/>
      <c r="P19" s="190"/>
      <c r="Q19" s="190"/>
      <c r="R19" s="191"/>
      <c r="S19" s="190"/>
      <c r="T19" s="193"/>
      <c r="U19" s="193"/>
      <c r="V19" s="193"/>
      <c r="W19" s="194"/>
      <c r="X19" s="137"/>
      <c r="Y19" s="137"/>
      <c r="Z19" s="137"/>
      <c r="AA19" s="137"/>
      <c r="AB19" s="137"/>
      <c r="AC19" s="137"/>
      <c r="AD19" s="137"/>
      <c r="AE19" s="137"/>
      <c r="AF19" s="137"/>
      <c r="AG19" s="137"/>
      <c r="AH19" s="137"/>
      <c r="AI19" s="137"/>
      <c r="AJ19" s="137"/>
      <c r="AK19" s="137"/>
      <c r="AL19" s="137"/>
      <c r="AM19" s="137"/>
      <c r="AN19" s="137"/>
      <c r="AO19" s="137"/>
      <c r="AP19" s="137"/>
      <c r="AQ19" s="137"/>
      <c r="AR19" s="136" t="n">
        <v>0</v>
      </c>
    </row>
    <row r="20" s="136" customFormat="true" ht="17.25" hidden="true" customHeight="true" outlineLevel="0" collapsed="false">
      <c r="A20" s="186"/>
      <c r="D20" s="184"/>
      <c r="E20" s="199"/>
      <c r="F20" s="187"/>
      <c r="G20" s="97"/>
      <c r="H20" s="188"/>
      <c r="I20" s="189"/>
      <c r="J20" s="190"/>
      <c r="K20" s="190"/>
      <c r="L20" s="190"/>
      <c r="M20" s="190"/>
      <c r="N20" s="189"/>
      <c r="O20" s="190"/>
      <c r="P20" s="38"/>
      <c r="Q20" s="193"/>
      <c r="R20" s="193"/>
      <c r="W20" s="194"/>
      <c r="X20" s="137"/>
      <c r="Y20" s="137"/>
      <c r="Z20" s="137"/>
      <c r="AA20" s="137"/>
      <c r="AB20" s="137"/>
      <c r="AC20" s="137"/>
      <c r="AD20" s="137"/>
      <c r="AE20" s="137"/>
      <c r="AF20" s="137"/>
      <c r="AG20" s="137"/>
      <c r="AH20" s="137"/>
      <c r="AI20" s="137"/>
      <c r="AJ20" s="137"/>
      <c r="AK20" s="137"/>
      <c r="AL20" s="137"/>
      <c r="AM20" s="137"/>
      <c r="AN20" s="137"/>
      <c r="AO20" s="137"/>
      <c r="AP20" s="137"/>
      <c r="AQ20" s="137"/>
      <c r="AR20" s="136" t="n">
        <v>0</v>
      </c>
    </row>
    <row r="21" s="136" customFormat="true" ht="17.25" hidden="true" customHeight="true" outlineLevel="0" collapsed="false">
      <c r="A21" s="186"/>
      <c r="D21" s="184"/>
      <c r="E21" s="199"/>
      <c r="F21" s="187"/>
      <c r="G21" s="97"/>
      <c r="H21" s="188"/>
      <c r="I21" s="189"/>
      <c r="J21" s="190"/>
      <c r="K21" s="190"/>
      <c r="L21" s="193"/>
      <c r="M21" s="193"/>
      <c r="N21" s="193"/>
      <c r="O21" s="193"/>
      <c r="P21" s="193"/>
      <c r="Q21" s="193"/>
      <c r="R21" s="193"/>
      <c r="W21" s="194"/>
      <c r="X21" s="137"/>
      <c r="Y21" s="137"/>
      <c r="Z21" s="137"/>
      <c r="AA21" s="137"/>
      <c r="AB21" s="137"/>
      <c r="AC21" s="137"/>
      <c r="AD21" s="137"/>
      <c r="AE21" s="137"/>
      <c r="AF21" s="137"/>
      <c r="AG21" s="137"/>
      <c r="AH21" s="137"/>
      <c r="AI21" s="137"/>
      <c r="AJ21" s="137"/>
      <c r="AK21" s="137"/>
      <c r="AL21" s="137"/>
      <c r="AM21" s="137"/>
      <c r="AN21" s="137"/>
      <c r="AO21" s="137"/>
      <c r="AP21" s="137"/>
      <c r="AQ21" s="137"/>
      <c r="AR21" s="136" t="n">
        <v>0</v>
      </c>
    </row>
    <row r="22" s="136" customFormat="true" ht="17.25" hidden="true" customHeight="true" outlineLevel="0" collapsed="false">
      <c r="A22" s="186"/>
      <c r="D22" s="184"/>
      <c r="E22" s="199"/>
      <c r="F22" s="187"/>
      <c r="G22" s="97"/>
      <c r="H22" s="195"/>
      <c r="I22" s="196"/>
      <c r="J22" s="196"/>
      <c r="K22" s="196"/>
      <c r="L22" s="196"/>
      <c r="M22" s="196"/>
      <c r="N22" s="196"/>
      <c r="O22" s="196"/>
      <c r="P22" s="196"/>
      <c r="Q22" s="196"/>
      <c r="R22" s="196"/>
      <c r="S22" s="197"/>
      <c r="T22" s="197"/>
      <c r="U22" s="197"/>
      <c r="V22" s="197"/>
      <c r="W22" s="198"/>
      <c r="X22" s="137"/>
      <c r="Y22" s="137"/>
      <c r="Z22" s="137"/>
      <c r="AA22" s="137"/>
      <c r="AB22" s="137"/>
      <c r="AC22" s="137"/>
      <c r="AD22" s="137"/>
      <c r="AE22" s="137"/>
      <c r="AF22" s="137"/>
      <c r="AG22" s="137"/>
      <c r="AH22" s="137"/>
      <c r="AI22" s="137"/>
      <c r="AJ22" s="137"/>
      <c r="AK22" s="137"/>
      <c r="AL22" s="137"/>
      <c r="AM22" s="137"/>
      <c r="AN22" s="137"/>
      <c r="AO22" s="137"/>
      <c r="AP22" s="137"/>
      <c r="AQ22" s="137"/>
      <c r="AR22" s="136" t="n">
        <v>0</v>
      </c>
    </row>
    <row r="23" s="136" customFormat="true" ht="17.25" hidden="true" customHeight="true" outlineLevel="0" collapsed="false">
      <c r="A23" s="186"/>
      <c r="C23" s="84"/>
      <c r="D23" s="184" t="n">
        <v>2</v>
      </c>
      <c r="E23" s="97" t="s">
        <v>174</v>
      </c>
      <c r="F23" s="187" t="s">
        <v>19</v>
      </c>
      <c r="G23" s="97"/>
      <c r="H23" s="188"/>
      <c r="I23" s="189"/>
      <c r="J23" s="190"/>
      <c r="K23" s="190"/>
      <c r="L23" s="190"/>
      <c r="M23" s="190"/>
      <c r="N23" s="189"/>
      <c r="O23" s="190"/>
      <c r="P23" s="190"/>
      <c r="Q23" s="190"/>
      <c r="R23" s="191"/>
      <c r="S23" s="190"/>
      <c r="T23" s="190"/>
      <c r="U23" s="190"/>
      <c r="V23" s="191"/>
      <c r="W23" s="192"/>
      <c r="X23" s="137"/>
      <c r="Y23" s="137"/>
      <c r="Z23" s="137"/>
      <c r="AA23" s="137"/>
      <c r="AB23" s="137"/>
      <c r="AC23" s="137" t="s">
        <v>169</v>
      </c>
      <c r="AD23" s="137" t="s">
        <v>170</v>
      </c>
      <c r="AE23" s="137" t="s">
        <v>171</v>
      </c>
      <c r="AF23" s="137" t="s">
        <v>172</v>
      </c>
      <c r="AG23" s="137" t="s">
        <v>173</v>
      </c>
      <c r="AH23" s="137" t="str">
        <f aca="false">IF($E$23=0,"",$E$23)</f>
        <v>Тарифы на тепловую энергию (мощность), поставляемую теплоснабжающими организациями потребителям, другим теплоснабжающим организациям</v>
      </c>
      <c r="AI23" s="137" t="str">
        <f aca="false">IF($G$23=0,"",$G$23)</f>
        <v/>
      </c>
      <c r="AJ23" s="137" t="str">
        <f aca="false">IF($J$23=0,"",$J$23)</f>
        <v/>
      </c>
      <c r="AK23" s="137" t="str">
        <f aca="false">IF($K$23="нет","без дифференциации",IF($N$23=0,"",$N$23))</f>
        <v/>
      </c>
      <c r="AL23" s="137" t="str">
        <f aca="false">IF($O$23="нет","без дифференциации",IF($R$23=0,"",$R$23))</f>
        <v/>
      </c>
      <c r="AM23" s="137" t="str">
        <f aca="false">IF($S$23="нет","без дифференциации",IF($V$23=0,"",$V$23))</f>
        <v/>
      </c>
      <c r="AN23" s="38" t="n">
        <f aca="false">$I$23</f>
        <v>0</v>
      </c>
      <c r="AO23" s="137" t="str">
        <f aca="false">$I$23&amp;"."&amp;$M$23</f>
        <v>.</v>
      </c>
      <c r="AP23" s="137" t="str">
        <f aca="false">$I$23&amp;"."&amp;$M$23&amp;"."&amp;$Q$23</f>
        <v>..</v>
      </c>
      <c r="AQ23" s="137" t="str">
        <f aca="false">$I$23&amp;"."&amp;$M$23&amp;"."&amp;$Q$23&amp;"."&amp;$U$23</f>
        <v>...</v>
      </c>
      <c r="AR23" s="136" t="n">
        <v>0</v>
      </c>
    </row>
    <row r="24" s="136" customFormat="true" ht="17.25" hidden="true" customHeight="true" outlineLevel="0" collapsed="false">
      <c r="A24" s="186"/>
      <c r="D24" s="184"/>
      <c r="E24" s="97"/>
      <c r="F24" s="187"/>
      <c r="G24" s="97"/>
      <c r="H24" s="188"/>
      <c r="I24" s="189"/>
      <c r="J24" s="190"/>
      <c r="K24" s="190"/>
      <c r="L24" s="190"/>
      <c r="M24" s="190"/>
      <c r="N24" s="189"/>
      <c r="O24" s="190"/>
      <c r="P24" s="190"/>
      <c r="Q24" s="190"/>
      <c r="R24" s="191"/>
      <c r="S24" s="190"/>
      <c r="T24" s="193"/>
      <c r="U24" s="193"/>
      <c r="V24" s="193"/>
      <c r="W24" s="194"/>
      <c r="X24" s="137"/>
      <c r="Y24" s="137"/>
      <c r="Z24" s="137"/>
      <c r="AA24" s="137"/>
      <c r="AB24" s="137"/>
      <c r="AC24" s="137"/>
      <c r="AD24" s="137"/>
      <c r="AE24" s="137"/>
      <c r="AF24" s="137"/>
      <c r="AG24" s="137"/>
      <c r="AH24" s="137"/>
      <c r="AI24" s="137"/>
      <c r="AJ24" s="137"/>
      <c r="AK24" s="137"/>
      <c r="AL24" s="137"/>
      <c r="AM24" s="137"/>
      <c r="AN24" s="137"/>
      <c r="AO24" s="137"/>
      <c r="AP24" s="137"/>
      <c r="AQ24" s="137"/>
      <c r="AR24" s="136" t="n">
        <v>0</v>
      </c>
    </row>
    <row r="25" s="136" customFormat="true" ht="17.25" hidden="true" customHeight="true" outlineLevel="0" collapsed="false">
      <c r="A25" s="186"/>
      <c r="D25" s="184"/>
      <c r="E25" s="184"/>
      <c r="F25" s="187"/>
      <c r="G25" s="97"/>
      <c r="H25" s="188"/>
      <c r="I25" s="189"/>
      <c r="J25" s="190"/>
      <c r="K25" s="190"/>
      <c r="L25" s="190"/>
      <c r="M25" s="190"/>
      <c r="N25" s="189"/>
      <c r="O25" s="190"/>
      <c r="P25" s="38"/>
      <c r="Q25" s="193"/>
      <c r="R25" s="193"/>
      <c r="W25" s="194"/>
      <c r="X25" s="137"/>
      <c r="Y25" s="137"/>
      <c r="Z25" s="137"/>
      <c r="AA25" s="137"/>
      <c r="AB25" s="137"/>
      <c r="AC25" s="137"/>
      <c r="AD25" s="137"/>
      <c r="AE25" s="137"/>
      <c r="AF25" s="137"/>
      <c r="AG25" s="137"/>
      <c r="AH25" s="137"/>
      <c r="AI25" s="137"/>
      <c r="AJ25" s="137"/>
      <c r="AK25" s="137"/>
      <c r="AL25" s="137"/>
      <c r="AM25" s="137"/>
      <c r="AN25" s="137"/>
      <c r="AO25" s="137"/>
      <c r="AP25" s="137"/>
      <c r="AQ25" s="137"/>
      <c r="AR25" s="136" t="n">
        <v>0</v>
      </c>
    </row>
    <row r="26" s="136" customFormat="true" ht="17.25" hidden="true" customHeight="true" outlineLevel="0" collapsed="false">
      <c r="A26" s="186"/>
      <c r="D26" s="184"/>
      <c r="E26" s="184"/>
      <c r="F26" s="187"/>
      <c r="G26" s="97"/>
      <c r="H26" s="188"/>
      <c r="I26" s="189"/>
      <c r="J26" s="190"/>
      <c r="K26" s="190"/>
      <c r="L26" s="193"/>
      <c r="M26" s="193"/>
      <c r="N26" s="193"/>
      <c r="O26" s="193"/>
      <c r="P26" s="193"/>
      <c r="Q26" s="193"/>
      <c r="R26" s="193"/>
      <c r="W26" s="194"/>
      <c r="X26" s="137"/>
      <c r="Y26" s="137"/>
      <c r="Z26" s="137"/>
      <c r="AA26" s="137"/>
      <c r="AB26" s="137"/>
      <c r="AC26" s="137"/>
      <c r="AD26" s="137"/>
      <c r="AE26" s="137"/>
      <c r="AF26" s="137"/>
      <c r="AG26" s="137"/>
      <c r="AH26" s="137"/>
      <c r="AI26" s="137"/>
      <c r="AJ26" s="137"/>
      <c r="AK26" s="137"/>
      <c r="AL26" s="137"/>
      <c r="AM26" s="137"/>
      <c r="AN26" s="137"/>
      <c r="AO26" s="137"/>
      <c r="AP26" s="137"/>
      <c r="AQ26" s="137"/>
      <c r="AR26" s="136" t="n">
        <v>0</v>
      </c>
    </row>
    <row r="27" s="136" customFormat="true" ht="17.25" hidden="true" customHeight="true" outlineLevel="0" collapsed="false">
      <c r="A27" s="186"/>
      <c r="D27" s="184"/>
      <c r="E27" s="184"/>
      <c r="F27" s="187"/>
      <c r="G27" s="97"/>
      <c r="H27" s="195"/>
      <c r="I27" s="196"/>
      <c r="J27" s="196"/>
      <c r="K27" s="196"/>
      <c r="L27" s="196"/>
      <c r="M27" s="196"/>
      <c r="N27" s="196"/>
      <c r="O27" s="196"/>
      <c r="P27" s="196"/>
      <c r="Q27" s="196"/>
      <c r="R27" s="196"/>
      <c r="S27" s="197"/>
      <c r="T27" s="197"/>
      <c r="U27" s="197"/>
      <c r="V27" s="197"/>
      <c r="W27" s="198"/>
      <c r="X27" s="137"/>
      <c r="Y27" s="137"/>
      <c r="Z27" s="137"/>
      <c r="AA27" s="137"/>
      <c r="AB27" s="137"/>
      <c r="AC27" s="137"/>
      <c r="AD27" s="137"/>
      <c r="AE27" s="137"/>
      <c r="AF27" s="137"/>
      <c r="AG27" s="137"/>
      <c r="AH27" s="137"/>
      <c r="AI27" s="137"/>
      <c r="AJ27" s="137"/>
      <c r="AK27" s="137"/>
      <c r="AL27" s="137"/>
      <c r="AM27" s="137"/>
      <c r="AN27" s="137"/>
      <c r="AO27" s="137"/>
      <c r="AP27" s="137"/>
      <c r="AQ27" s="137"/>
      <c r="AR27" s="136" t="n">
        <v>0</v>
      </c>
    </row>
    <row r="28" s="136" customFormat="true" ht="17.25" hidden="true" customHeight="true" outlineLevel="0" collapsed="false">
      <c r="A28" s="186"/>
      <c r="C28" s="84"/>
      <c r="D28" s="184" t="n">
        <v>3</v>
      </c>
      <c r="E28" s="97" t="s">
        <v>175</v>
      </c>
      <c r="F28" s="187" t="s">
        <v>19</v>
      </c>
      <c r="G28" s="97"/>
      <c r="H28" s="188"/>
      <c r="I28" s="189"/>
      <c r="J28" s="190"/>
      <c r="K28" s="190"/>
      <c r="L28" s="190"/>
      <c r="M28" s="190"/>
      <c r="N28" s="189"/>
      <c r="O28" s="190"/>
      <c r="P28" s="190"/>
      <c r="Q28" s="190"/>
      <c r="R28" s="191"/>
      <c r="S28" s="190"/>
      <c r="T28" s="190"/>
      <c r="U28" s="190"/>
      <c r="V28" s="191"/>
      <c r="W28" s="192"/>
      <c r="X28" s="137"/>
      <c r="Y28" s="137"/>
      <c r="Z28" s="137"/>
      <c r="AA28" s="137"/>
      <c r="AB28" s="137"/>
      <c r="AC28" s="137" t="s">
        <v>176</v>
      </c>
      <c r="AD28" s="137" t="s">
        <v>177</v>
      </c>
      <c r="AE28" s="137" t="s">
        <v>178</v>
      </c>
      <c r="AF28" s="137" t="s">
        <v>179</v>
      </c>
      <c r="AG28" s="137" t="s">
        <v>180</v>
      </c>
      <c r="AH28" s="137" t="str">
        <f aca="false">IF($E$28=0,"",$E$28)</f>
        <v>Тарифы на теплоноситель, поставляемый теплоснабжающими организациями потребителям, другим теплоснабжающим организациям</v>
      </c>
      <c r="AI28" s="137" t="str">
        <f aca="false">IF($G$28=0,"",$G$28)</f>
        <v/>
      </c>
      <c r="AJ28" s="137" t="str">
        <f aca="false">IF($J$28=0,"",$J$28)</f>
        <v/>
      </c>
      <c r="AK28" s="137" t="str">
        <f aca="false">IF($K$28="нет","без дифференциации",IF($N$28=0,"",$N$28))</f>
        <v/>
      </c>
      <c r="AL28" s="137" t="str">
        <f aca="false">IF($O$28="нет","без дифференциации",IF($R$28=0,"",$R$28))</f>
        <v/>
      </c>
      <c r="AM28" s="137" t="str">
        <f aca="false">IF($S$28="нет","без дифференциации",IF($V$28=0,"",$V$28))</f>
        <v/>
      </c>
      <c r="AN28" s="38" t="n">
        <f aca="false">$I$28</f>
        <v>0</v>
      </c>
      <c r="AO28" s="137" t="str">
        <f aca="false">$I$28&amp;"."&amp;$M$28</f>
        <v>.</v>
      </c>
      <c r="AP28" s="137" t="str">
        <f aca="false">$I$28&amp;"."&amp;$M$28&amp;"."&amp;$Q$28</f>
        <v>..</v>
      </c>
      <c r="AQ28" s="137" t="str">
        <f aca="false">$I$28&amp;"."&amp;$M$28&amp;"."&amp;$Q$28&amp;"."&amp;$U$28</f>
        <v>...</v>
      </c>
      <c r="AR28" s="136" t="n">
        <v>0</v>
      </c>
    </row>
    <row r="29" s="136" customFormat="true" ht="17.25" hidden="true" customHeight="true" outlineLevel="0" collapsed="false">
      <c r="A29" s="186"/>
      <c r="D29" s="184"/>
      <c r="E29" s="97"/>
      <c r="F29" s="187"/>
      <c r="G29" s="97"/>
      <c r="H29" s="188"/>
      <c r="I29" s="189"/>
      <c r="J29" s="190"/>
      <c r="K29" s="190"/>
      <c r="L29" s="190"/>
      <c r="M29" s="190"/>
      <c r="N29" s="189"/>
      <c r="O29" s="190"/>
      <c r="P29" s="190"/>
      <c r="Q29" s="190"/>
      <c r="R29" s="191"/>
      <c r="S29" s="190"/>
      <c r="T29" s="193"/>
      <c r="U29" s="193"/>
      <c r="V29" s="193"/>
      <c r="W29" s="194"/>
      <c r="X29" s="137"/>
      <c r="Y29" s="137"/>
      <c r="Z29" s="137"/>
      <c r="AA29" s="137"/>
      <c r="AB29" s="137"/>
      <c r="AC29" s="137"/>
      <c r="AD29" s="137"/>
      <c r="AE29" s="137"/>
      <c r="AF29" s="137"/>
      <c r="AG29" s="137"/>
      <c r="AH29" s="137"/>
      <c r="AI29" s="137"/>
      <c r="AJ29" s="137"/>
      <c r="AK29" s="137"/>
      <c r="AL29" s="137"/>
      <c r="AM29" s="137"/>
      <c r="AN29" s="137"/>
      <c r="AO29" s="137"/>
      <c r="AP29" s="137"/>
      <c r="AQ29" s="137"/>
      <c r="AR29" s="136" t="n">
        <v>0</v>
      </c>
    </row>
    <row r="30" s="136" customFormat="true" ht="17.25" hidden="true" customHeight="true" outlineLevel="0" collapsed="false">
      <c r="A30" s="186"/>
      <c r="D30" s="184"/>
      <c r="E30" s="184"/>
      <c r="F30" s="187"/>
      <c r="G30" s="97"/>
      <c r="H30" s="188"/>
      <c r="I30" s="189"/>
      <c r="J30" s="190"/>
      <c r="K30" s="190"/>
      <c r="L30" s="190"/>
      <c r="M30" s="190"/>
      <c r="N30" s="189"/>
      <c r="O30" s="190"/>
      <c r="P30" s="38"/>
      <c r="Q30" s="193"/>
      <c r="R30" s="193"/>
      <c r="W30" s="194"/>
      <c r="X30" s="137"/>
      <c r="Y30" s="137"/>
      <c r="Z30" s="137"/>
      <c r="AA30" s="137"/>
      <c r="AB30" s="137"/>
      <c r="AC30" s="137"/>
      <c r="AD30" s="137"/>
      <c r="AE30" s="137"/>
      <c r="AF30" s="137"/>
      <c r="AG30" s="137"/>
      <c r="AH30" s="137"/>
      <c r="AI30" s="137"/>
      <c r="AJ30" s="137"/>
      <c r="AK30" s="137"/>
      <c r="AL30" s="137"/>
      <c r="AM30" s="137"/>
      <c r="AN30" s="137"/>
      <c r="AO30" s="137"/>
      <c r="AP30" s="137"/>
      <c r="AQ30" s="137"/>
      <c r="AR30" s="136" t="n">
        <v>0</v>
      </c>
    </row>
    <row r="31" s="136" customFormat="true" ht="17.25" hidden="true" customHeight="true" outlineLevel="0" collapsed="false">
      <c r="A31" s="186"/>
      <c r="D31" s="184"/>
      <c r="E31" s="184"/>
      <c r="F31" s="187"/>
      <c r="G31" s="97"/>
      <c r="H31" s="188"/>
      <c r="I31" s="189"/>
      <c r="J31" s="190"/>
      <c r="K31" s="190"/>
      <c r="L31" s="193"/>
      <c r="M31" s="193"/>
      <c r="N31" s="193"/>
      <c r="O31" s="193"/>
      <c r="P31" s="193"/>
      <c r="Q31" s="193"/>
      <c r="R31" s="193"/>
      <c r="W31" s="194"/>
      <c r="X31" s="137"/>
      <c r="Y31" s="137"/>
      <c r="Z31" s="137"/>
      <c r="AA31" s="137"/>
      <c r="AB31" s="137"/>
      <c r="AC31" s="137"/>
      <c r="AD31" s="137"/>
      <c r="AE31" s="137"/>
      <c r="AF31" s="137"/>
      <c r="AG31" s="137"/>
      <c r="AH31" s="137"/>
      <c r="AI31" s="137"/>
      <c r="AJ31" s="137"/>
      <c r="AK31" s="137"/>
      <c r="AL31" s="137"/>
      <c r="AM31" s="137"/>
      <c r="AN31" s="137"/>
      <c r="AO31" s="137"/>
      <c r="AP31" s="137"/>
      <c r="AQ31" s="137"/>
      <c r="AR31" s="136" t="n">
        <v>0</v>
      </c>
    </row>
    <row r="32" s="136" customFormat="true" ht="17.25" hidden="true" customHeight="true" outlineLevel="0" collapsed="false">
      <c r="A32" s="186"/>
      <c r="D32" s="184"/>
      <c r="E32" s="184"/>
      <c r="F32" s="187"/>
      <c r="G32" s="97"/>
      <c r="H32" s="195"/>
      <c r="I32" s="196"/>
      <c r="J32" s="196"/>
      <c r="K32" s="196"/>
      <c r="L32" s="196"/>
      <c r="M32" s="196"/>
      <c r="N32" s="196"/>
      <c r="O32" s="196"/>
      <c r="P32" s="196"/>
      <c r="Q32" s="196"/>
      <c r="R32" s="196"/>
      <c r="S32" s="197"/>
      <c r="T32" s="197"/>
      <c r="U32" s="197"/>
      <c r="V32" s="197"/>
      <c r="W32" s="198"/>
      <c r="X32" s="137"/>
      <c r="Y32" s="137"/>
      <c r="Z32" s="137"/>
      <c r="AA32" s="137"/>
      <c r="AB32" s="137"/>
      <c r="AC32" s="137"/>
      <c r="AD32" s="137"/>
      <c r="AE32" s="137"/>
      <c r="AF32" s="137"/>
      <c r="AG32" s="137"/>
      <c r="AH32" s="137"/>
      <c r="AI32" s="137"/>
      <c r="AJ32" s="137"/>
      <c r="AK32" s="137"/>
      <c r="AL32" s="137"/>
      <c r="AM32" s="137"/>
      <c r="AN32" s="137"/>
      <c r="AO32" s="137"/>
      <c r="AP32" s="137"/>
      <c r="AQ32" s="137"/>
      <c r="AR32" s="136" t="n">
        <v>0</v>
      </c>
    </row>
    <row r="33" s="136" customFormat="true" ht="17.25" hidden="true" customHeight="true" outlineLevel="0" collapsed="false">
      <c r="A33" s="186"/>
      <c r="C33" s="84"/>
      <c r="D33" s="184" t="n">
        <v>4</v>
      </c>
      <c r="E33" s="97" t="s">
        <v>181</v>
      </c>
      <c r="F33" s="187" t="s">
        <v>19</v>
      </c>
      <c r="G33" s="97"/>
      <c r="H33" s="188"/>
      <c r="I33" s="189"/>
      <c r="J33" s="190"/>
      <c r="K33" s="190"/>
      <c r="L33" s="190"/>
      <c r="M33" s="190"/>
      <c r="N33" s="189"/>
      <c r="O33" s="190"/>
      <c r="P33" s="190"/>
      <c r="Q33" s="190"/>
      <c r="R33" s="191"/>
      <c r="S33" s="190"/>
      <c r="T33" s="190"/>
      <c r="U33" s="190"/>
      <c r="V33" s="191"/>
      <c r="W33" s="192"/>
      <c r="X33" s="137"/>
      <c r="Y33" s="137"/>
      <c r="Z33" s="137"/>
      <c r="AA33" s="137"/>
      <c r="AB33" s="137"/>
      <c r="AC33" s="137" t="s">
        <v>182</v>
      </c>
      <c r="AD33" s="137" t="s">
        <v>183</v>
      </c>
      <c r="AE33" s="137" t="s">
        <v>184</v>
      </c>
      <c r="AF33" s="137" t="s">
        <v>185</v>
      </c>
      <c r="AG33" s="137" t="s">
        <v>186</v>
      </c>
      <c r="AH33" s="137" t="str">
        <f aca="false">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7" t="str">
        <f aca="false">IF($G$33=0,"",$G$33)</f>
        <v/>
      </c>
      <c r="AJ33" s="137" t="str">
        <f aca="false">IF($J$33=0,"",$J$33)</f>
        <v/>
      </c>
      <c r="AK33" s="137" t="str">
        <f aca="false">IF($K$33="нет","без дифференциации",IF($N$33=0,"",$N$33))</f>
        <v/>
      </c>
      <c r="AL33" s="137" t="str">
        <f aca="false">IF($O$33="нет","без дифференциации",IF($R$33=0,"",$R$33))</f>
        <v/>
      </c>
      <c r="AM33" s="137" t="str">
        <f aca="false">IF($S$33="нет","без дифференциации",IF($V$33=0,"",$V$33))</f>
        <v/>
      </c>
      <c r="AN33" s="38" t="n">
        <f aca="false">$I$33</f>
        <v>0</v>
      </c>
      <c r="AO33" s="137" t="str">
        <f aca="false">$I$33&amp;"."&amp;$M$33</f>
        <v>.</v>
      </c>
      <c r="AP33" s="137" t="str">
        <f aca="false">$I$33&amp;"."&amp;$M$33&amp;"."&amp;$Q$33</f>
        <v>..</v>
      </c>
      <c r="AQ33" s="137" t="str">
        <f aca="false">$I$33&amp;"."&amp;$M$33&amp;"."&amp;$Q$33&amp;"."&amp;$U$33</f>
        <v>...</v>
      </c>
      <c r="AR33" s="136" t="n">
        <v>0</v>
      </c>
    </row>
    <row r="34" s="136" customFormat="true" ht="17.25" hidden="true" customHeight="true" outlineLevel="0" collapsed="false">
      <c r="A34" s="186"/>
      <c r="D34" s="184"/>
      <c r="E34" s="97"/>
      <c r="F34" s="187"/>
      <c r="G34" s="97"/>
      <c r="H34" s="188"/>
      <c r="I34" s="189"/>
      <c r="J34" s="190"/>
      <c r="K34" s="190"/>
      <c r="L34" s="190"/>
      <c r="M34" s="190"/>
      <c r="N34" s="189"/>
      <c r="O34" s="190"/>
      <c r="P34" s="190"/>
      <c r="Q34" s="190"/>
      <c r="R34" s="191"/>
      <c r="S34" s="190"/>
      <c r="T34" s="193"/>
      <c r="U34" s="193"/>
      <c r="V34" s="193"/>
      <c r="W34" s="194"/>
      <c r="X34" s="137"/>
      <c r="Y34" s="137"/>
      <c r="Z34" s="137"/>
      <c r="AA34" s="137"/>
      <c r="AB34" s="137"/>
      <c r="AC34" s="137"/>
      <c r="AD34" s="137"/>
      <c r="AE34" s="137"/>
      <c r="AF34" s="137"/>
      <c r="AG34" s="137"/>
      <c r="AH34" s="137"/>
      <c r="AI34" s="137"/>
      <c r="AJ34" s="137"/>
      <c r="AK34" s="137"/>
      <c r="AL34" s="137"/>
      <c r="AM34" s="137"/>
      <c r="AN34" s="137"/>
      <c r="AO34" s="137"/>
      <c r="AP34" s="137"/>
      <c r="AQ34" s="137"/>
      <c r="AR34" s="136" t="n">
        <v>0</v>
      </c>
    </row>
    <row r="35" s="136" customFormat="true" ht="17.25" hidden="true" customHeight="true" outlineLevel="0" collapsed="false">
      <c r="A35" s="186"/>
      <c r="D35" s="184"/>
      <c r="E35" s="184"/>
      <c r="F35" s="187"/>
      <c r="G35" s="97"/>
      <c r="H35" s="188"/>
      <c r="I35" s="189"/>
      <c r="J35" s="190"/>
      <c r="K35" s="190"/>
      <c r="L35" s="190"/>
      <c r="M35" s="190"/>
      <c r="N35" s="189"/>
      <c r="O35" s="190"/>
      <c r="P35" s="38"/>
      <c r="Q35" s="193"/>
      <c r="R35" s="193"/>
      <c r="W35" s="194"/>
      <c r="X35" s="137"/>
      <c r="Y35" s="137"/>
      <c r="Z35" s="137"/>
      <c r="AA35" s="137"/>
      <c r="AB35" s="137"/>
      <c r="AC35" s="137"/>
      <c r="AD35" s="137"/>
      <c r="AE35" s="137"/>
      <c r="AF35" s="137"/>
      <c r="AG35" s="137"/>
      <c r="AH35" s="137"/>
      <c r="AI35" s="137"/>
      <c r="AJ35" s="137"/>
      <c r="AK35" s="137"/>
      <c r="AL35" s="137"/>
      <c r="AM35" s="137"/>
      <c r="AN35" s="137"/>
      <c r="AO35" s="137"/>
      <c r="AP35" s="137"/>
      <c r="AQ35" s="137"/>
      <c r="AR35" s="136" t="n">
        <v>0</v>
      </c>
    </row>
    <row r="36" s="136" customFormat="true" ht="17.25" hidden="true" customHeight="true" outlineLevel="0" collapsed="false">
      <c r="A36" s="186"/>
      <c r="D36" s="184"/>
      <c r="E36" s="184"/>
      <c r="F36" s="187"/>
      <c r="G36" s="97"/>
      <c r="H36" s="188"/>
      <c r="I36" s="189"/>
      <c r="J36" s="190"/>
      <c r="K36" s="190"/>
      <c r="L36" s="193"/>
      <c r="M36" s="193"/>
      <c r="N36" s="193"/>
      <c r="O36" s="193"/>
      <c r="P36" s="193"/>
      <c r="Q36" s="193"/>
      <c r="R36" s="193"/>
      <c r="W36" s="194"/>
      <c r="X36" s="137"/>
      <c r="Y36" s="137"/>
      <c r="Z36" s="137"/>
      <c r="AA36" s="137"/>
      <c r="AB36" s="137"/>
      <c r="AC36" s="137"/>
      <c r="AD36" s="137"/>
      <c r="AE36" s="137"/>
      <c r="AF36" s="137"/>
      <c r="AG36" s="137"/>
      <c r="AH36" s="137"/>
      <c r="AI36" s="137"/>
      <c r="AJ36" s="137"/>
      <c r="AK36" s="137"/>
      <c r="AL36" s="137"/>
      <c r="AM36" s="137"/>
      <c r="AN36" s="137"/>
      <c r="AO36" s="137"/>
      <c r="AP36" s="137"/>
      <c r="AQ36" s="137"/>
      <c r="AR36" s="136" t="n">
        <v>0</v>
      </c>
    </row>
    <row r="37" s="136" customFormat="true" ht="17.25" hidden="true" customHeight="true" outlineLevel="0" collapsed="false">
      <c r="A37" s="186"/>
      <c r="D37" s="184"/>
      <c r="E37" s="184"/>
      <c r="F37" s="187"/>
      <c r="G37" s="97"/>
      <c r="H37" s="195"/>
      <c r="I37" s="196"/>
      <c r="J37" s="196"/>
      <c r="K37" s="196"/>
      <c r="L37" s="196"/>
      <c r="M37" s="196"/>
      <c r="N37" s="196"/>
      <c r="O37" s="196"/>
      <c r="P37" s="196"/>
      <c r="Q37" s="196"/>
      <c r="R37" s="196"/>
      <c r="S37" s="197"/>
      <c r="T37" s="197"/>
      <c r="U37" s="197"/>
      <c r="V37" s="197"/>
      <c r="W37" s="198"/>
      <c r="X37" s="137"/>
      <c r="Y37" s="137"/>
      <c r="Z37" s="137"/>
      <c r="AA37" s="137"/>
      <c r="AB37" s="137"/>
      <c r="AC37" s="137"/>
      <c r="AD37" s="137"/>
      <c r="AE37" s="137"/>
      <c r="AF37" s="137"/>
      <c r="AG37" s="137"/>
      <c r="AH37" s="137"/>
      <c r="AI37" s="137"/>
      <c r="AJ37" s="137"/>
      <c r="AK37" s="137"/>
      <c r="AL37" s="137"/>
      <c r="AM37" s="137"/>
      <c r="AN37" s="137"/>
      <c r="AO37" s="137"/>
      <c r="AP37" s="137"/>
      <c r="AQ37" s="137"/>
      <c r="AR37" s="136" t="n">
        <v>0</v>
      </c>
    </row>
    <row r="38" s="136" customFormat="true" ht="17.25" hidden="true" customHeight="true" outlineLevel="0" collapsed="false">
      <c r="A38" s="186"/>
      <c r="C38" s="84"/>
      <c r="D38" s="184" t="n">
        <v>5</v>
      </c>
      <c r="E38" s="97" t="s">
        <v>187</v>
      </c>
      <c r="F38" s="187" t="s">
        <v>19</v>
      </c>
      <c r="G38" s="97"/>
      <c r="H38" s="188"/>
      <c r="I38" s="189"/>
      <c r="J38" s="190"/>
      <c r="K38" s="190"/>
      <c r="L38" s="190"/>
      <c r="M38" s="190"/>
      <c r="N38" s="189"/>
      <c r="O38" s="190"/>
      <c r="P38" s="190"/>
      <c r="Q38" s="190"/>
      <c r="R38" s="191"/>
      <c r="S38" s="190"/>
      <c r="T38" s="190"/>
      <c r="U38" s="190"/>
      <c r="V38" s="191"/>
      <c r="W38" s="192"/>
      <c r="X38" s="137"/>
      <c r="Y38" s="137"/>
      <c r="Z38" s="137"/>
      <c r="AA38" s="137"/>
      <c r="AB38" s="137"/>
      <c r="AC38" s="137" t="s">
        <v>188</v>
      </c>
      <c r="AD38" s="137" t="s">
        <v>189</v>
      </c>
      <c r="AE38" s="137" t="s">
        <v>190</v>
      </c>
      <c r="AF38" s="137" t="s">
        <v>191</v>
      </c>
      <c r="AG38" s="137" t="s">
        <v>192</v>
      </c>
      <c r="AH38" s="137" t="str">
        <f aca="false">IF($E$38=0,"",$E$38)</f>
        <v>Тарифы на услуги по передаче тепловой энергии</v>
      </c>
      <c r="AI38" s="137" t="str">
        <f aca="false">IF($G$38=0,"",$G$38)</f>
        <v/>
      </c>
      <c r="AJ38" s="137" t="str">
        <f aca="false">IF($J$38=0,"",$J$38)</f>
        <v/>
      </c>
      <c r="AK38" s="137" t="str">
        <f aca="false">IF($K$38="нет","без дифференциации",IF($N$38=0,"",$N$38))</f>
        <v/>
      </c>
      <c r="AL38" s="137" t="str">
        <f aca="false">IF($O$38="нет","без дифференциации",IF($R$38=0,"",$R$38))</f>
        <v/>
      </c>
      <c r="AM38" s="137" t="str">
        <f aca="false">IF($S$38="нет","без дифференциации",IF($V$38=0,"",$V$38))</f>
        <v/>
      </c>
      <c r="AN38" s="38" t="n">
        <f aca="false">$I$38</f>
        <v>0</v>
      </c>
      <c r="AO38" s="137" t="str">
        <f aca="false">$I$38&amp;"."&amp;$M$38</f>
        <v>.</v>
      </c>
      <c r="AP38" s="137" t="str">
        <f aca="false">$I$38&amp;"."&amp;$M$38&amp;"."&amp;$Q$38</f>
        <v>..</v>
      </c>
      <c r="AQ38" s="137" t="str">
        <f aca="false">$I$38&amp;"."&amp;$M$38&amp;"."&amp;$Q$38&amp;"."&amp;$U$38</f>
        <v>...</v>
      </c>
      <c r="AR38" s="136" t="n">
        <v>0</v>
      </c>
    </row>
    <row r="39" s="136" customFormat="true" ht="17.25" hidden="true" customHeight="true" outlineLevel="0" collapsed="false">
      <c r="A39" s="186"/>
      <c r="D39" s="184"/>
      <c r="E39" s="97"/>
      <c r="F39" s="187"/>
      <c r="G39" s="97"/>
      <c r="H39" s="188"/>
      <c r="I39" s="189"/>
      <c r="J39" s="190"/>
      <c r="K39" s="190"/>
      <c r="L39" s="190"/>
      <c r="M39" s="190"/>
      <c r="N39" s="189"/>
      <c r="O39" s="190"/>
      <c r="P39" s="190"/>
      <c r="Q39" s="190"/>
      <c r="R39" s="191"/>
      <c r="S39" s="190"/>
      <c r="T39" s="193"/>
      <c r="U39" s="193"/>
      <c r="V39" s="193"/>
      <c r="W39" s="194"/>
      <c r="X39" s="137"/>
      <c r="Y39" s="137"/>
      <c r="Z39" s="137"/>
      <c r="AA39" s="137"/>
      <c r="AB39" s="137"/>
      <c r="AC39" s="137"/>
      <c r="AD39" s="137"/>
      <c r="AE39" s="137"/>
      <c r="AF39" s="137"/>
      <c r="AG39" s="137"/>
      <c r="AH39" s="137"/>
      <c r="AI39" s="137"/>
      <c r="AJ39" s="137"/>
      <c r="AK39" s="137"/>
      <c r="AL39" s="137"/>
      <c r="AM39" s="137"/>
      <c r="AN39" s="137"/>
      <c r="AO39" s="137"/>
      <c r="AP39" s="137"/>
      <c r="AQ39" s="137"/>
      <c r="AR39" s="136" t="n">
        <v>0</v>
      </c>
    </row>
    <row r="40" s="136" customFormat="true" ht="17.25" hidden="true" customHeight="true" outlineLevel="0" collapsed="false">
      <c r="A40" s="186"/>
      <c r="D40" s="184"/>
      <c r="E40" s="184"/>
      <c r="F40" s="187"/>
      <c r="G40" s="97"/>
      <c r="H40" s="188"/>
      <c r="I40" s="189"/>
      <c r="J40" s="190"/>
      <c r="K40" s="190"/>
      <c r="L40" s="190"/>
      <c r="M40" s="190"/>
      <c r="N40" s="189"/>
      <c r="O40" s="190"/>
      <c r="P40" s="38"/>
      <c r="Q40" s="193"/>
      <c r="R40" s="193"/>
      <c r="W40" s="194"/>
      <c r="X40" s="137"/>
      <c r="Y40" s="137"/>
      <c r="Z40" s="137"/>
      <c r="AA40" s="137"/>
      <c r="AB40" s="137"/>
      <c r="AC40" s="137"/>
      <c r="AD40" s="137"/>
      <c r="AE40" s="137"/>
      <c r="AF40" s="137"/>
      <c r="AG40" s="137"/>
      <c r="AH40" s="137"/>
      <c r="AI40" s="137"/>
      <c r="AJ40" s="137"/>
      <c r="AK40" s="137"/>
      <c r="AL40" s="137"/>
      <c r="AM40" s="137"/>
      <c r="AN40" s="137"/>
      <c r="AO40" s="137"/>
      <c r="AP40" s="137"/>
      <c r="AQ40" s="137"/>
      <c r="AR40" s="136" t="n">
        <v>0</v>
      </c>
    </row>
    <row r="41" s="136" customFormat="true" ht="17.25" hidden="true" customHeight="true" outlineLevel="0" collapsed="false">
      <c r="A41" s="186"/>
      <c r="D41" s="184"/>
      <c r="E41" s="184"/>
      <c r="F41" s="187"/>
      <c r="G41" s="97"/>
      <c r="H41" s="188"/>
      <c r="I41" s="189"/>
      <c r="J41" s="190"/>
      <c r="K41" s="190"/>
      <c r="L41" s="193"/>
      <c r="M41" s="193"/>
      <c r="N41" s="193"/>
      <c r="O41" s="193"/>
      <c r="P41" s="193"/>
      <c r="Q41" s="193"/>
      <c r="R41" s="193"/>
      <c r="W41" s="194"/>
      <c r="X41" s="137"/>
      <c r="Y41" s="137"/>
      <c r="Z41" s="137"/>
      <c r="AA41" s="137"/>
      <c r="AB41" s="137"/>
      <c r="AC41" s="137"/>
      <c r="AD41" s="137"/>
      <c r="AE41" s="137"/>
      <c r="AF41" s="137"/>
      <c r="AG41" s="137"/>
      <c r="AH41" s="137"/>
      <c r="AI41" s="137"/>
      <c r="AJ41" s="137"/>
      <c r="AK41" s="137"/>
      <c r="AL41" s="137"/>
      <c r="AM41" s="137"/>
      <c r="AN41" s="137"/>
      <c r="AO41" s="137"/>
      <c r="AP41" s="137"/>
      <c r="AQ41" s="137"/>
      <c r="AR41" s="136" t="n">
        <v>0</v>
      </c>
    </row>
    <row r="42" s="136" customFormat="true" ht="17.25" hidden="true" customHeight="true" outlineLevel="0" collapsed="false">
      <c r="A42" s="186"/>
      <c r="D42" s="184"/>
      <c r="E42" s="184"/>
      <c r="F42" s="187"/>
      <c r="G42" s="97"/>
      <c r="H42" s="195"/>
      <c r="I42" s="196"/>
      <c r="J42" s="196"/>
      <c r="K42" s="196"/>
      <c r="L42" s="196"/>
      <c r="M42" s="196"/>
      <c r="N42" s="196"/>
      <c r="O42" s="196"/>
      <c r="P42" s="196"/>
      <c r="Q42" s="196"/>
      <c r="R42" s="196"/>
      <c r="S42" s="197"/>
      <c r="T42" s="197"/>
      <c r="U42" s="197"/>
      <c r="V42" s="197"/>
      <c r="W42" s="198"/>
      <c r="X42" s="137"/>
      <c r="Y42" s="137"/>
      <c r="Z42" s="137"/>
      <c r="AA42" s="137"/>
      <c r="AB42" s="137"/>
      <c r="AC42" s="137"/>
      <c r="AD42" s="137"/>
      <c r="AE42" s="137"/>
      <c r="AF42" s="137"/>
      <c r="AG42" s="137"/>
      <c r="AH42" s="137"/>
      <c r="AI42" s="137"/>
      <c r="AJ42" s="137"/>
      <c r="AK42" s="137"/>
      <c r="AL42" s="137"/>
      <c r="AM42" s="137"/>
      <c r="AN42" s="137"/>
      <c r="AO42" s="137"/>
      <c r="AP42" s="137"/>
      <c r="AQ42" s="137"/>
      <c r="AR42" s="136" t="n">
        <v>0</v>
      </c>
    </row>
    <row r="43" s="136" customFormat="true" ht="17.25" hidden="true" customHeight="true" outlineLevel="0" collapsed="false">
      <c r="A43" s="186"/>
      <c r="C43" s="84"/>
      <c r="D43" s="184" t="n">
        <v>6</v>
      </c>
      <c r="E43" s="97" t="s">
        <v>193</v>
      </c>
      <c r="F43" s="187" t="s">
        <v>19</v>
      </c>
      <c r="G43" s="97"/>
      <c r="H43" s="188"/>
      <c r="I43" s="189"/>
      <c r="J43" s="190"/>
      <c r="K43" s="190"/>
      <c r="L43" s="190"/>
      <c r="M43" s="190"/>
      <c r="N43" s="189"/>
      <c r="O43" s="190"/>
      <c r="P43" s="190"/>
      <c r="Q43" s="190"/>
      <c r="R43" s="191"/>
      <c r="S43" s="190"/>
      <c r="T43" s="190"/>
      <c r="U43" s="190"/>
      <c r="V43" s="191"/>
      <c r="W43" s="192"/>
      <c r="X43" s="137"/>
      <c r="Y43" s="137"/>
      <c r="Z43" s="137"/>
      <c r="AA43" s="137"/>
      <c r="AB43" s="137"/>
      <c r="AC43" s="137" t="s">
        <v>194</v>
      </c>
      <c r="AD43" s="137" t="s">
        <v>195</v>
      </c>
      <c r="AE43" s="137" t="s">
        <v>196</v>
      </c>
      <c r="AF43" s="137" t="s">
        <v>197</v>
      </c>
      <c r="AG43" s="137" t="s">
        <v>198</v>
      </c>
      <c r="AH43" s="137" t="str">
        <f aca="false">IF($E$43=0,"",$E$43)</f>
        <v>Тарифы на услуги по передаче теплоносителя</v>
      </c>
      <c r="AI43" s="137" t="str">
        <f aca="false">IF($G$43=0,"",$G$43)</f>
        <v/>
      </c>
      <c r="AJ43" s="137" t="str">
        <f aca="false">IF($J$43=0,"",$J$43)</f>
        <v/>
      </c>
      <c r="AK43" s="137" t="str">
        <f aca="false">IF($K$43="нет","без дифференциации",IF($N$43=0,"",$N$43))</f>
        <v/>
      </c>
      <c r="AL43" s="137" t="str">
        <f aca="false">IF($O$43="нет","без дифференциации",IF($R$43=0,"",$R$43))</f>
        <v/>
      </c>
      <c r="AM43" s="137" t="str">
        <f aca="false">IF($S$43="нет","без дифференциации",IF($V$43=0,"",$V$43))</f>
        <v/>
      </c>
      <c r="AN43" s="38" t="n">
        <f aca="false">$I$43</f>
        <v>0</v>
      </c>
      <c r="AO43" s="137" t="str">
        <f aca="false">$I$43&amp;"."&amp;$M$43</f>
        <v>.</v>
      </c>
      <c r="AP43" s="137" t="str">
        <f aca="false">$I$43&amp;"."&amp;$M$43&amp;"."&amp;$Q$43</f>
        <v>..</v>
      </c>
      <c r="AQ43" s="137" t="str">
        <f aca="false">$I$43&amp;"."&amp;$M$43&amp;"."&amp;$Q$43&amp;"."&amp;$U$43</f>
        <v>...</v>
      </c>
      <c r="AR43" s="136" t="n">
        <v>0</v>
      </c>
    </row>
    <row r="44" s="136" customFormat="true" ht="17.25" hidden="true" customHeight="true" outlineLevel="0" collapsed="false">
      <c r="A44" s="186"/>
      <c r="D44" s="184"/>
      <c r="E44" s="97"/>
      <c r="F44" s="187"/>
      <c r="G44" s="97"/>
      <c r="H44" s="188"/>
      <c r="I44" s="189"/>
      <c r="J44" s="190"/>
      <c r="K44" s="190"/>
      <c r="L44" s="190"/>
      <c r="M44" s="190"/>
      <c r="N44" s="189"/>
      <c r="O44" s="190"/>
      <c r="P44" s="190"/>
      <c r="Q44" s="190"/>
      <c r="R44" s="191"/>
      <c r="S44" s="190"/>
      <c r="T44" s="193"/>
      <c r="U44" s="193"/>
      <c r="V44" s="193"/>
      <c r="W44" s="194"/>
      <c r="X44" s="137"/>
      <c r="Y44" s="137"/>
      <c r="Z44" s="137"/>
      <c r="AA44" s="137"/>
      <c r="AB44" s="137"/>
      <c r="AC44" s="137"/>
      <c r="AD44" s="137"/>
      <c r="AE44" s="137"/>
      <c r="AF44" s="137"/>
      <c r="AG44" s="137"/>
      <c r="AH44" s="137"/>
      <c r="AI44" s="137"/>
      <c r="AJ44" s="137"/>
      <c r="AK44" s="137"/>
      <c r="AL44" s="137"/>
      <c r="AM44" s="137"/>
      <c r="AN44" s="137"/>
      <c r="AO44" s="137"/>
      <c r="AP44" s="137"/>
      <c r="AQ44" s="137"/>
      <c r="AR44" s="136" t="n">
        <v>0</v>
      </c>
    </row>
    <row r="45" s="136" customFormat="true" ht="17.25" hidden="true" customHeight="true" outlineLevel="0" collapsed="false">
      <c r="A45" s="186"/>
      <c r="D45" s="184"/>
      <c r="E45" s="184"/>
      <c r="F45" s="187"/>
      <c r="G45" s="97"/>
      <c r="H45" s="188"/>
      <c r="I45" s="189"/>
      <c r="J45" s="190"/>
      <c r="K45" s="190"/>
      <c r="L45" s="190"/>
      <c r="M45" s="190"/>
      <c r="N45" s="189"/>
      <c r="O45" s="190"/>
      <c r="P45" s="38"/>
      <c r="Q45" s="193"/>
      <c r="R45" s="193"/>
      <c r="W45" s="194"/>
      <c r="X45" s="137"/>
      <c r="Y45" s="137"/>
      <c r="Z45" s="137"/>
      <c r="AA45" s="137"/>
      <c r="AB45" s="137"/>
      <c r="AC45" s="137"/>
      <c r="AD45" s="137"/>
      <c r="AE45" s="137"/>
      <c r="AF45" s="137"/>
      <c r="AG45" s="137"/>
      <c r="AH45" s="137"/>
      <c r="AI45" s="137"/>
      <c r="AJ45" s="137"/>
      <c r="AK45" s="137"/>
      <c r="AL45" s="137"/>
      <c r="AM45" s="137"/>
      <c r="AN45" s="137"/>
      <c r="AO45" s="137"/>
      <c r="AP45" s="137"/>
      <c r="AQ45" s="137"/>
      <c r="AR45" s="136" t="n">
        <v>0</v>
      </c>
    </row>
    <row r="46" s="136" customFormat="true" ht="17.25" hidden="true" customHeight="true" outlineLevel="0" collapsed="false">
      <c r="A46" s="186"/>
      <c r="C46" s="84"/>
      <c r="D46" s="184"/>
      <c r="E46" s="184"/>
      <c r="F46" s="187"/>
      <c r="G46" s="97"/>
      <c r="H46" s="188"/>
      <c r="I46" s="189"/>
      <c r="J46" s="190"/>
      <c r="K46" s="190"/>
      <c r="L46" s="193"/>
      <c r="M46" s="193"/>
      <c r="N46" s="193"/>
      <c r="O46" s="193"/>
      <c r="P46" s="193"/>
      <c r="Q46" s="193"/>
      <c r="R46" s="193"/>
      <c r="W46" s="194"/>
      <c r="Y46" s="137"/>
      <c r="Z46" s="137"/>
      <c r="AA46" s="137"/>
      <c r="AB46" s="137"/>
      <c r="AC46" s="137"/>
      <c r="AD46" s="137"/>
      <c r="AE46" s="137"/>
      <c r="AF46" s="137"/>
      <c r="AG46" s="137"/>
      <c r="AH46" s="137"/>
      <c r="AI46" s="137"/>
      <c r="AJ46" s="137"/>
      <c r="AK46" s="137"/>
      <c r="AL46" s="137"/>
      <c r="AM46" s="137"/>
      <c r="AN46" s="137"/>
      <c r="AO46" s="137"/>
      <c r="AP46" s="137"/>
      <c r="AQ46" s="137"/>
      <c r="AR46" s="136" t="n">
        <v>0</v>
      </c>
    </row>
    <row r="47" s="136" customFormat="true" ht="17.25" hidden="true" customHeight="true" outlineLevel="0" collapsed="false">
      <c r="A47" s="186"/>
      <c r="D47" s="184"/>
      <c r="E47" s="184"/>
      <c r="F47" s="187"/>
      <c r="G47" s="97"/>
      <c r="H47" s="195"/>
      <c r="I47" s="196"/>
      <c r="J47" s="196"/>
      <c r="K47" s="196"/>
      <c r="L47" s="196"/>
      <c r="M47" s="196"/>
      <c r="N47" s="196"/>
      <c r="O47" s="196"/>
      <c r="P47" s="196"/>
      <c r="Q47" s="196"/>
      <c r="R47" s="196"/>
      <c r="S47" s="197"/>
      <c r="T47" s="197"/>
      <c r="U47" s="197"/>
      <c r="V47" s="197"/>
      <c r="W47" s="198"/>
      <c r="X47" s="137"/>
      <c r="Y47" s="137"/>
      <c r="Z47" s="137"/>
      <c r="AA47" s="137"/>
      <c r="AB47" s="137"/>
      <c r="AC47" s="137"/>
      <c r="AD47" s="137"/>
      <c r="AE47" s="137"/>
      <c r="AF47" s="137"/>
      <c r="AG47" s="137"/>
      <c r="AH47" s="137"/>
      <c r="AI47" s="137"/>
      <c r="AJ47" s="137"/>
      <c r="AK47" s="137"/>
      <c r="AL47" s="137"/>
      <c r="AM47" s="137"/>
      <c r="AN47" s="137"/>
      <c r="AO47" s="137"/>
      <c r="AP47" s="137"/>
      <c r="AQ47" s="137"/>
      <c r="AR47" s="136" t="n">
        <v>0</v>
      </c>
    </row>
    <row r="48" s="136" customFormat="true" ht="17.25" hidden="true" customHeight="true" outlineLevel="0" collapsed="false">
      <c r="A48" s="186"/>
      <c r="C48" s="84"/>
      <c r="D48" s="200" t="n">
        <v>7</v>
      </c>
      <c r="E48" s="201" t="s">
        <v>199</v>
      </c>
      <c r="F48" s="187" t="s">
        <v>19</v>
      </c>
      <c r="G48" s="201"/>
      <c r="H48" s="188"/>
      <c r="I48" s="189"/>
      <c r="J48" s="190"/>
      <c r="K48" s="190"/>
      <c r="L48" s="190"/>
      <c r="M48" s="190"/>
      <c r="N48" s="189"/>
      <c r="O48" s="190"/>
      <c r="P48" s="190"/>
      <c r="Q48" s="190"/>
      <c r="R48" s="191"/>
      <c r="S48" s="190"/>
      <c r="T48" s="190"/>
      <c r="U48" s="190"/>
      <c r="V48" s="191"/>
      <c r="W48" s="192"/>
      <c r="X48" s="137"/>
      <c r="Y48" s="137"/>
      <c r="Z48" s="137"/>
      <c r="AA48" s="137"/>
      <c r="AB48" s="137"/>
      <c r="AC48" s="137" t="s">
        <v>200</v>
      </c>
      <c r="AD48" s="137" t="s">
        <v>201</v>
      </c>
      <c r="AE48" s="137" t="s">
        <v>202</v>
      </c>
      <c r="AF48" s="137" t="s">
        <v>203</v>
      </c>
      <c r="AG48" s="137" t="s">
        <v>204</v>
      </c>
      <c r="AH48" s="137" t="str">
        <f aca="false">IF($E$48=0,"",$E$48)</f>
        <v>Плата за услуги по поддержанию резервной тепловой мощности при отсутствии потребления тепловой энергии</v>
      </c>
      <c r="AI48" s="137" t="str">
        <f aca="false">IF($G$48=0,"",$G$48)</f>
        <v/>
      </c>
      <c r="AJ48" s="137" t="str">
        <f aca="false">IF($J$48=0,"",$J$48)</f>
        <v/>
      </c>
      <c r="AK48" s="137" t="str">
        <f aca="false">IF($K$48="нет","без дифференциации",IF($N$48=0,"",$N$48))</f>
        <v/>
      </c>
      <c r="AL48" s="137" t="str">
        <f aca="false">IF($O$48="нет","без дифференциации",IF($R$48=0,"",$R$48))</f>
        <v/>
      </c>
      <c r="AM48" s="137" t="str">
        <f aca="false">IF($S$48="нет","без дифференциации",IF($V$48=0,"",$V$48))</f>
        <v/>
      </c>
      <c r="AN48" s="38" t="n">
        <f aca="false">$I$48</f>
        <v>0</v>
      </c>
      <c r="AO48" s="137" t="str">
        <f aca="false">$I$48&amp;"."&amp;$M$48</f>
        <v>.</v>
      </c>
      <c r="AP48" s="137" t="str">
        <f aca="false">$I$48&amp;"."&amp;$M$48&amp;"."&amp;$Q$48</f>
        <v>..</v>
      </c>
      <c r="AQ48" s="137" t="str">
        <f aca="false">$I$48&amp;"."&amp;$M$48&amp;"."&amp;$Q$48&amp;"."&amp;$U$48</f>
        <v>...</v>
      </c>
      <c r="AR48" s="136" t="n">
        <v>0</v>
      </c>
    </row>
    <row r="49" s="136" customFormat="true" ht="17.25" hidden="true" customHeight="true" outlineLevel="0" collapsed="false">
      <c r="A49" s="186"/>
      <c r="D49" s="200"/>
      <c r="E49" s="201"/>
      <c r="F49" s="187"/>
      <c r="G49" s="201"/>
      <c r="H49" s="188"/>
      <c r="I49" s="189"/>
      <c r="J49" s="190"/>
      <c r="K49" s="190"/>
      <c r="L49" s="190"/>
      <c r="M49" s="190"/>
      <c r="N49" s="189"/>
      <c r="O49" s="190"/>
      <c r="P49" s="190"/>
      <c r="Q49" s="190"/>
      <c r="R49" s="191"/>
      <c r="S49" s="190"/>
      <c r="T49" s="193"/>
      <c r="U49" s="193"/>
      <c r="V49" s="193"/>
      <c r="W49" s="194"/>
      <c r="X49" s="137"/>
      <c r="Y49" s="137"/>
      <c r="Z49" s="137"/>
      <c r="AA49" s="137"/>
      <c r="AB49" s="137"/>
      <c r="AC49" s="137"/>
      <c r="AD49" s="137"/>
      <c r="AE49" s="137"/>
      <c r="AF49" s="137"/>
      <c r="AG49" s="137"/>
      <c r="AH49" s="137"/>
      <c r="AI49" s="137"/>
      <c r="AJ49" s="137"/>
      <c r="AK49" s="137"/>
      <c r="AL49" s="137"/>
      <c r="AM49" s="137"/>
      <c r="AN49" s="137"/>
      <c r="AO49" s="137"/>
      <c r="AP49" s="137"/>
      <c r="AQ49" s="137"/>
      <c r="AR49" s="136" t="n">
        <v>0</v>
      </c>
    </row>
    <row r="50" s="136" customFormat="true" ht="17.25" hidden="true" customHeight="true" outlineLevel="0" collapsed="false">
      <c r="A50" s="186"/>
      <c r="D50" s="200"/>
      <c r="E50" s="201"/>
      <c r="F50" s="187"/>
      <c r="G50" s="201"/>
      <c r="H50" s="188"/>
      <c r="I50" s="189"/>
      <c r="J50" s="190"/>
      <c r="K50" s="190"/>
      <c r="L50" s="190"/>
      <c r="M50" s="190"/>
      <c r="N50" s="189"/>
      <c r="O50" s="190"/>
      <c r="P50" s="38"/>
      <c r="Q50" s="193"/>
      <c r="R50" s="193"/>
      <c r="W50" s="194"/>
      <c r="X50" s="137"/>
      <c r="Y50" s="137"/>
      <c r="Z50" s="137"/>
      <c r="AA50" s="137"/>
      <c r="AB50" s="137"/>
      <c r="AC50" s="137"/>
      <c r="AD50" s="137"/>
      <c r="AE50" s="137"/>
      <c r="AF50" s="137"/>
      <c r="AG50" s="137"/>
      <c r="AH50" s="137"/>
      <c r="AI50" s="137"/>
      <c r="AJ50" s="137"/>
      <c r="AK50" s="137"/>
      <c r="AL50" s="137"/>
      <c r="AM50" s="137"/>
      <c r="AN50" s="137"/>
      <c r="AO50" s="137"/>
      <c r="AP50" s="137"/>
      <c r="AQ50" s="137"/>
      <c r="AR50" s="136" t="n">
        <v>0</v>
      </c>
    </row>
    <row r="51" s="136" customFormat="true" ht="17.25" hidden="true" customHeight="true" outlineLevel="0" collapsed="false">
      <c r="A51" s="186"/>
      <c r="C51" s="84"/>
      <c r="D51" s="200"/>
      <c r="E51" s="201"/>
      <c r="F51" s="187"/>
      <c r="G51" s="201"/>
      <c r="H51" s="188"/>
      <c r="I51" s="189"/>
      <c r="J51" s="190"/>
      <c r="K51" s="190"/>
      <c r="L51" s="193"/>
      <c r="M51" s="193"/>
      <c r="N51" s="193"/>
      <c r="O51" s="193"/>
      <c r="P51" s="193"/>
      <c r="Q51" s="193"/>
      <c r="R51" s="193"/>
      <c r="W51" s="194"/>
      <c r="Y51" s="137"/>
      <c r="Z51" s="137"/>
      <c r="AA51" s="137"/>
      <c r="AB51" s="137"/>
      <c r="AC51" s="137"/>
      <c r="AD51" s="137"/>
      <c r="AE51" s="137"/>
      <c r="AF51" s="137"/>
      <c r="AG51" s="137"/>
      <c r="AH51" s="137"/>
      <c r="AI51" s="137"/>
      <c r="AJ51" s="137"/>
      <c r="AK51" s="137"/>
      <c r="AL51" s="137"/>
      <c r="AM51" s="137"/>
      <c r="AN51" s="137"/>
      <c r="AO51" s="137"/>
      <c r="AP51" s="137"/>
      <c r="AQ51" s="137"/>
      <c r="AR51" s="136" t="n">
        <v>0</v>
      </c>
    </row>
    <row r="52" s="136" customFormat="true" ht="17.25" hidden="true" customHeight="true" outlineLevel="0" collapsed="false">
      <c r="A52" s="186"/>
      <c r="D52" s="200"/>
      <c r="E52" s="201"/>
      <c r="F52" s="187"/>
      <c r="G52" s="201"/>
      <c r="H52" s="195"/>
      <c r="I52" s="196"/>
      <c r="J52" s="196"/>
      <c r="K52" s="196"/>
      <c r="L52" s="196"/>
      <c r="M52" s="196"/>
      <c r="N52" s="196"/>
      <c r="O52" s="196"/>
      <c r="P52" s="196"/>
      <c r="Q52" s="196"/>
      <c r="R52" s="196"/>
      <c r="S52" s="197"/>
      <c r="T52" s="197"/>
      <c r="U52" s="197"/>
      <c r="V52" s="197"/>
      <c r="W52" s="198"/>
      <c r="X52" s="137"/>
      <c r="Y52" s="137"/>
      <c r="Z52" s="137"/>
      <c r="AA52" s="137"/>
      <c r="AB52" s="137"/>
      <c r="AC52" s="137"/>
      <c r="AD52" s="137"/>
      <c r="AE52" s="137"/>
      <c r="AF52" s="137"/>
      <c r="AG52" s="137"/>
      <c r="AH52" s="137"/>
      <c r="AI52" s="137"/>
      <c r="AJ52" s="137"/>
      <c r="AK52" s="137"/>
      <c r="AL52" s="137"/>
      <c r="AM52" s="137"/>
      <c r="AN52" s="137"/>
      <c r="AO52" s="137"/>
      <c r="AP52" s="137"/>
      <c r="AQ52" s="137"/>
      <c r="AR52" s="136" t="n">
        <v>0</v>
      </c>
    </row>
    <row r="53" s="136" customFormat="true" ht="17.25" hidden="true" customHeight="true" outlineLevel="0" collapsed="false">
      <c r="A53" s="186"/>
      <c r="C53" s="84"/>
      <c r="D53" s="184" t="n">
        <v>8</v>
      </c>
      <c r="E53" s="97" t="s">
        <v>205</v>
      </c>
      <c r="F53" s="187" t="s">
        <v>19</v>
      </c>
      <c r="G53" s="97"/>
      <c r="H53" s="188"/>
      <c r="I53" s="189"/>
      <c r="J53" s="190"/>
      <c r="K53" s="190"/>
      <c r="L53" s="190"/>
      <c r="M53" s="190"/>
      <c r="N53" s="189"/>
      <c r="O53" s="190"/>
      <c r="P53" s="190"/>
      <c r="Q53" s="190"/>
      <c r="R53" s="191"/>
      <c r="S53" s="190"/>
      <c r="T53" s="190"/>
      <c r="U53" s="190"/>
      <c r="V53" s="191"/>
      <c r="W53" s="192"/>
      <c r="X53" s="137"/>
      <c r="Y53" s="137"/>
      <c r="Z53" s="137"/>
      <c r="AA53" s="137"/>
      <c r="AB53" s="137"/>
      <c r="AC53" s="137" t="s">
        <v>206</v>
      </c>
      <c r="AD53" s="137" t="s">
        <v>207</v>
      </c>
      <c r="AE53" s="137" t="s">
        <v>208</v>
      </c>
      <c r="AF53" s="137" t="s">
        <v>209</v>
      </c>
      <c r="AG53" s="137" t="s">
        <v>210</v>
      </c>
      <c r="AH53" s="137" t="str">
        <f aca="false">IF($E$53=0,"",$E$53)</f>
        <v>Плата за подключение (технологическое присоединение) к системе теплоснабжения</v>
      </c>
      <c r="AI53" s="137" t="str">
        <f aca="false">IF($G$53=0,"",$G$53)</f>
        <v/>
      </c>
      <c r="AJ53" s="137" t="str">
        <f aca="false">IF($J$53=0,"",$J$53)</f>
        <v/>
      </c>
      <c r="AK53" s="137" t="str">
        <f aca="false">IF($K$53="нет","без дифференциации",IF($N$53=0,"",$N$53))</f>
        <v/>
      </c>
      <c r="AL53" s="137" t="str">
        <f aca="false">IF($O$53="нет","без дифференциации",IF($R$53=0,"",$R$53))</f>
        <v/>
      </c>
      <c r="AM53" s="137" t="str">
        <f aca="false">IF($S$53="нет","без дифференциации",IF($V$53=0,"",$V$53))</f>
        <v/>
      </c>
      <c r="AN53" s="38" t="n">
        <f aca="false">$I$53</f>
        <v>0</v>
      </c>
      <c r="AO53" s="137" t="str">
        <f aca="false">$I$53&amp;"."&amp;$M$53</f>
        <v>.</v>
      </c>
      <c r="AP53" s="137" t="str">
        <f aca="false">$I$53&amp;"."&amp;$M$53&amp;"."&amp;$Q$53</f>
        <v>..</v>
      </c>
      <c r="AQ53" s="137" t="str">
        <f aca="false">$I$53&amp;"."&amp;$M$53&amp;"."&amp;$Q$53&amp;"."&amp;$U$53</f>
        <v>...</v>
      </c>
      <c r="AR53" s="136" t="n">
        <v>0</v>
      </c>
    </row>
    <row r="54" s="136" customFormat="true" ht="17.25" hidden="true" customHeight="true" outlineLevel="0" collapsed="false">
      <c r="A54" s="186"/>
      <c r="D54" s="184"/>
      <c r="E54" s="97"/>
      <c r="F54" s="187"/>
      <c r="G54" s="97"/>
      <c r="H54" s="188"/>
      <c r="I54" s="189"/>
      <c r="J54" s="190"/>
      <c r="K54" s="190"/>
      <c r="L54" s="190"/>
      <c r="M54" s="190"/>
      <c r="N54" s="189"/>
      <c r="O54" s="190"/>
      <c r="P54" s="190"/>
      <c r="Q54" s="190"/>
      <c r="R54" s="191"/>
      <c r="S54" s="190"/>
      <c r="T54" s="193"/>
      <c r="U54" s="193"/>
      <c r="V54" s="193"/>
      <c r="W54" s="194"/>
      <c r="X54" s="137"/>
      <c r="Y54" s="137"/>
      <c r="Z54" s="137"/>
      <c r="AA54" s="137"/>
      <c r="AB54" s="137"/>
      <c r="AC54" s="137"/>
      <c r="AD54" s="137"/>
      <c r="AE54" s="137"/>
      <c r="AF54" s="137"/>
      <c r="AG54" s="137"/>
      <c r="AH54" s="137"/>
      <c r="AI54" s="137"/>
      <c r="AJ54" s="137"/>
      <c r="AK54" s="137"/>
      <c r="AL54" s="137"/>
      <c r="AM54" s="137"/>
      <c r="AN54" s="137"/>
      <c r="AO54" s="137"/>
      <c r="AP54" s="137"/>
      <c r="AQ54" s="137"/>
      <c r="AR54" s="136" t="n">
        <v>0</v>
      </c>
    </row>
    <row r="55" s="136" customFormat="true" ht="17.25" hidden="true" customHeight="true" outlineLevel="0" collapsed="false">
      <c r="A55" s="186"/>
      <c r="D55" s="184"/>
      <c r="E55" s="184"/>
      <c r="F55" s="187"/>
      <c r="G55" s="97"/>
      <c r="H55" s="188"/>
      <c r="I55" s="189"/>
      <c r="J55" s="190"/>
      <c r="K55" s="190"/>
      <c r="L55" s="190"/>
      <c r="M55" s="190"/>
      <c r="N55" s="189"/>
      <c r="O55" s="190"/>
      <c r="P55" s="38"/>
      <c r="Q55" s="193"/>
      <c r="R55" s="193"/>
      <c r="W55" s="194"/>
      <c r="X55" s="137"/>
      <c r="Y55" s="137"/>
      <c r="Z55" s="137"/>
      <c r="AA55" s="137"/>
      <c r="AB55" s="137"/>
      <c r="AC55" s="137"/>
      <c r="AD55" s="137"/>
      <c r="AE55" s="137"/>
      <c r="AF55" s="137"/>
      <c r="AG55" s="137"/>
      <c r="AH55" s="137"/>
      <c r="AI55" s="137"/>
      <c r="AJ55" s="137"/>
      <c r="AK55" s="137"/>
      <c r="AL55" s="137"/>
      <c r="AM55" s="137"/>
      <c r="AN55" s="137"/>
      <c r="AO55" s="137"/>
      <c r="AP55" s="137"/>
      <c r="AQ55" s="137"/>
      <c r="AR55" s="136" t="n">
        <v>0</v>
      </c>
    </row>
    <row r="56" s="136" customFormat="true" ht="17.25" hidden="true" customHeight="true" outlineLevel="0" collapsed="false">
      <c r="A56" s="186"/>
      <c r="C56" s="84"/>
      <c r="D56" s="184"/>
      <c r="E56" s="184"/>
      <c r="F56" s="187"/>
      <c r="G56" s="97"/>
      <c r="H56" s="188"/>
      <c r="I56" s="189"/>
      <c r="J56" s="190"/>
      <c r="K56" s="190"/>
      <c r="L56" s="193"/>
      <c r="M56" s="193"/>
      <c r="N56" s="193"/>
      <c r="O56" s="193"/>
      <c r="P56" s="193"/>
      <c r="Q56" s="193"/>
      <c r="R56" s="193"/>
      <c r="W56" s="194"/>
      <c r="Y56" s="137"/>
      <c r="Z56" s="137"/>
      <c r="AA56" s="137"/>
      <c r="AB56" s="137"/>
      <c r="AC56" s="137"/>
      <c r="AD56" s="137"/>
      <c r="AE56" s="137"/>
      <c r="AF56" s="137"/>
      <c r="AG56" s="137"/>
      <c r="AH56" s="137"/>
      <c r="AI56" s="137"/>
      <c r="AJ56" s="137"/>
      <c r="AK56" s="137"/>
      <c r="AL56" s="137"/>
      <c r="AM56" s="137"/>
      <c r="AN56" s="137"/>
      <c r="AO56" s="137"/>
      <c r="AP56" s="137"/>
      <c r="AQ56" s="137"/>
      <c r="AR56" s="136" t="n">
        <v>0</v>
      </c>
    </row>
    <row r="57" s="136" customFormat="true" ht="17.25" hidden="true" customHeight="true" outlineLevel="0" collapsed="false">
      <c r="A57" s="186"/>
      <c r="D57" s="184"/>
      <c r="E57" s="184"/>
      <c r="F57" s="187"/>
      <c r="G57" s="97"/>
      <c r="H57" s="195"/>
      <c r="I57" s="196"/>
      <c r="J57" s="196"/>
      <c r="K57" s="196"/>
      <c r="L57" s="196"/>
      <c r="M57" s="196"/>
      <c r="N57" s="196"/>
      <c r="O57" s="196"/>
      <c r="P57" s="196"/>
      <c r="Q57" s="196"/>
      <c r="R57" s="196"/>
      <c r="S57" s="197"/>
      <c r="T57" s="197"/>
      <c r="U57" s="197"/>
      <c r="V57" s="197"/>
      <c r="W57" s="198"/>
      <c r="X57" s="137"/>
      <c r="Y57" s="137"/>
      <c r="Z57" s="137"/>
      <c r="AA57" s="137"/>
      <c r="AB57" s="137"/>
      <c r="AC57" s="137"/>
      <c r="AD57" s="137"/>
      <c r="AE57" s="137"/>
      <c r="AF57" s="137"/>
      <c r="AG57" s="137"/>
      <c r="AH57" s="137"/>
      <c r="AI57" s="137"/>
      <c r="AJ57" s="137"/>
      <c r="AK57" s="137"/>
      <c r="AL57" s="137"/>
      <c r="AM57" s="137"/>
      <c r="AN57" s="137"/>
      <c r="AO57" s="137"/>
      <c r="AP57" s="137"/>
      <c r="AQ57" s="137"/>
      <c r="AR57" s="136" t="n">
        <v>0</v>
      </c>
    </row>
    <row r="58" s="136" customFormat="true" ht="17.25" hidden="true" customHeight="true" outlineLevel="0" collapsed="false">
      <c r="A58" s="186"/>
      <c r="C58" s="84"/>
      <c r="D58" s="184" t="n">
        <v>9</v>
      </c>
      <c r="E58" s="97" t="s">
        <v>211</v>
      </c>
      <c r="F58" s="187" t="s">
        <v>19</v>
      </c>
      <c r="G58" s="97"/>
      <c r="H58" s="188"/>
      <c r="I58" s="189"/>
      <c r="J58" s="190"/>
      <c r="K58" s="190"/>
      <c r="L58" s="190"/>
      <c r="M58" s="190"/>
      <c r="N58" s="189"/>
      <c r="O58" s="190"/>
      <c r="P58" s="190"/>
      <c r="Q58" s="190"/>
      <c r="R58" s="191"/>
      <c r="S58" s="190"/>
      <c r="T58" s="190"/>
      <c r="U58" s="190"/>
      <c r="V58" s="191"/>
      <c r="W58" s="192"/>
      <c r="X58" s="137"/>
      <c r="Y58" s="137"/>
      <c r="Z58" s="137"/>
      <c r="AA58" s="137"/>
      <c r="AB58" s="137"/>
      <c r="AC58" s="137" t="s">
        <v>212</v>
      </c>
      <c r="AD58" s="137" t="s">
        <v>213</v>
      </c>
      <c r="AE58" s="137" t="s">
        <v>214</v>
      </c>
      <c r="AF58" s="137" t="s">
        <v>215</v>
      </c>
      <c r="AG58" s="137" t="s">
        <v>216</v>
      </c>
      <c r="AH58" s="137" t="str">
        <f aca="false">IF($E$58=0,"",$E$58)</f>
        <v>Плата за подключение (технологическое присоединение) к системе теплоснабжения (индивидуальная)</v>
      </c>
      <c r="AI58" s="137" t="str">
        <f aca="false">IF($G$58=0,"",$G$58)</f>
        <v/>
      </c>
      <c r="AJ58" s="137" t="str">
        <f aca="false">IF($J$58=0,"",$J$58)</f>
        <v/>
      </c>
      <c r="AK58" s="137" t="str">
        <f aca="false">IF($K$58="нет","без дифференциации",IF($N$58=0,"",$N$58))</f>
        <v/>
      </c>
      <c r="AL58" s="137" t="str">
        <f aca="false">IF($O$58="нет","без дифференциации",IF($R$58=0,"",$R$58))</f>
        <v/>
      </c>
      <c r="AM58" s="137" t="str">
        <f aca="false">IF($S$58="нет","без дифференциации",IF($V$58=0,"",$V$58))</f>
        <v/>
      </c>
      <c r="AN58" s="38" t="n">
        <f aca="false">$I$58</f>
        <v>0</v>
      </c>
      <c r="AO58" s="137" t="str">
        <f aca="false">$I$58&amp;"."&amp;$M$58</f>
        <v>.</v>
      </c>
      <c r="AP58" s="137" t="str">
        <f aca="false">$I$58&amp;"."&amp;$M$58&amp;"."&amp;$Q$58</f>
        <v>..</v>
      </c>
      <c r="AQ58" s="137" t="str">
        <f aca="false">$I$58&amp;"."&amp;$M$58&amp;"."&amp;$Q$58&amp;"."&amp;$U$58</f>
        <v>...</v>
      </c>
      <c r="AR58" s="136" t="n">
        <v>0</v>
      </c>
    </row>
    <row r="59" s="136" customFormat="true" ht="17.25" hidden="true" customHeight="true" outlineLevel="0" collapsed="false">
      <c r="A59" s="186"/>
      <c r="D59" s="184"/>
      <c r="E59" s="97"/>
      <c r="F59" s="187"/>
      <c r="G59" s="97"/>
      <c r="H59" s="188"/>
      <c r="I59" s="189"/>
      <c r="J59" s="190"/>
      <c r="K59" s="190"/>
      <c r="L59" s="190"/>
      <c r="M59" s="190"/>
      <c r="N59" s="189"/>
      <c r="O59" s="190"/>
      <c r="P59" s="190"/>
      <c r="Q59" s="190"/>
      <c r="R59" s="191"/>
      <c r="S59" s="190"/>
      <c r="T59" s="193"/>
      <c r="U59" s="193"/>
      <c r="V59" s="193"/>
      <c r="W59" s="194"/>
      <c r="X59" s="137"/>
      <c r="Y59" s="137"/>
      <c r="Z59" s="137"/>
      <c r="AA59" s="137"/>
      <c r="AB59" s="137"/>
      <c r="AC59" s="137"/>
      <c r="AD59" s="137"/>
      <c r="AE59" s="137"/>
      <c r="AF59" s="137"/>
      <c r="AG59" s="137"/>
      <c r="AH59" s="137"/>
      <c r="AI59" s="137"/>
      <c r="AJ59" s="137"/>
      <c r="AK59" s="137"/>
      <c r="AL59" s="137"/>
      <c r="AM59" s="137"/>
      <c r="AN59" s="137"/>
      <c r="AO59" s="137"/>
      <c r="AP59" s="137"/>
      <c r="AQ59" s="137"/>
      <c r="AR59" s="136" t="n">
        <v>0</v>
      </c>
    </row>
    <row r="60" s="136" customFormat="true" ht="17.25" hidden="true" customHeight="true" outlineLevel="0" collapsed="false">
      <c r="A60" s="186"/>
      <c r="D60" s="184"/>
      <c r="E60" s="184"/>
      <c r="F60" s="187"/>
      <c r="G60" s="97"/>
      <c r="H60" s="188"/>
      <c r="I60" s="189"/>
      <c r="J60" s="190"/>
      <c r="K60" s="190"/>
      <c r="L60" s="190"/>
      <c r="M60" s="190"/>
      <c r="N60" s="189"/>
      <c r="O60" s="190"/>
      <c r="P60" s="38"/>
      <c r="Q60" s="193"/>
      <c r="R60" s="193"/>
      <c r="W60" s="194"/>
      <c r="X60" s="137"/>
      <c r="Y60" s="137"/>
      <c r="Z60" s="137"/>
      <c r="AA60" s="137"/>
      <c r="AB60" s="137"/>
      <c r="AC60" s="137"/>
      <c r="AD60" s="137"/>
      <c r="AE60" s="137"/>
      <c r="AF60" s="137"/>
      <c r="AG60" s="137"/>
      <c r="AH60" s="137"/>
      <c r="AI60" s="137"/>
      <c r="AJ60" s="137"/>
      <c r="AK60" s="137"/>
      <c r="AL60" s="137"/>
      <c r="AM60" s="137"/>
      <c r="AN60" s="137"/>
      <c r="AO60" s="137"/>
      <c r="AP60" s="137"/>
      <c r="AQ60" s="137"/>
      <c r="AR60" s="136" t="n">
        <v>0</v>
      </c>
    </row>
    <row r="61" s="136" customFormat="true" ht="17.25" hidden="true" customHeight="true" outlineLevel="0" collapsed="false">
      <c r="A61" s="186"/>
      <c r="C61" s="84"/>
      <c r="D61" s="184"/>
      <c r="E61" s="184"/>
      <c r="F61" s="187"/>
      <c r="G61" s="97"/>
      <c r="H61" s="188"/>
      <c r="I61" s="189"/>
      <c r="J61" s="190"/>
      <c r="K61" s="190"/>
      <c r="L61" s="193"/>
      <c r="M61" s="193"/>
      <c r="N61" s="193"/>
      <c r="O61" s="193"/>
      <c r="P61" s="193"/>
      <c r="Q61" s="193"/>
      <c r="R61" s="193"/>
      <c r="W61" s="194"/>
      <c r="Y61" s="137"/>
      <c r="Z61" s="137"/>
      <c r="AA61" s="137"/>
      <c r="AB61" s="137"/>
      <c r="AC61" s="137"/>
      <c r="AD61" s="137"/>
      <c r="AE61" s="137"/>
      <c r="AF61" s="137"/>
      <c r="AG61" s="137"/>
      <c r="AH61" s="137"/>
      <c r="AI61" s="137"/>
      <c r="AJ61" s="137"/>
      <c r="AK61" s="137"/>
      <c r="AL61" s="137"/>
      <c r="AM61" s="137"/>
      <c r="AN61" s="137"/>
      <c r="AO61" s="137"/>
      <c r="AP61" s="137"/>
      <c r="AQ61" s="137"/>
      <c r="AR61" s="136" t="n">
        <v>0</v>
      </c>
    </row>
    <row r="62" s="136" customFormat="true" ht="17.25" hidden="true" customHeight="true" outlineLevel="0" collapsed="false">
      <c r="A62" s="186"/>
      <c r="D62" s="184"/>
      <c r="E62" s="184"/>
      <c r="F62" s="187"/>
      <c r="G62" s="97"/>
      <c r="H62" s="195"/>
      <c r="I62" s="196"/>
      <c r="J62" s="196"/>
      <c r="K62" s="196"/>
      <c r="L62" s="196"/>
      <c r="M62" s="196"/>
      <c r="N62" s="196"/>
      <c r="O62" s="196"/>
      <c r="P62" s="196"/>
      <c r="Q62" s="196"/>
      <c r="R62" s="196"/>
      <c r="S62" s="197"/>
      <c r="T62" s="197"/>
      <c r="U62" s="197"/>
      <c r="V62" s="197"/>
      <c r="W62" s="198"/>
      <c r="X62" s="137"/>
      <c r="Y62" s="137"/>
      <c r="Z62" s="137"/>
      <c r="AA62" s="137"/>
      <c r="AB62" s="137"/>
      <c r="AC62" s="137"/>
      <c r="AD62" s="137"/>
      <c r="AE62" s="137"/>
      <c r="AF62" s="137"/>
      <c r="AG62" s="137"/>
      <c r="AH62" s="137"/>
      <c r="AI62" s="137"/>
      <c r="AJ62" s="137"/>
      <c r="AK62" s="137"/>
      <c r="AL62" s="137"/>
      <c r="AM62" s="137"/>
      <c r="AN62" s="137"/>
      <c r="AO62" s="137"/>
      <c r="AP62" s="137"/>
      <c r="AQ62" s="137"/>
      <c r="AR62" s="136" t="n">
        <v>0</v>
      </c>
    </row>
    <row r="63" s="136" customFormat="true" ht="17.25" hidden="true" customHeight="true" outlineLevel="0" collapsed="false">
      <c r="A63" s="186"/>
      <c r="C63" s="84"/>
      <c r="D63" s="184" t="n">
        <v>10</v>
      </c>
      <c r="E63" s="97" t="s">
        <v>217</v>
      </c>
      <c r="F63" s="187" t="s">
        <v>19</v>
      </c>
      <c r="G63" s="97"/>
      <c r="H63" s="188"/>
      <c r="I63" s="189"/>
      <c r="J63" s="190"/>
      <c r="K63" s="190"/>
      <c r="L63" s="190"/>
      <c r="M63" s="190"/>
      <c r="N63" s="189"/>
      <c r="O63" s="190"/>
      <c r="P63" s="190"/>
      <c r="Q63" s="190"/>
      <c r="R63" s="191"/>
      <c r="S63" s="190"/>
      <c r="T63" s="190"/>
      <c r="U63" s="190"/>
      <c r="V63" s="191"/>
      <c r="W63" s="192"/>
      <c r="X63" s="137"/>
      <c r="Y63" s="137"/>
      <c r="Z63" s="137"/>
      <c r="AA63" s="137"/>
      <c r="AB63" s="137"/>
      <c r="AC63" s="137" t="s">
        <v>218</v>
      </c>
      <c r="AD63" s="137" t="s">
        <v>219</v>
      </c>
      <c r="AE63" s="137" t="s">
        <v>220</v>
      </c>
      <c r="AF63" s="137" t="s">
        <v>221</v>
      </c>
      <c r="AG63" s="137" t="s">
        <v>222</v>
      </c>
      <c r="AH63" s="137" t="str">
        <f aca="false">IF($E$63=0,"",$E$63)</f>
        <v>Предельный уровень цены на тепловую энергию (мощность), поставляемую теплоснабжающими организациями потребителям</v>
      </c>
      <c r="AI63" s="137" t="str">
        <f aca="false">IF($G$63=0,"",$G$63)</f>
        <v/>
      </c>
      <c r="AJ63" s="137" t="str">
        <f aca="false">IF($J$63=0,"",$J$63)</f>
        <v/>
      </c>
      <c r="AK63" s="137" t="str">
        <f aca="false">IF($K$63="нет","без дифференциации",IF($N$63=0,"",$N$63))</f>
        <v/>
      </c>
      <c r="AL63" s="137" t="str">
        <f aca="false">IF($O$63="нет","без дифференциации",IF($R$63=0,"",$R$63))</f>
        <v/>
      </c>
      <c r="AM63" s="137" t="str">
        <f aca="false">IF($S$63="нет","без дифференциации",IF($V$63=0,"",$V$63))</f>
        <v/>
      </c>
      <c r="AN63" s="38" t="n">
        <f aca="false">$I$63</f>
        <v>0</v>
      </c>
      <c r="AO63" s="137" t="str">
        <f aca="false">$I$63&amp;"."&amp;$M$63</f>
        <v>.</v>
      </c>
      <c r="AP63" s="137" t="str">
        <f aca="false">$I$63&amp;"."&amp;$M$63&amp;"."&amp;$Q$63</f>
        <v>..</v>
      </c>
      <c r="AQ63" s="137" t="str">
        <f aca="false">$I$63&amp;"."&amp;$M$63&amp;"."&amp;$Q$63&amp;"."&amp;$U$63</f>
        <v>...</v>
      </c>
      <c r="AR63" s="136" t="n">
        <v>0</v>
      </c>
    </row>
    <row r="64" s="136" customFormat="true" ht="17.25" hidden="true" customHeight="true" outlineLevel="0" collapsed="false">
      <c r="A64" s="186"/>
      <c r="D64" s="184"/>
      <c r="E64" s="97"/>
      <c r="F64" s="187"/>
      <c r="G64" s="97"/>
      <c r="H64" s="188"/>
      <c r="I64" s="189"/>
      <c r="J64" s="190"/>
      <c r="K64" s="190"/>
      <c r="L64" s="190"/>
      <c r="M64" s="190"/>
      <c r="N64" s="189"/>
      <c r="O64" s="190"/>
      <c r="P64" s="190"/>
      <c r="Q64" s="190"/>
      <c r="R64" s="191"/>
      <c r="S64" s="190"/>
      <c r="T64" s="193"/>
      <c r="U64" s="193"/>
      <c r="V64" s="193"/>
      <c r="W64" s="194"/>
      <c r="X64" s="137"/>
      <c r="Y64" s="137"/>
      <c r="Z64" s="137"/>
      <c r="AA64" s="137"/>
      <c r="AB64" s="137"/>
      <c r="AC64" s="137"/>
      <c r="AD64" s="137"/>
      <c r="AE64" s="137"/>
      <c r="AF64" s="137"/>
      <c r="AG64" s="137"/>
      <c r="AH64" s="137"/>
      <c r="AI64" s="137"/>
      <c r="AJ64" s="137"/>
      <c r="AK64" s="137"/>
      <c r="AL64" s="137"/>
      <c r="AM64" s="137"/>
      <c r="AN64" s="137"/>
      <c r="AO64" s="137"/>
      <c r="AP64" s="137"/>
      <c r="AQ64" s="137"/>
      <c r="AR64" s="136" t="n">
        <v>0</v>
      </c>
    </row>
    <row r="65" s="136" customFormat="true" ht="17.25" hidden="true" customHeight="true" outlineLevel="0" collapsed="false">
      <c r="A65" s="186"/>
      <c r="D65" s="184"/>
      <c r="E65" s="184"/>
      <c r="F65" s="187"/>
      <c r="G65" s="97"/>
      <c r="H65" s="188"/>
      <c r="I65" s="189"/>
      <c r="J65" s="190"/>
      <c r="K65" s="190"/>
      <c r="L65" s="190"/>
      <c r="M65" s="190"/>
      <c r="N65" s="189"/>
      <c r="O65" s="190"/>
      <c r="P65" s="38"/>
      <c r="Q65" s="193"/>
      <c r="R65" s="193"/>
      <c r="W65" s="194"/>
      <c r="X65" s="137"/>
      <c r="Y65" s="137"/>
      <c r="Z65" s="137"/>
      <c r="AA65" s="137"/>
      <c r="AB65" s="137"/>
      <c r="AC65" s="137"/>
      <c r="AD65" s="137"/>
      <c r="AE65" s="137"/>
      <c r="AF65" s="137"/>
      <c r="AG65" s="137"/>
      <c r="AH65" s="137"/>
      <c r="AI65" s="137"/>
      <c r="AJ65" s="137"/>
      <c r="AK65" s="137"/>
      <c r="AL65" s="137"/>
      <c r="AM65" s="137"/>
      <c r="AN65" s="137"/>
      <c r="AO65" s="137"/>
      <c r="AP65" s="137"/>
      <c r="AQ65" s="137"/>
      <c r="AR65" s="136" t="n">
        <v>0</v>
      </c>
    </row>
    <row r="66" s="136" customFormat="true" ht="17.25" hidden="true" customHeight="true" outlineLevel="0" collapsed="false">
      <c r="A66" s="186"/>
      <c r="C66" s="84"/>
      <c r="D66" s="184"/>
      <c r="E66" s="184"/>
      <c r="F66" s="187"/>
      <c r="G66" s="97"/>
      <c r="H66" s="188"/>
      <c r="I66" s="189"/>
      <c r="J66" s="190"/>
      <c r="K66" s="190"/>
      <c r="L66" s="193"/>
      <c r="M66" s="193"/>
      <c r="N66" s="193"/>
      <c r="O66" s="193"/>
      <c r="P66" s="193"/>
      <c r="Q66" s="193"/>
      <c r="R66" s="193"/>
      <c r="W66" s="194"/>
      <c r="Y66" s="137"/>
      <c r="Z66" s="137"/>
      <c r="AA66" s="137"/>
      <c r="AB66" s="137"/>
      <c r="AC66" s="137"/>
      <c r="AD66" s="137"/>
      <c r="AE66" s="137"/>
      <c r="AF66" s="137"/>
      <c r="AG66" s="137"/>
      <c r="AH66" s="137"/>
      <c r="AI66" s="137"/>
      <c r="AJ66" s="137"/>
      <c r="AK66" s="137"/>
      <c r="AL66" s="137"/>
      <c r="AM66" s="137"/>
      <c r="AN66" s="137"/>
      <c r="AO66" s="137"/>
      <c r="AP66" s="137"/>
      <c r="AQ66" s="137"/>
      <c r="AR66" s="136" t="n">
        <v>0</v>
      </c>
    </row>
    <row r="67" s="136" customFormat="true" ht="17.25" hidden="true" customHeight="true" outlineLevel="0" collapsed="false">
      <c r="A67" s="186"/>
      <c r="D67" s="184"/>
      <c r="E67" s="184"/>
      <c r="F67" s="187"/>
      <c r="G67" s="97"/>
      <c r="H67" s="195"/>
      <c r="I67" s="196"/>
      <c r="J67" s="196"/>
      <c r="K67" s="196"/>
      <c r="L67" s="196"/>
      <c r="M67" s="196"/>
      <c r="N67" s="196"/>
      <c r="O67" s="196"/>
      <c r="P67" s="196"/>
      <c r="Q67" s="196"/>
      <c r="R67" s="196"/>
      <c r="S67" s="197"/>
      <c r="T67" s="197"/>
      <c r="U67" s="197"/>
      <c r="V67" s="197"/>
      <c r="W67" s="198"/>
      <c r="X67" s="137"/>
      <c r="Y67" s="137"/>
      <c r="Z67" s="137"/>
      <c r="AA67" s="137"/>
      <c r="AB67" s="137"/>
      <c r="AC67" s="137"/>
      <c r="AD67" s="137"/>
      <c r="AE67" s="137"/>
      <c r="AF67" s="137"/>
      <c r="AG67" s="137"/>
      <c r="AH67" s="137"/>
      <c r="AI67" s="137"/>
      <c r="AJ67" s="137"/>
      <c r="AK67" s="137"/>
      <c r="AL67" s="137"/>
      <c r="AM67" s="137"/>
      <c r="AN67" s="137"/>
      <c r="AO67" s="137"/>
      <c r="AP67" s="137"/>
      <c r="AQ67" s="137"/>
      <c r="AR67" s="136" t="n">
        <v>0</v>
      </c>
    </row>
    <row r="68" customFormat="false" ht="11.25" hidden="true" customHeight="true" outlineLevel="0" collapsed="false">
      <c r="AR68" s="136" t="n">
        <v>0</v>
      </c>
    </row>
    <row r="69" customFormat="false" ht="11.25" hidden="true" customHeight="true" outlineLevel="0" collapsed="false">
      <c r="E69" s="136" t="s">
        <v>223</v>
      </c>
      <c r="AR69" s="136" t="n">
        <v>0</v>
      </c>
    </row>
    <row r="70" customFormat="false" ht="36.75" hidden="true" customHeight="true" outlineLevel="0" collapsed="false">
      <c r="E70" s="136" t="s">
        <v>224</v>
      </c>
      <c r="AR70" s="136" t="n">
        <v>0</v>
      </c>
    </row>
    <row r="71" customFormat="false" ht="28.5" hidden="true" customHeight="true" outlineLevel="0" collapsed="false">
      <c r="E71" s="136" t="s">
        <v>225</v>
      </c>
      <c r="AR71" s="136" t="n">
        <v>0</v>
      </c>
    </row>
    <row r="72" customFormat="false" ht="27" hidden="true" customHeight="true" outlineLevel="0" collapsed="false">
      <c r="E72" s="136" t="s">
        <v>226</v>
      </c>
      <c r="AR72" s="136" t="n">
        <v>0</v>
      </c>
    </row>
    <row r="73" customFormat="false" ht="17.25" hidden="true" customHeight="true" outlineLevel="0" collapsed="false">
      <c r="E73" s="136" t="s">
        <v>227</v>
      </c>
      <c r="AR73" s="136" t="n">
        <v>0</v>
      </c>
    </row>
    <row r="74" customFormat="false" ht="15" hidden="true" customHeight="true" outlineLevel="0" collapsed="false">
      <c r="AR74" s="136" t="n">
        <v>0</v>
      </c>
    </row>
    <row r="75" customFormat="false" ht="15" hidden="true" customHeight="true" outlineLevel="0" collapsed="false">
      <c r="E75" s="136" t="s">
        <v>228</v>
      </c>
      <c r="AR75" s="136" t="n">
        <v>0</v>
      </c>
    </row>
    <row r="76" customFormat="false" ht="17.25" hidden="true" customHeight="true" outlineLevel="0" collapsed="false">
      <c r="E76" s="136" t="s">
        <v>229</v>
      </c>
      <c r="AR76" s="136" t="n">
        <v>0</v>
      </c>
    </row>
    <row r="77" customFormat="false" ht="17.25" hidden="true" customHeight="true" outlineLevel="0" collapsed="false">
      <c r="E77" s="136" t="s">
        <v>230</v>
      </c>
      <c r="AR77" s="136" t="n">
        <v>0</v>
      </c>
    </row>
    <row r="78" s="136" customFormat="true" ht="11.25" hidden="true" customHeight="true" outlineLevel="0" collapsed="false">
      <c r="A78" s="85"/>
      <c r="B78" s="85"/>
      <c r="Y78" s="137"/>
      <c r="Z78" s="137"/>
      <c r="AA78" s="137"/>
      <c r="AB78" s="137"/>
      <c r="AC78" s="137"/>
      <c r="AD78" s="137"/>
      <c r="AE78" s="137"/>
      <c r="AF78" s="137"/>
      <c r="AG78" s="137"/>
      <c r="AH78" s="137"/>
      <c r="AI78" s="137"/>
      <c r="AJ78" s="137"/>
      <c r="AK78" s="137"/>
      <c r="AL78" s="137"/>
      <c r="AM78" s="137"/>
      <c r="AN78" s="137"/>
      <c r="AO78" s="137"/>
      <c r="AP78" s="137"/>
      <c r="AQ78" s="137"/>
      <c r="AR78" s="136" t="n">
        <v>0</v>
      </c>
    </row>
    <row r="79" s="136" customFormat="true" ht="17.25" hidden="true" customHeight="true" outlineLevel="0" collapsed="false">
      <c r="A79" s="186"/>
      <c r="C79" s="84"/>
      <c r="D79" s="184" t="n">
        <v>1</v>
      </c>
      <c r="E79" s="97" t="s">
        <v>231</v>
      </c>
      <c r="F79" s="187" t="s">
        <v>19</v>
      </c>
      <c r="G79" s="97"/>
      <c r="H79" s="188"/>
      <c r="I79" s="189"/>
      <c r="J79" s="190"/>
      <c r="K79" s="190"/>
      <c r="L79" s="190"/>
      <c r="M79" s="190"/>
      <c r="N79" s="189"/>
      <c r="O79" s="190"/>
      <c r="P79" s="190"/>
      <c r="Q79" s="190"/>
      <c r="R79" s="191"/>
      <c r="S79" s="190"/>
      <c r="T79" s="190"/>
      <c r="U79" s="190"/>
      <c r="V79" s="191"/>
      <c r="W79" s="192"/>
      <c r="Y79" s="137"/>
      <c r="Z79" s="137"/>
      <c r="AA79" s="137"/>
      <c r="AB79" s="137"/>
      <c r="AC79" s="137" t="s">
        <v>232</v>
      </c>
      <c r="AD79" s="137" t="s">
        <v>233</v>
      </c>
      <c r="AE79" s="137" t="s">
        <v>234</v>
      </c>
      <c r="AF79" s="137" t="s">
        <v>235</v>
      </c>
      <c r="AG79" s="137"/>
      <c r="AH79" s="137" t="str">
        <f aca="false">IF($E$79=0,"",$E$79)</f>
        <v>Тариф на питьевую воду (питьевое водоснабжение)</v>
      </c>
      <c r="AI79" s="137" t="str">
        <f aca="false">IF($G$79=0,"",$G$79)</f>
        <v/>
      </c>
      <c r="AJ79" s="137" t="str">
        <f aca="false">IF($J$79=0,"",$J$79)</f>
        <v/>
      </c>
      <c r="AK79" s="137" t="str">
        <f aca="false">IF($K$79="нет","без дифференциации",IF($N$79=0,"",$N$79))</f>
        <v/>
      </c>
      <c r="AL79" s="137" t="str">
        <f aca="false">IF($O$79="нет","без дифференциации",IF($R$79=0,"",$R$79))</f>
        <v/>
      </c>
      <c r="AM79" s="137" t="str">
        <f aca="false">IF($S$79="нет","без дифференциации",IF($V$79=0,"",$V$79))</f>
        <v/>
      </c>
      <c r="AN79" s="137" t="n">
        <f aca="false">$I$79</f>
        <v>0</v>
      </c>
      <c r="AO79" s="137" t="str">
        <f aca="false">$I$79&amp;"."&amp;$M$79</f>
        <v>.</v>
      </c>
      <c r="AP79" s="137" t="str">
        <f aca="false">$I$79&amp;"."&amp;$M$79&amp;"."&amp;$Q$79</f>
        <v>..</v>
      </c>
      <c r="AQ79" s="137" t="str">
        <f aca="false">$I$79&amp;"."&amp;$M$79&amp;"."&amp;$Q$79&amp;"."&amp;$U$79</f>
        <v>...</v>
      </c>
      <c r="AR79" s="136" t="n">
        <v>0</v>
      </c>
    </row>
    <row r="80" s="136" customFormat="true" ht="17.25" hidden="true" customHeight="true" outlineLevel="0" collapsed="false">
      <c r="A80" s="186"/>
      <c r="D80" s="184"/>
      <c r="E80" s="97"/>
      <c r="F80" s="187"/>
      <c r="G80" s="97"/>
      <c r="H80" s="188"/>
      <c r="I80" s="189"/>
      <c r="J80" s="190"/>
      <c r="K80" s="190"/>
      <c r="L80" s="190"/>
      <c r="M80" s="190"/>
      <c r="N80" s="189"/>
      <c r="O80" s="190"/>
      <c r="P80" s="190"/>
      <c r="Q80" s="190"/>
      <c r="R80" s="191"/>
      <c r="S80" s="190"/>
      <c r="T80" s="193"/>
      <c r="U80" s="193"/>
      <c r="V80" s="193"/>
      <c r="W80" s="194"/>
      <c r="Y80" s="137"/>
      <c r="Z80" s="137"/>
      <c r="AA80" s="137"/>
      <c r="AB80" s="137"/>
      <c r="AC80" s="137"/>
      <c r="AD80" s="137"/>
      <c r="AE80" s="137"/>
      <c r="AF80" s="137"/>
      <c r="AG80" s="137"/>
      <c r="AH80" s="137"/>
      <c r="AI80" s="137"/>
      <c r="AJ80" s="137"/>
      <c r="AK80" s="137"/>
      <c r="AL80" s="137"/>
      <c r="AM80" s="137"/>
      <c r="AN80" s="137"/>
      <c r="AO80" s="137"/>
      <c r="AP80" s="137"/>
      <c r="AQ80" s="137"/>
      <c r="AR80" s="136" t="n">
        <v>0</v>
      </c>
    </row>
    <row r="81" s="136" customFormat="true" ht="17.25" hidden="true" customHeight="true" outlineLevel="0" collapsed="false">
      <c r="A81" s="186"/>
      <c r="C81" s="84"/>
      <c r="D81" s="184"/>
      <c r="E81" s="97"/>
      <c r="F81" s="187"/>
      <c r="G81" s="97"/>
      <c r="H81" s="188"/>
      <c r="I81" s="189"/>
      <c r="J81" s="190"/>
      <c r="K81" s="190"/>
      <c r="L81" s="190"/>
      <c r="M81" s="190"/>
      <c r="N81" s="189"/>
      <c r="O81" s="190"/>
      <c r="P81" s="38"/>
      <c r="Q81" s="193"/>
      <c r="R81" s="193"/>
      <c r="W81" s="194"/>
      <c r="Y81" s="137"/>
      <c r="Z81" s="137"/>
      <c r="AA81" s="137"/>
      <c r="AB81" s="137"/>
      <c r="AC81" s="137"/>
      <c r="AD81" s="137"/>
      <c r="AE81" s="137"/>
      <c r="AF81" s="137"/>
      <c r="AG81" s="137"/>
      <c r="AH81" s="137"/>
      <c r="AI81" s="137"/>
      <c r="AJ81" s="137"/>
      <c r="AK81" s="137"/>
      <c r="AL81" s="137"/>
      <c r="AM81" s="137"/>
      <c r="AN81" s="137"/>
      <c r="AO81" s="137"/>
      <c r="AP81" s="137"/>
      <c r="AQ81" s="137"/>
      <c r="AR81" s="136" t="n">
        <v>0</v>
      </c>
    </row>
    <row r="82" s="136" customFormat="true" ht="17.25" hidden="true" customHeight="true" outlineLevel="0" collapsed="false">
      <c r="A82" s="186"/>
      <c r="D82" s="184"/>
      <c r="E82" s="97"/>
      <c r="F82" s="187"/>
      <c r="G82" s="97"/>
      <c r="H82" s="188"/>
      <c r="I82" s="189"/>
      <c r="J82" s="190"/>
      <c r="K82" s="190"/>
      <c r="L82" s="193"/>
      <c r="M82" s="193"/>
      <c r="N82" s="193"/>
      <c r="O82" s="193"/>
      <c r="P82" s="193"/>
      <c r="Q82" s="193"/>
      <c r="R82" s="193"/>
      <c r="W82" s="194"/>
      <c r="Y82" s="137"/>
      <c r="Z82" s="137"/>
      <c r="AA82" s="137"/>
      <c r="AB82" s="137"/>
      <c r="AC82" s="137"/>
      <c r="AD82" s="137"/>
      <c r="AE82" s="137"/>
      <c r="AF82" s="137"/>
      <c r="AG82" s="137"/>
      <c r="AH82" s="137"/>
      <c r="AI82" s="137"/>
      <c r="AJ82" s="137"/>
      <c r="AK82" s="137"/>
      <c r="AL82" s="137"/>
      <c r="AM82" s="137"/>
      <c r="AN82" s="137"/>
      <c r="AO82" s="137"/>
      <c r="AP82" s="137"/>
      <c r="AQ82" s="137"/>
      <c r="AR82" s="136" t="n">
        <v>0</v>
      </c>
    </row>
    <row r="83" s="136" customFormat="true" ht="17.25" hidden="true" customHeight="true" outlineLevel="0" collapsed="false">
      <c r="A83" s="186"/>
      <c r="D83" s="184"/>
      <c r="E83" s="184"/>
      <c r="F83" s="187"/>
      <c r="G83" s="97"/>
      <c r="H83" s="195"/>
      <c r="I83" s="196"/>
      <c r="J83" s="196"/>
      <c r="K83" s="196"/>
      <c r="L83" s="196"/>
      <c r="M83" s="196"/>
      <c r="N83" s="196"/>
      <c r="O83" s="196"/>
      <c r="P83" s="196"/>
      <c r="Q83" s="196"/>
      <c r="R83" s="196"/>
      <c r="S83" s="197"/>
      <c r="T83" s="197"/>
      <c r="U83" s="197"/>
      <c r="V83" s="197"/>
      <c r="W83" s="198"/>
      <c r="Y83" s="137"/>
      <c r="Z83" s="137"/>
      <c r="AA83" s="137"/>
      <c r="AB83" s="137"/>
      <c r="AC83" s="137"/>
      <c r="AD83" s="137"/>
      <c r="AE83" s="137"/>
      <c r="AF83" s="137"/>
      <c r="AG83" s="137"/>
      <c r="AH83" s="137"/>
      <c r="AI83" s="137"/>
      <c r="AJ83" s="137"/>
      <c r="AK83" s="137"/>
      <c r="AL83" s="137"/>
      <c r="AM83" s="137"/>
      <c r="AN83" s="137"/>
      <c r="AO83" s="137"/>
      <c r="AP83" s="137"/>
      <c r="AQ83" s="137"/>
      <c r="AR83" s="136" t="n">
        <v>0</v>
      </c>
    </row>
    <row r="84" s="136" customFormat="true" ht="17.25" hidden="true" customHeight="true" outlineLevel="0" collapsed="false">
      <c r="A84" s="186"/>
      <c r="C84" s="84"/>
      <c r="D84" s="184" t="n">
        <v>2</v>
      </c>
      <c r="E84" s="97" t="s">
        <v>236</v>
      </c>
      <c r="F84" s="187" t="s">
        <v>19</v>
      </c>
      <c r="G84" s="97"/>
      <c r="H84" s="188"/>
      <c r="I84" s="189"/>
      <c r="J84" s="190"/>
      <c r="K84" s="190"/>
      <c r="L84" s="190"/>
      <c r="M84" s="190"/>
      <c r="N84" s="189"/>
      <c r="O84" s="190"/>
      <c r="P84" s="190"/>
      <c r="Q84" s="190"/>
      <c r="R84" s="191"/>
      <c r="S84" s="190"/>
      <c r="T84" s="190"/>
      <c r="U84" s="190"/>
      <c r="V84" s="191"/>
      <c r="W84" s="192"/>
      <c r="X84" s="137"/>
      <c r="Y84" s="137"/>
      <c r="Z84" s="137"/>
      <c r="AA84" s="137"/>
      <c r="AB84" s="137"/>
      <c r="AC84" s="137" t="s">
        <v>237</v>
      </c>
      <c r="AD84" s="137" t="s">
        <v>238</v>
      </c>
      <c r="AE84" s="137" t="s">
        <v>239</v>
      </c>
      <c r="AF84" s="137" t="s">
        <v>240</v>
      </c>
      <c r="AG84" s="137"/>
      <c r="AH84" s="137" t="str">
        <f aca="false">IF($E$84=0,"",$E$84)</f>
        <v>Тариф на техническую воду</v>
      </c>
      <c r="AI84" s="137" t="str">
        <f aca="false">IF($G$84=0,"",$G$84)</f>
        <v/>
      </c>
      <c r="AJ84" s="137" t="str">
        <f aca="false">IF($J$84=0,"",$J$84)</f>
        <v/>
      </c>
      <c r="AK84" s="137" t="str">
        <f aca="false">IF($K$84="нет","без дифференциации",IF($N$84=0,"",$N$84))</f>
        <v/>
      </c>
      <c r="AL84" s="137" t="str">
        <f aca="false">IF($O$84="нет","без дифференциации",IF($R$84=0,"",$R$84))</f>
        <v/>
      </c>
      <c r="AM84" s="137" t="str">
        <f aca="false">IF($S$84="нет","без дифференциации",IF($V$84=0,"",$V$84))</f>
        <v/>
      </c>
      <c r="AN84" s="38" t="n">
        <f aca="false">$I$84</f>
        <v>0</v>
      </c>
      <c r="AO84" s="137" t="str">
        <f aca="false">$I$84&amp;"."&amp;$M$84</f>
        <v>.</v>
      </c>
      <c r="AP84" s="137" t="str">
        <f aca="false">$I$84&amp;"."&amp;$M$84&amp;"."&amp;$Q$84</f>
        <v>..</v>
      </c>
      <c r="AQ84" s="137" t="str">
        <f aca="false">$I$84&amp;"."&amp;$M$84&amp;"."&amp;$Q$84&amp;"."&amp;$U$84</f>
        <v>...</v>
      </c>
      <c r="AR84" s="136" t="n">
        <v>0</v>
      </c>
    </row>
    <row r="85" s="136" customFormat="true" ht="17.25" hidden="true" customHeight="true" outlineLevel="0" collapsed="false">
      <c r="A85" s="186"/>
      <c r="D85" s="184"/>
      <c r="E85" s="97"/>
      <c r="F85" s="187"/>
      <c r="G85" s="97"/>
      <c r="H85" s="188"/>
      <c r="I85" s="189"/>
      <c r="J85" s="190"/>
      <c r="K85" s="190"/>
      <c r="L85" s="190"/>
      <c r="M85" s="190"/>
      <c r="N85" s="189"/>
      <c r="O85" s="190"/>
      <c r="P85" s="190"/>
      <c r="Q85" s="190"/>
      <c r="R85" s="191"/>
      <c r="S85" s="190"/>
      <c r="T85" s="193"/>
      <c r="U85" s="193"/>
      <c r="V85" s="193"/>
      <c r="W85" s="194"/>
      <c r="X85" s="137"/>
      <c r="Y85" s="137"/>
      <c r="Z85" s="137"/>
      <c r="AA85" s="137"/>
      <c r="AB85" s="137"/>
      <c r="AC85" s="137"/>
      <c r="AD85" s="137"/>
      <c r="AE85" s="137"/>
      <c r="AF85" s="137"/>
      <c r="AG85" s="137"/>
      <c r="AH85" s="137"/>
      <c r="AI85" s="137"/>
      <c r="AJ85" s="137"/>
      <c r="AK85" s="137"/>
      <c r="AL85" s="137"/>
      <c r="AM85" s="137"/>
      <c r="AN85" s="137"/>
      <c r="AO85" s="137"/>
      <c r="AP85" s="137"/>
      <c r="AQ85" s="137"/>
      <c r="AR85" s="136" t="n">
        <v>0</v>
      </c>
    </row>
    <row r="86" s="136" customFormat="true" ht="17.25" hidden="true" customHeight="true" outlineLevel="0" collapsed="false">
      <c r="A86" s="186"/>
      <c r="D86" s="184"/>
      <c r="E86" s="184"/>
      <c r="F86" s="187"/>
      <c r="G86" s="97"/>
      <c r="H86" s="188"/>
      <c r="I86" s="189"/>
      <c r="J86" s="190"/>
      <c r="K86" s="190"/>
      <c r="L86" s="190"/>
      <c r="M86" s="190"/>
      <c r="N86" s="189"/>
      <c r="O86" s="190"/>
      <c r="P86" s="38"/>
      <c r="Q86" s="193"/>
      <c r="R86" s="193"/>
      <c r="W86" s="194"/>
      <c r="X86" s="137"/>
      <c r="Y86" s="137"/>
      <c r="Z86" s="137"/>
      <c r="AA86" s="137"/>
      <c r="AB86" s="137"/>
      <c r="AC86" s="137"/>
      <c r="AD86" s="137"/>
      <c r="AE86" s="137"/>
      <c r="AF86" s="137"/>
      <c r="AG86" s="137"/>
      <c r="AH86" s="137"/>
      <c r="AI86" s="137"/>
      <c r="AJ86" s="137"/>
      <c r="AK86" s="137"/>
      <c r="AL86" s="137"/>
      <c r="AM86" s="137"/>
      <c r="AN86" s="137"/>
      <c r="AO86" s="137"/>
      <c r="AP86" s="137"/>
      <c r="AQ86" s="137"/>
      <c r="AR86" s="136" t="n">
        <v>0</v>
      </c>
    </row>
    <row r="87" s="136" customFormat="true" ht="17.25" hidden="true" customHeight="true" outlineLevel="0" collapsed="false">
      <c r="A87" s="186"/>
      <c r="D87" s="184"/>
      <c r="E87" s="184"/>
      <c r="F87" s="187"/>
      <c r="G87" s="97"/>
      <c r="H87" s="188"/>
      <c r="I87" s="189"/>
      <c r="J87" s="190"/>
      <c r="K87" s="190"/>
      <c r="L87" s="193"/>
      <c r="M87" s="193"/>
      <c r="N87" s="193"/>
      <c r="O87" s="193"/>
      <c r="P87" s="193"/>
      <c r="Q87" s="193"/>
      <c r="R87" s="193"/>
      <c r="W87" s="194"/>
      <c r="X87" s="137"/>
      <c r="Y87" s="137"/>
      <c r="Z87" s="137"/>
      <c r="AA87" s="137"/>
      <c r="AB87" s="137"/>
      <c r="AC87" s="137"/>
      <c r="AD87" s="137"/>
      <c r="AE87" s="137"/>
      <c r="AF87" s="137"/>
      <c r="AG87" s="137"/>
      <c r="AH87" s="137"/>
      <c r="AI87" s="137"/>
      <c r="AJ87" s="137"/>
      <c r="AK87" s="137"/>
      <c r="AL87" s="137"/>
      <c r="AM87" s="137"/>
      <c r="AN87" s="137"/>
      <c r="AO87" s="137"/>
      <c r="AP87" s="137"/>
      <c r="AQ87" s="137"/>
      <c r="AR87" s="136" t="n">
        <v>0</v>
      </c>
    </row>
    <row r="88" s="136" customFormat="true" ht="17.25" hidden="true" customHeight="true" outlineLevel="0" collapsed="false">
      <c r="A88" s="186"/>
      <c r="D88" s="184"/>
      <c r="E88" s="184"/>
      <c r="F88" s="187"/>
      <c r="G88" s="97"/>
      <c r="H88" s="195"/>
      <c r="I88" s="196"/>
      <c r="J88" s="196"/>
      <c r="K88" s="196"/>
      <c r="L88" s="196"/>
      <c r="M88" s="196"/>
      <c r="N88" s="196"/>
      <c r="O88" s="196"/>
      <c r="P88" s="196"/>
      <c r="Q88" s="196"/>
      <c r="R88" s="196"/>
      <c r="S88" s="197"/>
      <c r="T88" s="197"/>
      <c r="U88" s="197"/>
      <c r="V88" s="197"/>
      <c r="W88" s="198"/>
      <c r="X88" s="137"/>
      <c r="Y88" s="137"/>
      <c r="Z88" s="137"/>
      <c r="AA88" s="137"/>
      <c r="AB88" s="137"/>
      <c r="AC88" s="137"/>
      <c r="AD88" s="137"/>
      <c r="AE88" s="137"/>
      <c r="AF88" s="137"/>
      <c r="AG88" s="137"/>
      <c r="AH88" s="137"/>
      <c r="AI88" s="137"/>
      <c r="AJ88" s="137"/>
      <c r="AK88" s="137"/>
      <c r="AL88" s="137"/>
      <c r="AM88" s="137"/>
      <c r="AN88" s="137"/>
      <c r="AO88" s="137"/>
      <c r="AP88" s="137"/>
      <c r="AQ88" s="137"/>
      <c r="AR88" s="136" t="n">
        <v>0</v>
      </c>
    </row>
    <row r="89" s="136" customFormat="true" ht="17.25" hidden="true" customHeight="true" outlineLevel="0" collapsed="false">
      <c r="A89" s="186"/>
      <c r="C89" s="84"/>
      <c r="D89" s="184" t="n">
        <v>3</v>
      </c>
      <c r="E89" s="97" t="s">
        <v>241</v>
      </c>
      <c r="F89" s="187" t="s">
        <v>19</v>
      </c>
      <c r="G89" s="97"/>
      <c r="H89" s="188"/>
      <c r="I89" s="189"/>
      <c r="J89" s="190"/>
      <c r="K89" s="190"/>
      <c r="L89" s="190"/>
      <c r="M89" s="190"/>
      <c r="N89" s="189"/>
      <c r="O89" s="190"/>
      <c r="P89" s="190"/>
      <c r="Q89" s="190"/>
      <c r="R89" s="191"/>
      <c r="S89" s="190"/>
      <c r="T89" s="190"/>
      <c r="U89" s="190"/>
      <c r="V89" s="191"/>
      <c r="W89" s="192"/>
      <c r="X89" s="137"/>
      <c r="Y89" s="137"/>
      <c r="Z89" s="137"/>
      <c r="AA89" s="137"/>
      <c r="AB89" s="137"/>
      <c r="AC89" s="137" t="s">
        <v>242</v>
      </c>
      <c r="AD89" s="137" t="s">
        <v>243</v>
      </c>
      <c r="AE89" s="137" t="s">
        <v>244</v>
      </c>
      <c r="AF89" s="137" t="s">
        <v>245</v>
      </c>
      <c r="AG89" s="137"/>
      <c r="AH89" s="137" t="str">
        <f aca="false">IF($E$89=0,"",$E$89)</f>
        <v>Тариф на транспортировку воды</v>
      </c>
      <c r="AI89" s="137" t="str">
        <f aca="false">IF($G$89=0,"",$G$89)</f>
        <v/>
      </c>
      <c r="AJ89" s="137" t="str">
        <f aca="false">IF($J$89=0,"",$J$89)</f>
        <v/>
      </c>
      <c r="AK89" s="137" t="str">
        <f aca="false">IF($K$89="нет","без дифференциации",IF($N$89=0,"",$N$89))</f>
        <v/>
      </c>
      <c r="AL89" s="137" t="str">
        <f aca="false">IF($O$89="нет","без дифференциации",IF($R$89=0,"",$R$89))</f>
        <v/>
      </c>
      <c r="AM89" s="137" t="str">
        <f aca="false">IF($S$89="нет","без дифференциации",IF($V$89=0,"",$V$89))</f>
        <v/>
      </c>
      <c r="AN89" s="38" t="n">
        <f aca="false">$I$89</f>
        <v>0</v>
      </c>
      <c r="AO89" s="137" t="str">
        <f aca="false">$I$89&amp;"."&amp;$M$89</f>
        <v>.</v>
      </c>
      <c r="AP89" s="137" t="str">
        <f aca="false">$I$89&amp;"."&amp;$M$89&amp;"."&amp;$Q$89</f>
        <v>..</v>
      </c>
      <c r="AQ89" s="137" t="str">
        <f aca="false">$I$89&amp;"."&amp;$M$89&amp;"."&amp;$Q$89&amp;"."&amp;$U$89</f>
        <v>...</v>
      </c>
      <c r="AR89" s="136" t="n">
        <v>0</v>
      </c>
    </row>
    <row r="90" s="136" customFormat="true" ht="17.25" hidden="true" customHeight="true" outlineLevel="0" collapsed="false">
      <c r="A90" s="186"/>
      <c r="D90" s="184"/>
      <c r="E90" s="97"/>
      <c r="F90" s="187"/>
      <c r="G90" s="97"/>
      <c r="H90" s="188"/>
      <c r="I90" s="189"/>
      <c r="J90" s="190"/>
      <c r="K90" s="190"/>
      <c r="L90" s="190"/>
      <c r="M90" s="190"/>
      <c r="N90" s="189"/>
      <c r="O90" s="190"/>
      <c r="P90" s="190"/>
      <c r="Q90" s="190"/>
      <c r="R90" s="191"/>
      <c r="S90" s="190"/>
      <c r="T90" s="193"/>
      <c r="U90" s="193"/>
      <c r="V90" s="193"/>
      <c r="W90" s="194"/>
      <c r="X90" s="137"/>
      <c r="Y90" s="137"/>
      <c r="Z90" s="137"/>
      <c r="AA90" s="137"/>
      <c r="AB90" s="137"/>
      <c r="AC90" s="137"/>
      <c r="AD90" s="137"/>
      <c r="AE90" s="137"/>
      <c r="AF90" s="137"/>
      <c r="AG90" s="137"/>
      <c r="AH90" s="137"/>
      <c r="AI90" s="137"/>
      <c r="AJ90" s="137"/>
      <c r="AK90" s="137"/>
      <c r="AL90" s="137"/>
      <c r="AM90" s="137"/>
      <c r="AN90" s="137"/>
      <c r="AO90" s="137"/>
      <c r="AP90" s="137"/>
      <c r="AQ90" s="137"/>
      <c r="AR90" s="136" t="n">
        <v>0</v>
      </c>
    </row>
    <row r="91" s="136" customFormat="true" ht="17.25" hidden="true" customHeight="true" outlineLevel="0" collapsed="false">
      <c r="A91" s="186"/>
      <c r="D91" s="184"/>
      <c r="E91" s="184"/>
      <c r="F91" s="187"/>
      <c r="G91" s="97"/>
      <c r="H91" s="188"/>
      <c r="I91" s="189"/>
      <c r="J91" s="190"/>
      <c r="K91" s="190"/>
      <c r="L91" s="190"/>
      <c r="M91" s="190"/>
      <c r="N91" s="189"/>
      <c r="O91" s="190"/>
      <c r="P91" s="38"/>
      <c r="Q91" s="193"/>
      <c r="R91" s="193"/>
      <c r="W91" s="194"/>
      <c r="X91" s="137"/>
      <c r="Y91" s="137"/>
      <c r="Z91" s="137"/>
      <c r="AA91" s="137"/>
      <c r="AB91" s="137"/>
      <c r="AC91" s="137"/>
      <c r="AD91" s="137"/>
      <c r="AE91" s="137"/>
      <c r="AF91" s="137"/>
      <c r="AG91" s="137"/>
      <c r="AH91" s="137"/>
      <c r="AI91" s="137"/>
      <c r="AJ91" s="137"/>
      <c r="AK91" s="137"/>
      <c r="AL91" s="137"/>
      <c r="AM91" s="137"/>
      <c r="AN91" s="137"/>
      <c r="AO91" s="137"/>
      <c r="AP91" s="137"/>
      <c r="AQ91" s="137"/>
      <c r="AR91" s="136" t="n">
        <v>0</v>
      </c>
    </row>
    <row r="92" s="136" customFormat="true" ht="17.25" hidden="true" customHeight="true" outlineLevel="0" collapsed="false">
      <c r="A92" s="186"/>
      <c r="D92" s="184"/>
      <c r="E92" s="184"/>
      <c r="F92" s="187"/>
      <c r="G92" s="97"/>
      <c r="H92" s="188"/>
      <c r="I92" s="189"/>
      <c r="J92" s="190"/>
      <c r="K92" s="190"/>
      <c r="L92" s="193"/>
      <c r="M92" s="193"/>
      <c r="N92" s="193"/>
      <c r="O92" s="193"/>
      <c r="P92" s="193"/>
      <c r="Q92" s="193"/>
      <c r="R92" s="193"/>
      <c r="W92" s="194"/>
      <c r="X92" s="137"/>
      <c r="Y92" s="137"/>
      <c r="Z92" s="137"/>
      <c r="AA92" s="137"/>
      <c r="AB92" s="137"/>
      <c r="AC92" s="137"/>
      <c r="AD92" s="137"/>
      <c r="AE92" s="137"/>
      <c r="AF92" s="137"/>
      <c r="AG92" s="137"/>
      <c r="AH92" s="137"/>
      <c r="AI92" s="137"/>
      <c r="AJ92" s="137"/>
      <c r="AK92" s="137"/>
      <c r="AL92" s="137"/>
      <c r="AM92" s="137"/>
      <c r="AN92" s="137"/>
      <c r="AO92" s="137"/>
      <c r="AP92" s="137"/>
      <c r="AQ92" s="137"/>
      <c r="AR92" s="136" t="n">
        <v>0</v>
      </c>
    </row>
    <row r="93" s="136" customFormat="true" ht="17.25" hidden="true" customHeight="true" outlineLevel="0" collapsed="false">
      <c r="A93" s="186"/>
      <c r="D93" s="184"/>
      <c r="E93" s="184"/>
      <c r="F93" s="187"/>
      <c r="G93" s="97"/>
      <c r="H93" s="195"/>
      <c r="I93" s="196"/>
      <c r="J93" s="196"/>
      <c r="K93" s="196"/>
      <c r="L93" s="196"/>
      <c r="M93" s="196"/>
      <c r="N93" s="196"/>
      <c r="O93" s="196"/>
      <c r="P93" s="196"/>
      <c r="Q93" s="196"/>
      <c r="R93" s="196"/>
      <c r="S93" s="197"/>
      <c r="T93" s="197"/>
      <c r="U93" s="197"/>
      <c r="V93" s="197"/>
      <c r="W93" s="198"/>
      <c r="X93" s="137"/>
      <c r="Y93" s="137"/>
      <c r="Z93" s="137"/>
      <c r="AA93" s="137"/>
      <c r="AB93" s="137"/>
      <c r="AC93" s="137"/>
      <c r="AD93" s="137"/>
      <c r="AE93" s="137"/>
      <c r="AF93" s="137"/>
      <c r="AG93" s="137"/>
      <c r="AH93" s="137"/>
      <c r="AI93" s="137"/>
      <c r="AJ93" s="137"/>
      <c r="AK93" s="137"/>
      <c r="AL93" s="137"/>
      <c r="AM93" s="137"/>
      <c r="AN93" s="137"/>
      <c r="AO93" s="137"/>
      <c r="AP93" s="137"/>
      <c r="AQ93" s="137"/>
      <c r="AR93" s="136" t="n">
        <v>0</v>
      </c>
    </row>
    <row r="94" s="136" customFormat="true" ht="17.25" hidden="true" customHeight="true" outlineLevel="0" collapsed="false">
      <c r="A94" s="186"/>
      <c r="C94" s="84"/>
      <c r="D94" s="184" t="n">
        <v>4</v>
      </c>
      <c r="E94" s="97" t="s">
        <v>246</v>
      </c>
      <c r="F94" s="187" t="s">
        <v>19</v>
      </c>
      <c r="G94" s="97"/>
      <c r="H94" s="188"/>
      <c r="I94" s="189"/>
      <c r="J94" s="190"/>
      <c r="K94" s="190"/>
      <c r="L94" s="190"/>
      <c r="M94" s="190"/>
      <c r="N94" s="189"/>
      <c r="O94" s="190"/>
      <c r="P94" s="190"/>
      <c r="Q94" s="190"/>
      <c r="R94" s="191"/>
      <c r="S94" s="190"/>
      <c r="T94" s="190"/>
      <c r="U94" s="190"/>
      <c r="V94" s="191"/>
      <c r="W94" s="192"/>
      <c r="X94" s="137"/>
      <c r="Y94" s="137"/>
      <c r="Z94" s="137"/>
      <c r="AA94" s="137"/>
      <c r="AB94" s="137"/>
      <c r="AC94" s="137" t="s">
        <v>247</v>
      </c>
      <c r="AD94" s="137" t="s">
        <v>248</v>
      </c>
      <c r="AE94" s="137" t="s">
        <v>249</v>
      </c>
      <c r="AF94" s="137" t="s">
        <v>250</v>
      </c>
      <c r="AG94" s="137"/>
      <c r="AH94" s="137" t="str">
        <f aca="false">IF($E$94=0,"",$E$94)</f>
        <v>Тариф на подвоз воды</v>
      </c>
      <c r="AI94" s="137" t="str">
        <f aca="false">IF($G$94=0,"",$G$94)</f>
        <v/>
      </c>
      <c r="AJ94" s="137" t="str">
        <f aca="false">IF($J$94=0,"",$J$94)</f>
        <v/>
      </c>
      <c r="AK94" s="137" t="str">
        <f aca="false">IF($K$94="нет","без дифференциации",IF($N$94=0,"",$N$94))</f>
        <v/>
      </c>
      <c r="AL94" s="137" t="str">
        <f aca="false">IF($O$94="нет","без дифференциации",IF($R$94=0,"",$R$94))</f>
        <v/>
      </c>
      <c r="AM94" s="137" t="str">
        <f aca="false">IF($S$94="нет","без дифференциации",IF($V$94=0,"",$V$94))</f>
        <v/>
      </c>
      <c r="AN94" s="38" t="n">
        <f aca="false">$I$94</f>
        <v>0</v>
      </c>
      <c r="AO94" s="137" t="str">
        <f aca="false">$I$94&amp;"."&amp;$M$94</f>
        <v>.</v>
      </c>
      <c r="AP94" s="137" t="str">
        <f aca="false">$I$94&amp;"."&amp;$M$94&amp;"."&amp;$Q$94</f>
        <v>..</v>
      </c>
      <c r="AQ94" s="137" t="str">
        <f aca="false">$I$94&amp;"."&amp;$M$94&amp;"."&amp;$Q$94&amp;"."&amp;$U$94</f>
        <v>...</v>
      </c>
      <c r="AR94" s="136" t="n">
        <v>0</v>
      </c>
    </row>
    <row r="95" s="136" customFormat="true" ht="17.25" hidden="true" customHeight="true" outlineLevel="0" collapsed="false">
      <c r="A95" s="186"/>
      <c r="D95" s="184"/>
      <c r="E95" s="97"/>
      <c r="F95" s="187"/>
      <c r="G95" s="97"/>
      <c r="H95" s="188"/>
      <c r="I95" s="189"/>
      <c r="J95" s="190"/>
      <c r="K95" s="190"/>
      <c r="L95" s="190"/>
      <c r="M95" s="190"/>
      <c r="N95" s="189"/>
      <c r="O95" s="190"/>
      <c r="P95" s="190"/>
      <c r="Q95" s="190"/>
      <c r="R95" s="191"/>
      <c r="S95" s="190"/>
      <c r="T95" s="193"/>
      <c r="U95" s="193"/>
      <c r="V95" s="193"/>
      <c r="W95" s="194"/>
      <c r="X95" s="137"/>
      <c r="Y95" s="137"/>
      <c r="Z95" s="137"/>
      <c r="AA95" s="137"/>
      <c r="AB95" s="137"/>
      <c r="AC95" s="137"/>
      <c r="AD95" s="137"/>
      <c r="AE95" s="137"/>
      <c r="AF95" s="137"/>
      <c r="AG95" s="137"/>
      <c r="AH95" s="137"/>
      <c r="AI95" s="137"/>
      <c r="AJ95" s="137"/>
      <c r="AK95" s="137"/>
      <c r="AL95" s="137"/>
      <c r="AM95" s="137"/>
      <c r="AN95" s="137"/>
      <c r="AO95" s="137"/>
      <c r="AP95" s="137"/>
      <c r="AQ95" s="137"/>
      <c r="AR95" s="136" t="n">
        <v>0</v>
      </c>
    </row>
    <row r="96" s="136" customFormat="true" ht="17.25" hidden="true" customHeight="true" outlineLevel="0" collapsed="false">
      <c r="A96" s="186"/>
      <c r="D96" s="184"/>
      <c r="E96" s="184"/>
      <c r="F96" s="187"/>
      <c r="G96" s="97"/>
      <c r="H96" s="188"/>
      <c r="I96" s="189"/>
      <c r="J96" s="190"/>
      <c r="K96" s="190"/>
      <c r="L96" s="190"/>
      <c r="M96" s="190"/>
      <c r="N96" s="189"/>
      <c r="O96" s="190"/>
      <c r="P96" s="38"/>
      <c r="Q96" s="193"/>
      <c r="R96" s="193"/>
      <c r="W96" s="194"/>
      <c r="X96" s="137"/>
      <c r="Y96" s="137"/>
      <c r="Z96" s="137"/>
      <c r="AA96" s="137"/>
      <c r="AB96" s="137"/>
      <c r="AC96" s="137"/>
      <c r="AD96" s="137"/>
      <c r="AE96" s="137"/>
      <c r="AF96" s="137"/>
      <c r="AG96" s="137"/>
      <c r="AH96" s="137"/>
      <c r="AI96" s="137"/>
      <c r="AJ96" s="137"/>
      <c r="AK96" s="137"/>
      <c r="AL96" s="137"/>
      <c r="AM96" s="137"/>
      <c r="AN96" s="137"/>
      <c r="AO96" s="137"/>
      <c r="AP96" s="137"/>
      <c r="AQ96" s="137"/>
      <c r="AR96" s="136" t="n">
        <v>0</v>
      </c>
    </row>
    <row r="97" s="136" customFormat="true" ht="17.25" hidden="true" customHeight="true" outlineLevel="0" collapsed="false">
      <c r="A97" s="186"/>
      <c r="D97" s="184"/>
      <c r="E97" s="184"/>
      <c r="F97" s="187"/>
      <c r="G97" s="97"/>
      <c r="H97" s="188"/>
      <c r="I97" s="189"/>
      <c r="J97" s="190"/>
      <c r="K97" s="190"/>
      <c r="L97" s="193"/>
      <c r="M97" s="193"/>
      <c r="N97" s="193"/>
      <c r="O97" s="193"/>
      <c r="P97" s="193"/>
      <c r="Q97" s="193"/>
      <c r="R97" s="193"/>
      <c r="W97" s="194"/>
      <c r="X97" s="137"/>
      <c r="Y97" s="137"/>
      <c r="Z97" s="137"/>
      <c r="AA97" s="137"/>
      <c r="AB97" s="137"/>
      <c r="AC97" s="137"/>
      <c r="AD97" s="137"/>
      <c r="AE97" s="137"/>
      <c r="AF97" s="137"/>
      <c r="AG97" s="137"/>
      <c r="AH97" s="137"/>
      <c r="AI97" s="137"/>
      <c r="AJ97" s="137"/>
      <c r="AK97" s="137"/>
      <c r="AL97" s="137"/>
      <c r="AM97" s="137"/>
      <c r="AN97" s="137"/>
      <c r="AO97" s="137"/>
      <c r="AP97" s="137"/>
      <c r="AQ97" s="137"/>
      <c r="AR97" s="136" t="n">
        <v>0</v>
      </c>
    </row>
    <row r="98" s="136" customFormat="true" ht="17.25" hidden="true" customHeight="true" outlineLevel="0" collapsed="false">
      <c r="A98" s="186"/>
      <c r="D98" s="184"/>
      <c r="E98" s="184"/>
      <c r="F98" s="187"/>
      <c r="G98" s="97"/>
      <c r="H98" s="195"/>
      <c r="I98" s="196"/>
      <c r="J98" s="196"/>
      <c r="K98" s="196"/>
      <c r="L98" s="196"/>
      <c r="M98" s="196"/>
      <c r="N98" s="196"/>
      <c r="O98" s="196"/>
      <c r="P98" s="196"/>
      <c r="Q98" s="196"/>
      <c r="R98" s="196"/>
      <c r="S98" s="197"/>
      <c r="T98" s="197"/>
      <c r="U98" s="197"/>
      <c r="V98" s="197"/>
      <c r="W98" s="198"/>
      <c r="X98" s="137"/>
      <c r="Y98" s="137"/>
      <c r="Z98" s="137"/>
      <c r="AA98" s="137"/>
      <c r="AB98" s="137"/>
      <c r="AC98" s="137"/>
      <c r="AD98" s="137"/>
      <c r="AE98" s="137"/>
      <c r="AF98" s="137"/>
      <c r="AG98" s="137"/>
      <c r="AH98" s="137"/>
      <c r="AI98" s="137"/>
      <c r="AJ98" s="137"/>
      <c r="AK98" s="137"/>
      <c r="AL98" s="137"/>
      <c r="AM98" s="137"/>
      <c r="AN98" s="137"/>
      <c r="AO98" s="137"/>
      <c r="AP98" s="137"/>
      <c r="AQ98" s="137"/>
      <c r="AR98" s="136" t="n">
        <v>0</v>
      </c>
    </row>
    <row r="99" s="136" customFormat="true" ht="17.25" hidden="true" customHeight="true" outlineLevel="0" collapsed="false">
      <c r="A99" s="186"/>
      <c r="C99" s="84"/>
      <c r="D99" s="184" t="n">
        <v>5</v>
      </c>
      <c r="E99" s="97" t="s">
        <v>251</v>
      </c>
      <c r="F99" s="187" t="s">
        <v>19</v>
      </c>
      <c r="G99" s="97"/>
      <c r="H99" s="188"/>
      <c r="I99" s="189"/>
      <c r="J99" s="190"/>
      <c r="K99" s="190"/>
      <c r="L99" s="190"/>
      <c r="M99" s="190"/>
      <c r="N99" s="189"/>
      <c r="O99" s="190"/>
      <c r="P99" s="190"/>
      <c r="Q99" s="190"/>
      <c r="R99" s="191"/>
      <c r="S99" s="190"/>
      <c r="T99" s="190"/>
      <c r="U99" s="190"/>
      <c r="V99" s="191"/>
      <c r="W99" s="192"/>
      <c r="X99" s="137"/>
      <c r="Y99" s="137"/>
      <c r="Z99" s="137"/>
      <c r="AA99" s="137"/>
      <c r="AB99" s="137"/>
      <c r="AC99" s="137" t="s">
        <v>252</v>
      </c>
      <c r="AD99" s="137" t="s">
        <v>253</v>
      </c>
      <c r="AE99" s="137" t="s">
        <v>254</v>
      </c>
      <c r="AF99" s="137" t="s">
        <v>255</v>
      </c>
      <c r="AG99" s="137"/>
      <c r="AH99" s="137" t="str">
        <f aca="false">IF($E$99=0,"",$E$99)</f>
        <v>Тариф на подключение (технологическое присоединение) к централизованной системе холодного водоснабжения</v>
      </c>
      <c r="AI99" s="137" t="str">
        <f aca="false">IF($G$99=0,"",$G$99)</f>
        <v/>
      </c>
      <c r="AJ99" s="137" t="str">
        <f aca="false">IF($J$99=0,"",$J$99)</f>
        <v/>
      </c>
      <c r="AK99" s="137" t="str">
        <f aca="false">IF($K$99="нет","без дифференциации",IF($N$99=0,"",$N$99))</f>
        <v/>
      </c>
      <c r="AL99" s="137" t="str">
        <f aca="false">IF($O$99="нет","без дифференциации",IF($R$99=0,"",$R$99))</f>
        <v/>
      </c>
      <c r="AM99" s="137" t="str">
        <f aca="false">IF($S$99="нет","без дифференциации",IF($V$99=0,"",$V$99))</f>
        <v/>
      </c>
      <c r="AN99" s="38" t="n">
        <f aca="false">$I$99</f>
        <v>0</v>
      </c>
      <c r="AO99" s="137" t="str">
        <f aca="false">$I$99&amp;"."&amp;$M$99</f>
        <v>.</v>
      </c>
      <c r="AP99" s="137" t="str">
        <f aca="false">$I$99&amp;"."&amp;$M$99&amp;"."&amp;$Q$99</f>
        <v>..</v>
      </c>
      <c r="AQ99" s="137" t="str">
        <f aca="false">$I$99&amp;"."&amp;$M$99&amp;"."&amp;$Q$99&amp;"."&amp;$U$99</f>
        <v>...</v>
      </c>
      <c r="AR99" s="136" t="n">
        <v>0</v>
      </c>
    </row>
    <row r="100" s="136" customFormat="true" ht="17.25" hidden="true" customHeight="true" outlineLevel="0" collapsed="false">
      <c r="A100" s="186"/>
      <c r="D100" s="184"/>
      <c r="E100" s="97"/>
      <c r="F100" s="187"/>
      <c r="G100" s="97"/>
      <c r="H100" s="188"/>
      <c r="I100" s="189"/>
      <c r="J100" s="190"/>
      <c r="K100" s="190"/>
      <c r="L100" s="190"/>
      <c r="M100" s="190"/>
      <c r="N100" s="189"/>
      <c r="O100" s="190"/>
      <c r="P100" s="190"/>
      <c r="Q100" s="190"/>
      <c r="R100" s="191"/>
      <c r="S100" s="190"/>
      <c r="T100" s="193"/>
      <c r="U100" s="193"/>
      <c r="V100" s="193"/>
      <c r="W100" s="194"/>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6" t="n">
        <v>0</v>
      </c>
    </row>
    <row r="101" s="136" customFormat="true" ht="17.25" hidden="true" customHeight="true" outlineLevel="0" collapsed="false">
      <c r="A101" s="186"/>
      <c r="D101" s="184"/>
      <c r="E101" s="184"/>
      <c r="F101" s="187"/>
      <c r="G101" s="97"/>
      <c r="H101" s="188"/>
      <c r="I101" s="189"/>
      <c r="J101" s="190"/>
      <c r="K101" s="190"/>
      <c r="L101" s="190"/>
      <c r="M101" s="190"/>
      <c r="N101" s="189"/>
      <c r="O101" s="190"/>
      <c r="P101" s="38"/>
      <c r="Q101" s="193"/>
      <c r="R101" s="193"/>
      <c r="W101" s="194"/>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6" t="n">
        <v>0</v>
      </c>
    </row>
    <row r="102" s="136" customFormat="true" ht="17.25" hidden="true" customHeight="true" outlineLevel="0" collapsed="false">
      <c r="A102" s="186"/>
      <c r="D102" s="184"/>
      <c r="E102" s="184"/>
      <c r="F102" s="187"/>
      <c r="G102" s="97"/>
      <c r="H102" s="188"/>
      <c r="I102" s="189"/>
      <c r="J102" s="190"/>
      <c r="K102" s="190"/>
      <c r="L102" s="193"/>
      <c r="M102" s="193"/>
      <c r="N102" s="193"/>
      <c r="O102" s="193"/>
      <c r="P102" s="193"/>
      <c r="Q102" s="193"/>
      <c r="R102" s="193"/>
      <c r="W102" s="194"/>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6" t="n">
        <v>0</v>
      </c>
    </row>
    <row r="103" s="136" customFormat="true" ht="17.25" hidden="true" customHeight="true" outlineLevel="0" collapsed="false">
      <c r="A103" s="186"/>
      <c r="D103" s="184"/>
      <c r="E103" s="184"/>
      <c r="F103" s="187"/>
      <c r="G103" s="97"/>
      <c r="H103" s="195"/>
      <c r="I103" s="196"/>
      <c r="J103" s="196"/>
      <c r="K103" s="196"/>
      <c r="L103" s="196"/>
      <c r="M103" s="196"/>
      <c r="N103" s="196"/>
      <c r="O103" s="196"/>
      <c r="P103" s="196"/>
      <c r="Q103" s="196"/>
      <c r="R103" s="196"/>
      <c r="S103" s="197"/>
      <c r="T103" s="197"/>
      <c r="U103" s="197"/>
      <c r="V103" s="197"/>
      <c r="W103" s="198"/>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6" t="n">
        <v>0</v>
      </c>
    </row>
    <row r="104" s="136" customFormat="true" ht="11.25" hidden="true" customHeight="true" outlineLevel="0" collapsed="false">
      <c r="A104" s="85"/>
      <c r="B104" s="85"/>
      <c r="Y104" s="137"/>
      <c r="Z104" s="137"/>
      <c r="AA104" s="137"/>
      <c r="AB104" s="137"/>
      <c r="AC104" s="137"/>
      <c r="AD104" s="137"/>
      <c r="AE104" s="137"/>
      <c r="AF104" s="137"/>
      <c r="AG104" s="137"/>
      <c r="AH104" s="137"/>
      <c r="AI104" s="137"/>
      <c r="AJ104" s="137"/>
      <c r="AK104" s="137"/>
      <c r="AL104" s="137"/>
      <c r="AM104" s="137"/>
      <c r="AN104" s="137"/>
      <c r="AO104" s="137"/>
      <c r="AP104" s="137"/>
      <c r="AQ104" s="137"/>
      <c r="AR104" s="136" t="n">
        <v>0</v>
      </c>
    </row>
    <row r="105" s="136" customFormat="true" ht="17.25" hidden="true" customHeight="true" outlineLevel="0" collapsed="false">
      <c r="A105" s="186"/>
      <c r="C105" s="84"/>
      <c r="D105" s="184" t="n">
        <v>1</v>
      </c>
      <c r="E105" s="97" t="s">
        <v>256</v>
      </c>
      <c r="F105" s="187" t="s">
        <v>19</v>
      </c>
      <c r="G105" s="97"/>
      <c r="H105" s="188"/>
      <c r="I105" s="189"/>
      <c r="J105" s="190"/>
      <c r="K105" s="190"/>
      <c r="L105" s="190"/>
      <c r="M105" s="190"/>
      <c r="N105" s="189"/>
      <c r="O105" s="190"/>
      <c r="P105" s="190"/>
      <c r="Q105" s="190"/>
      <c r="R105" s="191"/>
      <c r="S105" s="190"/>
      <c r="T105" s="190"/>
      <c r="U105" s="190"/>
      <c r="V105" s="191"/>
      <c r="W105" s="192"/>
      <c r="Y105" s="137"/>
      <c r="Z105" s="137"/>
      <c r="AA105" s="137"/>
      <c r="AB105" s="137"/>
      <c r="AC105" s="137" t="s">
        <v>257</v>
      </c>
      <c r="AD105" s="137" t="s">
        <v>258</v>
      </c>
      <c r="AE105" s="137" t="s">
        <v>259</v>
      </c>
      <c r="AF105" s="137" t="s">
        <v>260</v>
      </c>
      <c r="AG105" s="137"/>
      <c r="AH105" s="137" t="str">
        <f aca="false">IF($E$105=0,"",$E$105)</f>
        <v>Тариф на горячую воду (горячее водоснабжение)</v>
      </c>
      <c r="AI105" s="137" t="str">
        <f aca="false">IF($G$105=0,"",$G$105)</f>
        <v/>
      </c>
      <c r="AJ105" s="137" t="str">
        <f aca="false">IF($J$105=0,"",$J$105)</f>
        <v/>
      </c>
      <c r="AK105" s="137" t="str">
        <f aca="false">IF($K$105="нет","без дифференциации",IF($N$105=0,"",$N$105))</f>
        <v/>
      </c>
      <c r="AL105" s="137" t="str">
        <f aca="false">IF($O$105="нет","без дифференциации",IF($R$105=0,"",$R$105))</f>
        <v/>
      </c>
      <c r="AM105" s="137" t="str">
        <f aca="false">IF($S$105="нет","без дифференциации",IF($V$105=0,"",$V$105))</f>
        <v/>
      </c>
      <c r="AN105" s="137" t="n">
        <f aca="false">$I$105</f>
        <v>0</v>
      </c>
      <c r="AO105" s="137" t="str">
        <f aca="false">$I$105&amp;"."&amp;$M$105</f>
        <v>.</v>
      </c>
      <c r="AP105" s="137" t="str">
        <f aca="false">$I$105&amp;"."&amp;$M$105&amp;"."&amp;$Q$105</f>
        <v>..</v>
      </c>
      <c r="AQ105" s="137" t="str">
        <f aca="false">$I$105&amp;"."&amp;$M$105&amp;"."&amp;$Q$105&amp;"."&amp;$U$105</f>
        <v>...</v>
      </c>
      <c r="AR105" s="136" t="n">
        <v>0</v>
      </c>
    </row>
    <row r="106" s="136" customFormat="true" ht="17.25" hidden="true" customHeight="true" outlineLevel="0" collapsed="false">
      <c r="A106" s="186"/>
      <c r="D106" s="184"/>
      <c r="E106" s="97"/>
      <c r="F106" s="187"/>
      <c r="G106" s="97"/>
      <c r="H106" s="188"/>
      <c r="I106" s="189"/>
      <c r="J106" s="190"/>
      <c r="K106" s="190"/>
      <c r="L106" s="190"/>
      <c r="M106" s="190"/>
      <c r="N106" s="189"/>
      <c r="O106" s="190"/>
      <c r="P106" s="190"/>
      <c r="Q106" s="190"/>
      <c r="R106" s="191"/>
      <c r="S106" s="190"/>
      <c r="T106" s="193"/>
      <c r="U106" s="193"/>
      <c r="V106" s="193"/>
      <c r="W106" s="194"/>
      <c r="Y106" s="137"/>
      <c r="Z106" s="137"/>
      <c r="AA106" s="137"/>
      <c r="AB106" s="137"/>
      <c r="AC106" s="137"/>
      <c r="AD106" s="137"/>
      <c r="AE106" s="137"/>
      <c r="AF106" s="137"/>
      <c r="AG106" s="137"/>
      <c r="AH106" s="137"/>
      <c r="AI106" s="137"/>
      <c r="AJ106" s="137"/>
      <c r="AK106" s="137"/>
      <c r="AL106" s="137"/>
      <c r="AM106" s="137"/>
      <c r="AN106" s="137"/>
      <c r="AO106" s="137"/>
      <c r="AP106" s="137"/>
      <c r="AQ106" s="137"/>
      <c r="AR106" s="136" t="n">
        <v>0</v>
      </c>
    </row>
    <row r="107" s="136" customFormat="true" ht="17.25" hidden="true" customHeight="true" outlineLevel="0" collapsed="false">
      <c r="A107" s="186"/>
      <c r="C107" s="84"/>
      <c r="D107" s="184"/>
      <c r="E107" s="97"/>
      <c r="F107" s="187"/>
      <c r="G107" s="97"/>
      <c r="H107" s="188"/>
      <c r="I107" s="189"/>
      <c r="J107" s="190"/>
      <c r="K107" s="190"/>
      <c r="L107" s="190"/>
      <c r="M107" s="190"/>
      <c r="N107" s="189"/>
      <c r="O107" s="190"/>
      <c r="P107" s="38"/>
      <c r="Q107" s="193"/>
      <c r="R107" s="193"/>
      <c r="W107" s="194"/>
      <c r="Y107" s="137"/>
      <c r="Z107" s="137"/>
      <c r="AA107" s="137"/>
      <c r="AB107" s="137"/>
      <c r="AC107" s="137"/>
      <c r="AD107" s="137"/>
      <c r="AE107" s="137"/>
      <c r="AF107" s="137"/>
      <c r="AG107" s="137"/>
      <c r="AH107" s="137"/>
      <c r="AI107" s="137"/>
      <c r="AJ107" s="137"/>
      <c r="AK107" s="137"/>
      <c r="AL107" s="137"/>
      <c r="AM107" s="137"/>
      <c r="AN107" s="137"/>
      <c r="AO107" s="137"/>
      <c r="AP107" s="137"/>
      <c r="AQ107" s="137"/>
      <c r="AR107" s="136" t="n">
        <v>0</v>
      </c>
    </row>
    <row r="108" s="136" customFormat="true" ht="17.25" hidden="true" customHeight="true" outlineLevel="0" collapsed="false">
      <c r="A108" s="186"/>
      <c r="D108" s="184"/>
      <c r="E108" s="97"/>
      <c r="F108" s="187"/>
      <c r="G108" s="97"/>
      <c r="H108" s="188"/>
      <c r="I108" s="189"/>
      <c r="J108" s="190"/>
      <c r="K108" s="190"/>
      <c r="L108" s="193"/>
      <c r="M108" s="193"/>
      <c r="N108" s="193"/>
      <c r="O108" s="193"/>
      <c r="P108" s="193"/>
      <c r="Q108" s="193"/>
      <c r="R108" s="193"/>
      <c r="W108" s="194"/>
      <c r="Y108" s="137"/>
      <c r="Z108" s="137"/>
      <c r="AA108" s="137"/>
      <c r="AB108" s="137"/>
      <c r="AC108" s="137"/>
      <c r="AD108" s="137"/>
      <c r="AE108" s="137"/>
      <c r="AF108" s="137"/>
      <c r="AG108" s="137"/>
      <c r="AH108" s="137"/>
      <c r="AI108" s="137"/>
      <c r="AJ108" s="137"/>
      <c r="AK108" s="137"/>
      <c r="AL108" s="137"/>
      <c r="AM108" s="137"/>
      <c r="AN108" s="137"/>
      <c r="AO108" s="137"/>
      <c r="AP108" s="137"/>
      <c r="AQ108" s="137"/>
      <c r="AR108" s="136" t="n">
        <v>0</v>
      </c>
    </row>
    <row r="109" s="136" customFormat="true" ht="17.25" hidden="true" customHeight="true" outlineLevel="0" collapsed="false">
      <c r="A109" s="186"/>
      <c r="D109" s="184"/>
      <c r="E109" s="184"/>
      <c r="F109" s="187"/>
      <c r="G109" s="97"/>
      <c r="H109" s="195"/>
      <c r="I109" s="196"/>
      <c r="J109" s="196"/>
      <c r="K109" s="196"/>
      <c r="L109" s="196"/>
      <c r="M109" s="196"/>
      <c r="N109" s="196"/>
      <c r="O109" s="196"/>
      <c r="P109" s="196"/>
      <c r="Q109" s="196"/>
      <c r="R109" s="196"/>
      <c r="S109" s="197"/>
      <c r="T109" s="197"/>
      <c r="U109" s="197"/>
      <c r="V109" s="197"/>
      <c r="W109" s="198"/>
      <c r="Y109" s="137"/>
      <c r="Z109" s="137"/>
      <c r="AA109" s="137"/>
      <c r="AB109" s="137"/>
      <c r="AC109" s="137"/>
      <c r="AD109" s="137"/>
      <c r="AE109" s="137"/>
      <c r="AF109" s="137"/>
      <c r="AG109" s="137"/>
      <c r="AH109" s="137"/>
      <c r="AI109" s="137"/>
      <c r="AJ109" s="137"/>
      <c r="AK109" s="137"/>
      <c r="AL109" s="137"/>
      <c r="AM109" s="137"/>
      <c r="AN109" s="137"/>
      <c r="AO109" s="137"/>
      <c r="AP109" s="137"/>
      <c r="AQ109" s="137"/>
      <c r="AR109" s="136" t="n">
        <v>0</v>
      </c>
    </row>
    <row r="110" s="136" customFormat="true" ht="17.25" hidden="true" customHeight="true" outlineLevel="0" collapsed="false">
      <c r="A110" s="186"/>
      <c r="C110" s="84"/>
      <c r="D110" s="184" t="n">
        <v>2</v>
      </c>
      <c r="E110" s="97" t="s">
        <v>261</v>
      </c>
      <c r="F110" s="187" t="s">
        <v>19</v>
      </c>
      <c r="G110" s="97"/>
      <c r="H110" s="188"/>
      <c r="I110" s="189"/>
      <c r="J110" s="190"/>
      <c r="K110" s="190"/>
      <c r="L110" s="190"/>
      <c r="M110" s="190"/>
      <c r="N110" s="189"/>
      <c r="O110" s="190"/>
      <c r="P110" s="190"/>
      <c r="Q110" s="190"/>
      <c r="R110" s="191"/>
      <c r="S110" s="190"/>
      <c r="T110" s="190"/>
      <c r="U110" s="190"/>
      <c r="V110" s="191"/>
      <c r="W110" s="192"/>
      <c r="X110" s="137"/>
      <c r="Y110" s="137"/>
      <c r="Z110" s="137"/>
      <c r="AA110" s="137"/>
      <c r="AB110" s="137"/>
      <c r="AC110" s="137" t="s">
        <v>262</v>
      </c>
      <c r="AD110" s="137" t="s">
        <v>263</v>
      </c>
      <c r="AE110" s="137" t="s">
        <v>264</v>
      </c>
      <c r="AF110" s="137" t="s">
        <v>265</v>
      </c>
      <c r="AG110" s="137"/>
      <c r="AH110" s="137" t="str">
        <f aca="false">IF($E$110=0,"",$E$110)</f>
        <v>Тариф на транспортировку горячей воды</v>
      </c>
      <c r="AI110" s="137" t="str">
        <f aca="false">IF($G$110=0,"",$G$110)</f>
        <v/>
      </c>
      <c r="AJ110" s="137" t="str">
        <f aca="false">IF($J$110=0,"",$J$110)</f>
        <v/>
      </c>
      <c r="AK110" s="137" t="str">
        <f aca="false">IF($K$110="нет","без дифференциации",IF($N$110=0,"",$N$110))</f>
        <v/>
      </c>
      <c r="AL110" s="137" t="str">
        <f aca="false">IF($O$110="нет","без дифференциации",IF($R$110=0,"",$R$110))</f>
        <v/>
      </c>
      <c r="AM110" s="137" t="str">
        <f aca="false">IF($S$110="нет","без дифференциации",IF($V$110=0,"",$V$110))</f>
        <v/>
      </c>
      <c r="AN110" s="38" t="n">
        <f aca="false">$I$110</f>
        <v>0</v>
      </c>
      <c r="AO110" s="137" t="str">
        <f aca="false">$I$110&amp;"."&amp;$M$110</f>
        <v>.</v>
      </c>
      <c r="AP110" s="137" t="str">
        <f aca="false">$I$110&amp;"."&amp;$M$110&amp;"."&amp;$Q$110</f>
        <v>..</v>
      </c>
      <c r="AQ110" s="137" t="str">
        <f aca="false">$I$110&amp;"."&amp;$M$110&amp;"."&amp;$Q$110&amp;"."&amp;$U$110</f>
        <v>...</v>
      </c>
      <c r="AR110" s="136" t="n">
        <v>0</v>
      </c>
    </row>
    <row r="111" s="136" customFormat="true" ht="17.25" hidden="true" customHeight="true" outlineLevel="0" collapsed="false">
      <c r="A111" s="186"/>
      <c r="D111" s="184"/>
      <c r="E111" s="97"/>
      <c r="F111" s="187"/>
      <c r="G111" s="97"/>
      <c r="H111" s="188"/>
      <c r="I111" s="189"/>
      <c r="J111" s="190"/>
      <c r="K111" s="190"/>
      <c r="L111" s="190"/>
      <c r="M111" s="190"/>
      <c r="N111" s="189"/>
      <c r="O111" s="190"/>
      <c r="P111" s="190"/>
      <c r="Q111" s="190"/>
      <c r="R111" s="191"/>
      <c r="S111" s="190"/>
      <c r="T111" s="193"/>
      <c r="U111" s="193"/>
      <c r="V111" s="193"/>
      <c r="W111" s="194"/>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6" t="n">
        <v>0</v>
      </c>
    </row>
    <row r="112" s="136" customFormat="true" ht="17.25" hidden="true" customHeight="true" outlineLevel="0" collapsed="false">
      <c r="A112" s="186"/>
      <c r="D112" s="184"/>
      <c r="E112" s="184"/>
      <c r="F112" s="187"/>
      <c r="G112" s="97"/>
      <c r="H112" s="188"/>
      <c r="I112" s="189"/>
      <c r="J112" s="190"/>
      <c r="K112" s="190"/>
      <c r="L112" s="190"/>
      <c r="M112" s="190"/>
      <c r="N112" s="189"/>
      <c r="O112" s="190"/>
      <c r="P112" s="38"/>
      <c r="Q112" s="193"/>
      <c r="R112" s="193"/>
      <c r="W112" s="194"/>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6" t="n">
        <v>0</v>
      </c>
    </row>
    <row r="113" s="136" customFormat="true" ht="17.25" hidden="true" customHeight="true" outlineLevel="0" collapsed="false">
      <c r="A113" s="186"/>
      <c r="D113" s="184"/>
      <c r="E113" s="184"/>
      <c r="F113" s="187"/>
      <c r="G113" s="97"/>
      <c r="H113" s="188"/>
      <c r="I113" s="189"/>
      <c r="J113" s="190"/>
      <c r="K113" s="190"/>
      <c r="L113" s="193"/>
      <c r="M113" s="193"/>
      <c r="N113" s="193"/>
      <c r="O113" s="193"/>
      <c r="P113" s="193"/>
      <c r="Q113" s="193"/>
      <c r="R113" s="193"/>
      <c r="W113" s="194"/>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6" t="n">
        <v>0</v>
      </c>
    </row>
    <row r="114" s="136" customFormat="true" ht="17.25" hidden="true" customHeight="true" outlineLevel="0" collapsed="false">
      <c r="A114" s="186"/>
      <c r="D114" s="184"/>
      <c r="E114" s="184"/>
      <c r="F114" s="187"/>
      <c r="G114" s="97"/>
      <c r="H114" s="195"/>
      <c r="I114" s="196"/>
      <c r="J114" s="196"/>
      <c r="K114" s="196"/>
      <c r="L114" s="196"/>
      <c r="M114" s="196"/>
      <c r="N114" s="196"/>
      <c r="O114" s="196"/>
      <c r="P114" s="196"/>
      <c r="Q114" s="196"/>
      <c r="R114" s="196"/>
      <c r="S114" s="197"/>
      <c r="T114" s="197"/>
      <c r="U114" s="197"/>
      <c r="V114" s="197"/>
      <c r="W114" s="198"/>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6" t="n">
        <v>0</v>
      </c>
    </row>
    <row r="115" s="136" customFormat="true" ht="17.25" hidden="true" customHeight="true" outlineLevel="0" collapsed="false">
      <c r="A115" s="186"/>
      <c r="C115" s="84"/>
      <c r="D115" s="184" t="n">
        <v>3</v>
      </c>
      <c r="E115" s="97" t="s">
        <v>266</v>
      </c>
      <c r="F115" s="187" t="s">
        <v>19</v>
      </c>
      <c r="G115" s="97"/>
      <c r="H115" s="188"/>
      <c r="I115" s="189"/>
      <c r="J115" s="190"/>
      <c r="K115" s="190"/>
      <c r="L115" s="190"/>
      <c r="M115" s="190"/>
      <c r="N115" s="189"/>
      <c r="O115" s="190"/>
      <c r="P115" s="190"/>
      <c r="Q115" s="190"/>
      <c r="R115" s="191"/>
      <c r="S115" s="190"/>
      <c r="T115" s="190"/>
      <c r="U115" s="190"/>
      <c r="V115" s="191"/>
      <c r="W115" s="192"/>
      <c r="X115" s="137"/>
      <c r="Y115" s="137"/>
      <c r="Z115" s="137"/>
      <c r="AA115" s="137"/>
      <c r="AB115" s="137"/>
      <c r="AC115" s="137" t="s">
        <v>267</v>
      </c>
      <c r="AD115" s="137" t="s">
        <v>268</v>
      </c>
      <c r="AE115" s="137" t="s">
        <v>269</v>
      </c>
      <c r="AF115" s="137" t="s">
        <v>270</v>
      </c>
      <c r="AG115" s="137"/>
      <c r="AH115" s="137" t="str">
        <f aca="false">IF($E$115=0,"",$E$115)</f>
        <v>Тариф на подключение (технологическое присоединение) к централизованной системе горячего водоснабжения</v>
      </c>
      <c r="AI115" s="137" t="str">
        <f aca="false">IF($G$115=0,"",$G$115)</f>
        <v/>
      </c>
      <c r="AJ115" s="137" t="str">
        <f aca="false">IF($J$115=0,"",$J$115)</f>
        <v/>
      </c>
      <c r="AK115" s="137" t="str">
        <f aca="false">IF($K$115="нет","без дифференциации",IF($N$115=0,"",$N$115))</f>
        <v/>
      </c>
      <c r="AL115" s="137" t="str">
        <f aca="false">IF($O$115="нет","без дифференциации",IF($R$115=0,"",$R$115))</f>
        <v/>
      </c>
      <c r="AM115" s="137" t="str">
        <f aca="false">IF($S$115="нет","без дифференциации",IF($V$115=0,"",$V$115))</f>
        <v/>
      </c>
      <c r="AN115" s="38" t="n">
        <f aca="false">$I$115</f>
        <v>0</v>
      </c>
      <c r="AO115" s="137" t="str">
        <f aca="false">$I$115&amp;"."&amp;$M$115</f>
        <v>.</v>
      </c>
      <c r="AP115" s="137" t="str">
        <f aca="false">$I$115&amp;"."&amp;$M$115&amp;"."&amp;$Q$115</f>
        <v>..</v>
      </c>
      <c r="AQ115" s="137" t="str">
        <f aca="false">$I$115&amp;"."&amp;$M$115&amp;"."&amp;$Q$115&amp;"."&amp;$U$115</f>
        <v>...</v>
      </c>
      <c r="AR115" s="136" t="n">
        <v>0</v>
      </c>
    </row>
    <row r="116" s="136" customFormat="true" ht="17.25" hidden="true" customHeight="true" outlineLevel="0" collapsed="false">
      <c r="A116" s="186"/>
      <c r="D116" s="184"/>
      <c r="E116" s="97"/>
      <c r="F116" s="187"/>
      <c r="G116" s="97"/>
      <c r="H116" s="188"/>
      <c r="I116" s="189"/>
      <c r="J116" s="190"/>
      <c r="K116" s="190"/>
      <c r="L116" s="190"/>
      <c r="M116" s="190"/>
      <c r="N116" s="189"/>
      <c r="O116" s="190"/>
      <c r="P116" s="190"/>
      <c r="Q116" s="190"/>
      <c r="R116" s="191"/>
      <c r="S116" s="190"/>
      <c r="T116" s="193"/>
      <c r="U116" s="193"/>
      <c r="V116" s="193"/>
      <c r="W116" s="194"/>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6" t="n">
        <v>0</v>
      </c>
    </row>
    <row r="117" s="136" customFormat="true" ht="17.25" hidden="true" customHeight="true" outlineLevel="0" collapsed="false">
      <c r="A117" s="186"/>
      <c r="D117" s="184"/>
      <c r="E117" s="184"/>
      <c r="F117" s="187"/>
      <c r="G117" s="97"/>
      <c r="H117" s="188"/>
      <c r="I117" s="189"/>
      <c r="J117" s="190"/>
      <c r="K117" s="190"/>
      <c r="L117" s="190"/>
      <c r="M117" s="190"/>
      <c r="N117" s="189"/>
      <c r="O117" s="190"/>
      <c r="P117" s="38"/>
      <c r="Q117" s="193"/>
      <c r="R117" s="193"/>
      <c r="W117" s="194"/>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6" t="n">
        <v>0</v>
      </c>
    </row>
    <row r="118" s="136" customFormat="true" ht="17.25" hidden="true" customHeight="true" outlineLevel="0" collapsed="false">
      <c r="A118" s="186"/>
      <c r="D118" s="184"/>
      <c r="E118" s="184"/>
      <c r="F118" s="187"/>
      <c r="G118" s="97"/>
      <c r="H118" s="188"/>
      <c r="I118" s="189"/>
      <c r="J118" s="190"/>
      <c r="K118" s="190"/>
      <c r="L118" s="193"/>
      <c r="M118" s="193"/>
      <c r="N118" s="193"/>
      <c r="O118" s="193"/>
      <c r="P118" s="193"/>
      <c r="Q118" s="193"/>
      <c r="R118" s="193"/>
      <c r="W118" s="194"/>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6" t="n">
        <v>0</v>
      </c>
    </row>
    <row r="119" s="136" customFormat="true" ht="17.25" hidden="true" customHeight="true" outlineLevel="0" collapsed="false">
      <c r="A119" s="186"/>
      <c r="D119" s="184"/>
      <c r="E119" s="184"/>
      <c r="F119" s="187"/>
      <c r="G119" s="97"/>
      <c r="H119" s="195"/>
      <c r="I119" s="196"/>
      <c r="J119" s="196"/>
      <c r="K119" s="196"/>
      <c r="L119" s="196"/>
      <c r="M119" s="196"/>
      <c r="N119" s="196"/>
      <c r="O119" s="196"/>
      <c r="P119" s="196"/>
      <c r="Q119" s="196"/>
      <c r="R119" s="196"/>
      <c r="S119" s="197"/>
      <c r="T119" s="197"/>
      <c r="U119" s="197"/>
      <c r="V119" s="197"/>
      <c r="W119" s="198"/>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6" t="n">
        <v>0</v>
      </c>
    </row>
    <row r="120" s="136" customFormat="true" ht="11.25" hidden="true" customHeight="true" outlineLevel="0" collapsed="false">
      <c r="A120" s="85"/>
      <c r="B120" s="85"/>
      <c r="Y120" s="137"/>
      <c r="Z120" s="137"/>
      <c r="AA120" s="137"/>
      <c r="AB120" s="137"/>
      <c r="AC120" s="137"/>
      <c r="AD120" s="137"/>
      <c r="AE120" s="137"/>
      <c r="AF120" s="137"/>
      <c r="AG120" s="137"/>
      <c r="AH120" s="137"/>
      <c r="AI120" s="137"/>
      <c r="AJ120" s="137"/>
      <c r="AK120" s="137"/>
      <c r="AL120" s="137"/>
      <c r="AM120" s="137"/>
      <c r="AN120" s="137"/>
      <c r="AO120" s="137"/>
      <c r="AP120" s="137"/>
      <c r="AQ120" s="137"/>
      <c r="AR120" s="136" t="n">
        <v>0</v>
      </c>
    </row>
    <row r="121" s="136" customFormat="true" ht="17.25" hidden="true" customHeight="true" outlineLevel="0" collapsed="false">
      <c r="A121" s="186"/>
      <c r="C121" s="84"/>
      <c r="D121" s="184" t="n">
        <v>1</v>
      </c>
      <c r="E121" s="97" t="s">
        <v>271</v>
      </c>
      <c r="F121" s="187" t="s">
        <v>19</v>
      </c>
      <c r="G121" s="97"/>
      <c r="H121" s="188"/>
      <c r="I121" s="189"/>
      <c r="J121" s="190"/>
      <c r="K121" s="190"/>
      <c r="L121" s="190"/>
      <c r="M121" s="190"/>
      <c r="N121" s="189"/>
      <c r="O121" s="190"/>
      <c r="P121" s="190"/>
      <c r="Q121" s="190"/>
      <c r="R121" s="191"/>
      <c r="S121" s="190"/>
      <c r="T121" s="190"/>
      <c r="U121" s="190"/>
      <c r="V121" s="191"/>
      <c r="W121" s="192"/>
      <c r="Y121" s="137"/>
      <c r="Z121" s="137"/>
      <c r="AA121" s="137"/>
      <c r="AB121" s="137"/>
      <c r="AC121" s="137" t="s">
        <v>272</v>
      </c>
      <c r="AD121" s="137" t="s">
        <v>273</v>
      </c>
      <c r="AE121" s="137" t="s">
        <v>274</v>
      </c>
      <c r="AF121" s="137" t="s">
        <v>275</v>
      </c>
      <c r="AG121" s="137"/>
      <c r="AH121" s="137" t="str">
        <f aca="false">IF($E$121=0,"",$E$121)</f>
        <v>Тариф на водоотведение</v>
      </c>
      <c r="AI121" s="137" t="str">
        <f aca="false">IF($G$121=0,"",$G$121)</f>
        <v/>
      </c>
      <c r="AJ121" s="137" t="str">
        <f aca="false">IF($J$121=0,"",$J$121)</f>
        <v/>
      </c>
      <c r="AK121" s="137" t="str">
        <f aca="false">IF($K$121="нет","без дифференциации",IF($N$121=0,"",$N$121))</f>
        <v/>
      </c>
      <c r="AL121" s="137" t="str">
        <f aca="false">IF($O$121="нет","без дифференциации",IF($R$121=0,"",$R$121))</f>
        <v/>
      </c>
      <c r="AM121" s="137" t="str">
        <f aca="false">IF($S$121="нет","без дифференциации",IF($V$121=0,"",$V$121))</f>
        <v/>
      </c>
      <c r="AN121" s="137" t="n">
        <f aca="false">$I$121</f>
        <v>0</v>
      </c>
      <c r="AO121" s="137" t="str">
        <f aca="false">$I$121&amp;"."&amp;$M$121</f>
        <v>.</v>
      </c>
      <c r="AP121" s="137" t="str">
        <f aca="false">$I$121&amp;"."&amp;$M$121&amp;"."&amp;$Q$121</f>
        <v>..</v>
      </c>
      <c r="AQ121" s="137" t="str">
        <f aca="false">$I$121&amp;"."&amp;$M$121&amp;"."&amp;$Q$121&amp;"."&amp;$U$121</f>
        <v>...</v>
      </c>
      <c r="AR121" s="136" t="n">
        <v>0</v>
      </c>
    </row>
    <row r="122" s="136" customFormat="true" ht="17.25" hidden="true" customHeight="true" outlineLevel="0" collapsed="false">
      <c r="A122" s="186"/>
      <c r="D122" s="184"/>
      <c r="E122" s="97"/>
      <c r="F122" s="187"/>
      <c r="G122" s="97"/>
      <c r="H122" s="188"/>
      <c r="I122" s="189"/>
      <c r="J122" s="190"/>
      <c r="K122" s="190"/>
      <c r="L122" s="190"/>
      <c r="M122" s="190"/>
      <c r="N122" s="189"/>
      <c r="O122" s="190"/>
      <c r="P122" s="190"/>
      <c r="Q122" s="190"/>
      <c r="R122" s="191"/>
      <c r="S122" s="190"/>
      <c r="T122" s="193"/>
      <c r="U122" s="193"/>
      <c r="V122" s="193"/>
      <c r="W122" s="194"/>
      <c r="Y122" s="137"/>
      <c r="Z122" s="137"/>
      <c r="AA122" s="137"/>
      <c r="AB122" s="137"/>
      <c r="AC122" s="137"/>
      <c r="AD122" s="137"/>
      <c r="AE122" s="137"/>
      <c r="AF122" s="137"/>
      <c r="AG122" s="137"/>
      <c r="AH122" s="137"/>
      <c r="AI122" s="137"/>
      <c r="AJ122" s="137"/>
      <c r="AK122" s="137"/>
      <c r="AL122" s="137"/>
      <c r="AM122" s="137"/>
      <c r="AN122" s="137"/>
      <c r="AO122" s="137"/>
      <c r="AP122" s="137"/>
      <c r="AQ122" s="137"/>
      <c r="AR122" s="136" t="n">
        <v>0</v>
      </c>
    </row>
    <row r="123" s="136" customFormat="true" ht="17.25" hidden="true" customHeight="true" outlineLevel="0" collapsed="false">
      <c r="A123" s="186"/>
      <c r="C123" s="84"/>
      <c r="D123" s="184"/>
      <c r="E123" s="97"/>
      <c r="F123" s="187"/>
      <c r="G123" s="97"/>
      <c r="H123" s="188"/>
      <c r="I123" s="189"/>
      <c r="J123" s="190"/>
      <c r="K123" s="190"/>
      <c r="L123" s="190"/>
      <c r="M123" s="190"/>
      <c r="N123" s="189"/>
      <c r="O123" s="190"/>
      <c r="P123" s="38"/>
      <c r="Q123" s="193"/>
      <c r="R123" s="193"/>
      <c r="W123" s="194"/>
      <c r="Y123" s="137"/>
      <c r="Z123" s="137"/>
      <c r="AA123" s="137"/>
      <c r="AB123" s="137"/>
      <c r="AC123" s="137"/>
      <c r="AD123" s="137"/>
      <c r="AE123" s="137"/>
      <c r="AF123" s="137"/>
      <c r="AG123" s="137"/>
      <c r="AH123" s="137"/>
      <c r="AI123" s="137"/>
      <c r="AJ123" s="137"/>
      <c r="AK123" s="137"/>
      <c r="AL123" s="137"/>
      <c r="AM123" s="137"/>
      <c r="AN123" s="137"/>
      <c r="AO123" s="137"/>
      <c r="AP123" s="137"/>
      <c r="AQ123" s="137"/>
      <c r="AR123" s="136" t="n">
        <v>0</v>
      </c>
    </row>
    <row r="124" s="136" customFormat="true" ht="17.25" hidden="true" customHeight="true" outlineLevel="0" collapsed="false">
      <c r="A124" s="186"/>
      <c r="D124" s="184"/>
      <c r="E124" s="97"/>
      <c r="F124" s="187"/>
      <c r="G124" s="97"/>
      <c r="H124" s="188"/>
      <c r="I124" s="189"/>
      <c r="J124" s="190"/>
      <c r="K124" s="190"/>
      <c r="L124" s="193"/>
      <c r="M124" s="193"/>
      <c r="N124" s="193"/>
      <c r="O124" s="193"/>
      <c r="P124" s="193"/>
      <c r="Q124" s="193"/>
      <c r="R124" s="193"/>
      <c r="W124" s="194"/>
      <c r="Y124" s="137"/>
      <c r="Z124" s="137"/>
      <c r="AA124" s="137"/>
      <c r="AB124" s="137"/>
      <c r="AC124" s="137"/>
      <c r="AD124" s="137"/>
      <c r="AE124" s="137"/>
      <c r="AF124" s="137"/>
      <c r="AG124" s="137"/>
      <c r="AH124" s="137"/>
      <c r="AI124" s="137"/>
      <c r="AJ124" s="137"/>
      <c r="AK124" s="137"/>
      <c r="AL124" s="137"/>
      <c r="AM124" s="137"/>
      <c r="AN124" s="137"/>
      <c r="AO124" s="137"/>
      <c r="AP124" s="137"/>
      <c r="AQ124" s="137"/>
      <c r="AR124" s="136" t="n">
        <v>0</v>
      </c>
    </row>
    <row r="125" s="136" customFormat="true" ht="17.25" hidden="true" customHeight="true" outlineLevel="0" collapsed="false">
      <c r="A125" s="186"/>
      <c r="D125" s="184"/>
      <c r="E125" s="184"/>
      <c r="F125" s="187"/>
      <c r="G125" s="97"/>
      <c r="H125" s="195"/>
      <c r="I125" s="196"/>
      <c r="J125" s="196"/>
      <c r="K125" s="196"/>
      <c r="L125" s="196"/>
      <c r="M125" s="196"/>
      <c r="N125" s="196"/>
      <c r="O125" s="196"/>
      <c r="P125" s="196"/>
      <c r="Q125" s="196"/>
      <c r="R125" s="196"/>
      <c r="S125" s="197"/>
      <c r="T125" s="197"/>
      <c r="U125" s="197"/>
      <c r="V125" s="197"/>
      <c r="W125" s="198"/>
      <c r="Y125" s="137"/>
      <c r="Z125" s="137"/>
      <c r="AA125" s="137"/>
      <c r="AB125" s="137"/>
      <c r="AC125" s="137"/>
      <c r="AD125" s="137"/>
      <c r="AE125" s="137"/>
      <c r="AF125" s="137"/>
      <c r="AG125" s="137"/>
      <c r="AH125" s="137"/>
      <c r="AI125" s="137"/>
      <c r="AJ125" s="137"/>
      <c r="AK125" s="137"/>
      <c r="AL125" s="137"/>
      <c r="AM125" s="137"/>
      <c r="AN125" s="137"/>
      <c r="AO125" s="137"/>
      <c r="AP125" s="137"/>
      <c r="AQ125" s="137"/>
      <c r="AR125" s="136" t="n">
        <v>0</v>
      </c>
    </row>
    <row r="126" s="136" customFormat="true" ht="17.25" hidden="true" customHeight="true" outlineLevel="0" collapsed="false">
      <c r="A126" s="186"/>
      <c r="C126" s="84"/>
      <c r="D126" s="184" t="n">
        <v>2</v>
      </c>
      <c r="E126" s="97" t="s">
        <v>276</v>
      </c>
      <c r="F126" s="187" t="s">
        <v>19</v>
      </c>
      <c r="G126" s="97"/>
      <c r="H126" s="188"/>
      <c r="I126" s="189"/>
      <c r="J126" s="190"/>
      <c r="K126" s="190"/>
      <c r="L126" s="190"/>
      <c r="M126" s="190"/>
      <c r="N126" s="189"/>
      <c r="O126" s="190"/>
      <c r="P126" s="190"/>
      <c r="Q126" s="190"/>
      <c r="R126" s="191"/>
      <c r="S126" s="190"/>
      <c r="T126" s="190"/>
      <c r="U126" s="190"/>
      <c r="V126" s="191"/>
      <c r="W126" s="192"/>
      <c r="X126" s="137"/>
      <c r="Y126" s="137"/>
      <c r="Z126" s="137"/>
      <c r="AA126" s="137"/>
      <c r="AB126" s="137"/>
      <c r="AC126" s="137" t="s">
        <v>277</v>
      </c>
      <c r="AD126" s="137" t="s">
        <v>278</v>
      </c>
      <c r="AE126" s="137" t="s">
        <v>279</v>
      </c>
      <c r="AF126" s="137" t="s">
        <v>280</v>
      </c>
      <c r="AG126" s="137"/>
      <c r="AH126" s="137" t="str">
        <f aca="false">IF($E$126=0,"",$E$126)</f>
        <v>Тариф на транспортировку сточных вод</v>
      </c>
      <c r="AI126" s="137" t="str">
        <f aca="false">IF($G$126=0,"",$G$126)</f>
        <v/>
      </c>
      <c r="AJ126" s="137" t="str">
        <f aca="false">IF($J$126=0,"",$J$126)</f>
        <v/>
      </c>
      <c r="AK126" s="137" t="str">
        <f aca="false">IF($K$126="нет","без дифференциации",IF($N$126=0,"",$N$126))</f>
        <v/>
      </c>
      <c r="AL126" s="137" t="str">
        <f aca="false">IF($O$126="нет","без дифференциации",IF($R$126=0,"",$R$126))</f>
        <v/>
      </c>
      <c r="AM126" s="137" t="str">
        <f aca="false">IF($S$126="нет","без дифференциации",IF($V$126=0,"",$V$126))</f>
        <v/>
      </c>
      <c r="AN126" s="38" t="n">
        <f aca="false">$I$126</f>
        <v>0</v>
      </c>
      <c r="AO126" s="137" t="str">
        <f aca="false">$I$126&amp;"."&amp;$M$126</f>
        <v>.</v>
      </c>
      <c r="AP126" s="137" t="str">
        <f aca="false">$I$126&amp;"."&amp;$M$126&amp;"."&amp;$Q$126</f>
        <v>..</v>
      </c>
      <c r="AQ126" s="137" t="str">
        <f aca="false">$I$126&amp;"."&amp;$M$126&amp;"."&amp;$Q$126&amp;"."&amp;$U$126</f>
        <v>...</v>
      </c>
      <c r="AR126" s="136" t="n">
        <v>0</v>
      </c>
    </row>
    <row r="127" s="136" customFormat="true" ht="17.25" hidden="true" customHeight="true" outlineLevel="0" collapsed="false">
      <c r="A127" s="186"/>
      <c r="D127" s="184"/>
      <c r="E127" s="97"/>
      <c r="F127" s="187"/>
      <c r="G127" s="97"/>
      <c r="H127" s="188"/>
      <c r="I127" s="189"/>
      <c r="J127" s="190"/>
      <c r="K127" s="190"/>
      <c r="L127" s="190"/>
      <c r="M127" s="190"/>
      <c r="N127" s="189"/>
      <c r="O127" s="190"/>
      <c r="P127" s="190"/>
      <c r="Q127" s="190"/>
      <c r="R127" s="191"/>
      <c r="S127" s="190"/>
      <c r="T127" s="193"/>
      <c r="U127" s="193"/>
      <c r="V127" s="193"/>
      <c r="W127" s="194"/>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6" t="n">
        <v>0</v>
      </c>
    </row>
    <row r="128" s="136" customFormat="true" ht="17.25" hidden="true" customHeight="true" outlineLevel="0" collapsed="false">
      <c r="A128" s="186"/>
      <c r="D128" s="184"/>
      <c r="E128" s="184"/>
      <c r="F128" s="187"/>
      <c r="G128" s="97"/>
      <c r="H128" s="188"/>
      <c r="I128" s="189"/>
      <c r="J128" s="190"/>
      <c r="K128" s="190"/>
      <c r="L128" s="190"/>
      <c r="M128" s="190"/>
      <c r="N128" s="189"/>
      <c r="O128" s="190"/>
      <c r="P128" s="38"/>
      <c r="Q128" s="193"/>
      <c r="R128" s="193"/>
      <c r="W128" s="194"/>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6" t="n">
        <v>0</v>
      </c>
    </row>
    <row r="129" s="136" customFormat="true" ht="17.25" hidden="true" customHeight="true" outlineLevel="0" collapsed="false">
      <c r="A129" s="186"/>
      <c r="D129" s="184"/>
      <c r="E129" s="184"/>
      <c r="F129" s="187"/>
      <c r="G129" s="97"/>
      <c r="H129" s="188"/>
      <c r="I129" s="189"/>
      <c r="J129" s="190"/>
      <c r="K129" s="190"/>
      <c r="L129" s="193"/>
      <c r="M129" s="193"/>
      <c r="N129" s="193"/>
      <c r="O129" s="193"/>
      <c r="P129" s="193"/>
      <c r="Q129" s="193"/>
      <c r="R129" s="193"/>
      <c r="W129" s="194"/>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6" t="n">
        <v>0</v>
      </c>
    </row>
    <row r="130" s="136" customFormat="true" ht="17.25" hidden="true" customHeight="true" outlineLevel="0" collapsed="false">
      <c r="A130" s="186"/>
      <c r="D130" s="184"/>
      <c r="E130" s="184"/>
      <c r="F130" s="187"/>
      <c r="G130" s="97"/>
      <c r="H130" s="195"/>
      <c r="I130" s="196"/>
      <c r="J130" s="196"/>
      <c r="K130" s="196"/>
      <c r="L130" s="196"/>
      <c r="M130" s="196"/>
      <c r="N130" s="196"/>
      <c r="O130" s="196"/>
      <c r="P130" s="196"/>
      <c r="Q130" s="196"/>
      <c r="R130" s="196"/>
      <c r="S130" s="197"/>
      <c r="T130" s="197"/>
      <c r="U130" s="197"/>
      <c r="V130" s="197"/>
      <c r="W130" s="198"/>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6" t="n">
        <v>0</v>
      </c>
    </row>
    <row r="131" s="136" customFormat="true" ht="17.25" hidden="true" customHeight="true" outlineLevel="0" collapsed="false">
      <c r="A131" s="186"/>
      <c r="C131" s="84"/>
      <c r="D131" s="184" t="n">
        <v>3</v>
      </c>
      <c r="E131" s="97" t="s">
        <v>281</v>
      </c>
      <c r="F131" s="187" t="s">
        <v>19</v>
      </c>
      <c r="G131" s="97"/>
      <c r="H131" s="188"/>
      <c r="I131" s="189"/>
      <c r="J131" s="190"/>
      <c r="K131" s="190"/>
      <c r="L131" s="190"/>
      <c r="M131" s="190"/>
      <c r="N131" s="189"/>
      <c r="O131" s="190"/>
      <c r="P131" s="190"/>
      <c r="Q131" s="190"/>
      <c r="R131" s="191"/>
      <c r="S131" s="190"/>
      <c r="T131" s="190"/>
      <c r="U131" s="190"/>
      <c r="V131" s="191"/>
      <c r="W131" s="192"/>
      <c r="X131" s="137"/>
      <c r="Y131" s="137"/>
      <c r="Z131" s="137"/>
      <c r="AA131" s="137"/>
      <c r="AB131" s="137"/>
      <c r="AC131" s="137" t="s">
        <v>282</v>
      </c>
      <c r="AD131" s="137" t="s">
        <v>283</v>
      </c>
      <c r="AE131" s="137" t="s">
        <v>284</v>
      </c>
      <c r="AF131" s="137" t="s">
        <v>285</v>
      </c>
      <c r="AG131" s="137"/>
      <c r="AH131" s="137" t="str">
        <f aca="false">IF($E$131=0,"",$E$131)</f>
        <v>Тариф на подключение (технологическое присоединение) к централизованной системе водоотведения</v>
      </c>
      <c r="AI131" s="137" t="str">
        <f aca="false">IF($G$131=0,"",$G$131)</f>
        <v/>
      </c>
      <c r="AJ131" s="137" t="str">
        <f aca="false">IF($J$131=0,"",$J$131)</f>
        <v/>
      </c>
      <c r="AK131" s="137" t="str">
        <f aca="false">IF($K$131="нет","без дифференциации",IF($N$131=0,"",$N$131))</f>
        <v/>
      </c>
      <c r="AL131" s="137" t="str">
        <f aca="false">IF($O$131="нет","без дифференциации",IF($R$131=0,"",$R$131))</f>
        <v/>
      </c>
      <c r="AM131" s="137" t="str">
        <f aca="false">IF($S$131="нет","без дифференциации",IF($V$131=0,"",$V$131))</f>
        <v/>
      </c>
      <c r="AN131" s="38" t="n">
        <f aca="false">$I$131</f>
        <v>0</v>
      </c>
      <c r="AO131" s="137" t="str">
        <f aca="false">$I$131&amp;"."&amp;$M$131</f>
        <v>.</v>
      </c>
      <c r="AP131" s="137" t="str">
        <f aca="false">$I$131&amp;"."&amp;$M$131&amp;"."&amp;$Q$131</f>
        <v>..</v>
      </c>
      <c r="AQ131" s="137" t="str">
        <f aca="false">$I$131&amp;"."&amp;$M$131&amp;"."&amp;$Q$131&amp;"."&amp;$U$131</f>
        <v>...</v>
      </c>
      <c r="AR131" s="136" t="n">
        <v>0</v>
      </c>
    </row>
    <row r="132" s="136" customFormat="true" ht="17.25" hidden="true" customHeight="true" outlineLevel="0" collapsed="false">
      <c r="A132" s="186"/>
      <c r="D132" s="184"/>
      <c r="E132" s="97"/>
      <c r="F132" s="187"/>
      <c r="G132" s="97"/>
      <c r="H132" s="188"/>
      <c r="I132" s="189"/>
      <c r="J132" s="190"/>
      <c r="K132" s="190"/>
      <c r="L132" s="190"/>
      <c r="M132" s="190"/>
      <c r="N132" s="189"/>
      <c r="O132" s="190"/>
      <c r="P132" s="190"/>
      <c r="Q132" s="190"/>
      <c r="R132" s="191"/>
      <c r="S132" s="190"/>
      <c r="T132" s="193"/>
      <c r="U132" s="193"/>
      <c r="V132" s="193"/>
      <c r="W132" s="194"/>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6" t="n">
        <v>0</v>
      </c>
    </row>
    <row r="133" s="136" customFormat="true" ht="17.25" hidden="true" customHeight="true" outlineLevel="0" collapsed="false">
      <c r="A133" s="186"/>
      <c r="D133" s="184"/>
      <c r="E133" s="184"/>
      <c r="F133" s="187"/>
      <c r="G133" s="97"/>
      <c r="H133" s="188"/>
      <c r="I133" s="189"/>
      <c r="J133" s="190"/>
      <c r="K133" s="190"/>
      <c r="L133" s="190"/>
      <c r="M133" s="190"/>
      <c r="N133" s="189"/>
      <c r="O133" s="190"/>
      <c r="P133" s="38"/>
      <c r="Q133" s="193"/>
      <c r="R133" s="193"/>
      <c r="W133" s="194"/>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6" t="n">
        <v>0</v>
      </c>
    </row>
    <row r="134" s="136" customFormat="true" ht="17.25" hidden="true" customHeight="true" outlineLevel="0" collapsed="false">
      <c r="A134" s="186"/>
      <c r="D134" s="184"/>
      <c r="E134" s="184"/>
      <c r="F134" s="187"/>
      <c r="G134" s="97"/>
      <c r="H134" s="188"/>
      <c r="I134" s="189"/>
      <c r="J134" s="190"/>
      <c r="K134" s="190"/>
      <c r="L134" s="193"/>
      <c r="M134" s="193"/>
      <c r="N134" s="193"/>
      <c r="O134" s="193"/>
      <c r="P134" s="193"/>
      <c r="Q134" s="193"/>
      <c r="R134" s="193"/>
      <c r="W134" s="194"/>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6" t="n">
        <v>0</v>
      </c>
    </row>
    <row r="135" s="136" customFormat="true" ht="17.25" hidden="true" customHeight="true" outlineLevel="0" collapsed="false">
      <c r="A135" s="186"/>
      <c r="D135" s="184"/>
      <c r="E135" s="184"/>
      <c r="F135" s="187"/>
      <c r="G135" s="97"/>
      <c r="H135" s="195"/>
      <c r="I135" s="196"/>
      <c r="J135" s="196"/>
      <c r="K135" s="196"/>
      <c r="L135" s="196"/>
      <c r="M135" s="196"/>
      <c r="N135" s="196"/>
      <c r="O135" s="196"/>
      <c r="P135" s="196"/>
      <c r="Q135" s="196"/>
      <c r="R135" s="196"/>
      <c r="S135" s="197"/>
      <c r="T135" s="197"/>
      <c r="U135" s="197"/>
      <c r="V135" s="197"/>
      <c r="W135" s="198"/>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6" t="n">
        <v>0</v>
      </c>
    </row>
    <row r="136" customFormat="false" ht="11.55" hidden="false" customHeight="true" outlineLevel="0" collapsed="false">
      <c r="AR136" s="136" t="n">
        <v>11</v>
      </c>
    </row>
    <row r="137" customFormat="false" ht="11.55" hidden="false" customHeight="true" outlineLevel="0" collapsed="false">
      <c r="AR137" s="136" t="n">
        <v>11</v>
      </c>
    </row>
    <row r="138" customFormat="false" ht="11.55" hidden="false" customHeight="true" outlineLevel="0" collapsed="false">
      <c r="AR138" s="136" t="n">
        <v>11</v>
      </c>
    </row>
    <row r="139" customFormat="false" ht="11.55" hidden="false" customHeight="true" outlineLevel="0" collapsed="false">
      <c r="AR139" s="136" t="n">
        <v>11</v>
      </c>
    </row>
    <row r="140" customFormat="false" ht="11.55" hidden="false" customHeight="true" outlineLevel="0" collapsed="false">
      <c r="AR140" s="136" t="n">
        <v>11</v>
      </c>
    </row>
    <row r="141" customFormat="false" ht="11.55" hidden="false" customHeight="true" outlineLevel="0" collapsed="false">
      <c r="AR141" s="136" t="n">
        <v>11</v>
      </c>
    </row>
    <row r="142" customFormat="false" ht="11.55" hidden="false" customHeight="true" outlineLevel="0" collapsed="false">
      <c r="AR142" s="136" t="n">
        <v>11</v>
      </c>
    </row>
    <row r="143" customFormat="false" ht="11.55" hidden="false" customHeight="true" outlineLevel="0" collapsed="false">
      <c r="AR143" s="136" t="n">
        <v>11</v>
      </c>
    </row>
    <row r="144" customFormat="false" ht="11.55" hidden="false" customHeight="true" outlineLevel="0" collapsed="false">
      <c r="AR144" s="136" t="n">
        <v>11</v>
      </c>
    </row>
    <row r="145" customFormat="false" ht="11.55" hidden="false" customHeight="true" outlineLevel="0" collapsed="false">
      <c r="AR145" s="136" t="n">
        <v>11</v>
      </c>
    </row>
    <row r="146" customFormat="false" ht="11.25" hidden="true" customHeight="true" outlineLevel="0" collapsed="false">
      <c r="A146" s="85" t="s">
        <v>81</v>
      </c>
      <c r="B146" s="85" t="n">
        <v>0</v>
      </c>
      <c r="C146" s="136" t="n">
        <v>3</v>
      </c>
      <c r="D146" s="136" t="n">
        <v>6</v>
      </c>
      <c r="E146" s="136" t="n">
        <v>42</v>
      </c>
      <c r="F146" s="136" t="n">
        <v>14</v>
      </c>
      <c r="G146" s="136" t="n">
        <v>42</v>
      </c>
      <c r="H146" s="136" t="n">
        <v>3</v>
      </c>
      <c r="I146" s="136" t="n">
        <v>5</v>
      </c>
      <c r="J146" s="136" t="n">
        <v>47</v>
      </c>
      <c r="K146" s="136" t="n">
        <v>3</v>
      </c>
      <c r="L146" s="136" t="n">
        <v>3</v>
      </c>
      <c r="M146" s="136" t="n">
        <v>5</v>
      </c>
      <c r="N146" s="136" t="n">
        <v>28</v>
      </c>
      <c r="O146" s="136" t="n">
        <v>3</v>
      </c>
      <c r="P146" s="136" t="n">
        <v>3</v>
      </c>
      <c r="Q146" s="136" t="n">
        <v>5</v>
      </c>
      <c r="R146" s="136" t="n">
        <v>34</v>
      </c>
      <c r="S146" s="136" t="n">
        <v>0</v>
      </c>
      <c r="T146" s="136" t="n">
        <v>0</v>
      </c>
      <c r="U146" s="136" t="n">
        <v>0</v>
      </c>
      <c r="V146" s="136" t="n">
        <v>0</v>
      </c>
      <c r="W146" s="136" t="n">
        <v>30</v>
      </c>
      <c r="X146" s="136" t="n">
        <v>3</v>
      </c>
      <c r="Y146" s="137" t="n">
        <v>0</v>
      </c>
      <c r="Z146" s="137" t="n">
        <v>0</v>
      </c>
      <c r="AA146" s="137" t="n">
        <v>0</v>
      </c>
      <c r="AB146" s="137" t="n">
        <v>0</v>
      </c>
      <c r="AC146" s="137" t="n">
        <v>0</v>
      </c>
      <c r="AD146" s="137" t="n">
        <v>0</v>
      </c>
      <c r="AE146" s="137" t="n">
        <v>0</v>
      </c>
      <c r="AF146" s="137" t="n">
        <v>0</v>
      </c>
      <c r="AG146" s="137" t="n">
        <v>0</v>
      </c>
      <c r="AH146" s="137" t="n">
        <v>0</v>
      </c>
      <c r="AI146" s="137" t="n">
        <v>0</v>
      </c>
      <c r="AJ146" s="137" t="n">
        <v>0</v>
      </c>
      <c r="AK146" s="137" t="n">
        <v>0</v>
      </c>
      <c r="AL146" s="137" t="n">
        <v>0</v>
      </c>
      <c r="AM146" s="137" t="n">
        <v>0</v>
      </c>
      <c r="AN146" s="137" t="n">
        <v>0</v>
      </c>
      <c r="AO146" s="137" t="n">
        <v>0</v>
      </c>
      <c r="AP146" s="137" t="n">
        <v>0</v>
      </c>
      <c r="AQ146" s="137" t="n">
        <v>0</v>
      </c>
      <c r="AR146" s="136" t="n">
        <v>11</v>
      </c>
    </row>
  </sheetData>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5">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3:F65 K13:K14 O13:O14 S13:S14 K18:K19 O18:O19 S18:S19 K23:K24 O23:O24 S23:S24 K28:K29 O28:O29 S28:S29 K33:K34 O33:O34 S33:S34 K38:K39 O38:O39 S38:S39 K43:K44 O43:O44 S43:S44 K48:K49 O48:O49 S48:S49 K53:K54 O53:O54 S53:S54 K58:K59 O58:O59 S58:S59 K63:K64 O63:O64 S63:S64 F66:F67 F79:F101 K79:K80 O79:O80 S79:S80 K84:K85 O84:O85 S84:S85 K89:K90 O89:O90 S89:S90 K94:K95 O94:O95 S94:S95 K99:K100 O99:O100 S99:S100 F102:F103 F105:F117 K105:K106 O105:O106 S105:S106 K110:K111 O110:O111 S110:S111 K115:K116 O115:O116 S115:S116 F118:F119 F121:F133 K121:K122 O121:O122 S121:S122 K126:K127 O126:O127 S126:S127 K131:K132 O131:O132 S131:S132 F134:F135"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J13:J14 R13:R14 V13:W13 J18:J19 R18:R19 V18:W18 J23:J24 R23:R24 V23:W23 J28:J29 R28:R29 V28:W28 J33:J34 R33:R34 V33:W33 J38:J39 R38:R39 V38:W38 J43:J44 R43:R44 V43:W43 J48:J49 R48:R49 V48:W48 J53:J54 R53:R54 V53:W53 J58:J59 R58:R59 V58:W58 J63:J64 R63:R64 V63:W63 J79:J80 R79:R80 V79:W79 J84:J85 R84:R85 V84:W84 J89:J90 R89:R90 V89:W89 J94:J95 R94:R95 V94:W94 J99:J100 R99:R100 V99:W99 J105:J106 R105:R106 V105:W105 J110:J111 R110:R111 V110:W110 J115:J116 R115:R116 V115:W115 J121:J122 R121:R122 V121:W121 J126:J127 R126:R127 V126:W126 J131:J132 R131:R132 V131:W131" type="textLength">
      <formula1>900</formula1>
      <formula2>0</formula2>
    </dataValidation>
    <dataValidation allowBlank="true" error="Выберите значение из списка" errorStyle="stop" errorTitle="Ошибка"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3:N15 N18:N20 N23:N25 N28:N30 N33:N35 N38:N40 N43:N45 N48:N50 N53:N55 N58:N60 N63:N65 N79:N81 N84:N86 N89:N91 N94:N96 N99:N101 N105:N107 N110:N112 N115:N117 N121:N123 N126:N128 N131:N133" type="list">
      <formula1>DESCRIPTION_TERRITORY</formula1>
      <formula2>0</formula2>
    </dataValidation>
    <dataValidation allowBlank="true" errorStyle="stop" operator="between" prompt="Выберите виды деятельности, выполнив двойной щелчок левой кнопки мыши по ячейке." showDropDown="false" showErrorMessage="true" showInputMessage="true" sqref="G13:G67 G79:G103 G105:G119 G121:G135"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E18:E22" type="list">
      <formula1>kind_of_tariff_RHEAT</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DDD9C3"/>
    <pageSetUpPr fitToPage="false"/>
  </sheetPr>
  <dimension ref="A1:V3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5" zeroHeight="false" outlineLevelRow="0" outlineLevelCol="0"/>
  <cols>
    <col collapsed="false" customWidth="true" hidden="true" outlineLevel="0" max="1" min="1" style="34" width="9.14"/>
    <col collapsed="false" customWidth="true" hidden="true" outlineLevel="0" max="2" min="2" style="31" width="9.14"/>
    <col collapsed="false" customWidth="true" hidden="false" outlineLevel="0" max="3" min="3" style="101" width="4.01"/>
    <col collapsed="false" customWidth="true" hidden="false" outlineLevel="0" max="4" min="4" style="31" width="6.01"/>
    <col collapsed="false" customWidth="true" hidden="false" outlineLevel="0" max="5" min="5" style="31" width="47.01"/>
    <col collapsed="false" customWidth="true" hidden="false" outlineLevel="0" max="6" min="6" style="31" width="9.01"/>
    <col collapsed="false" customWidth="true" hidden="true" outlineLevel="0" max="7" min="7" style="31" width="25.7"/>
    <col collapsed="false" customWidth="true" hidden="true" outlineLevel="0" max="8" min="8" style="31" width="34.01"/>
    <col collapsed="false" customWidth="true" hidden="false" outlineLevel="0" max="9" min="9" style="31" width="25.7"/>
    <col collapsed="false" customWidth="true" hidden="false" outlineLevel="0" max="10" min="10" style="31" width="33"/>
    <col collapsed="false" customWidth="true" hidden="false" outlineLevel="0" max="11" min="11" style="34" width="50.01"/>
    <col collapsed="false" customWidth="true" hidden="false" outlineLevel="0" max="20" min="12" style="31" width="10"/>
    <col collapsed="false" customWidth="true" hidden="false" outlineLevel="0" max="21" min="21" style="75" width="10"/>
    <col collapsed="false" customWidth="false" hidden="true" outlineLevel="0" max="22" min="22" style="31" width="10.57"/>
  </cols>
  <sheetData>
    <row r="1" s="34" customFormat="true" ht="22.5" hidden="true" customHeight="true" outlineLevel="0" collapsed="false">
      <c r="C1" s="33"/>
      <c r="G1" s="34" t="n">
        <v>4</v>
      </c>
      <c r="I1" s="34" t="n">
        <v>4</v>
      </c>
      <c r="U1" s="117"/>
      <c r="V1" s="34" t="s">
        <v>14</v>
      </c>
    </row>
    <row r="2" s="31" customFormat="true" ht="15" hidden="true" customHeight="true" outlineLevel="0" collapsed="false">
      <c r="A2" s="34"/>
      <c r="C2" s="101"/>
      <c r="D2" s="38"/>
      <c r="E2" s="761"/>
      <c r="F2" s="32"/>
      <c r="G2" s="94"/>
      <c r="H2" s="94"/>
      <c r="I2" s="94"/>
      <c r="J2" s="94"/>
      <c r="U2" s="75"/>
      <c r="V2" s="31" t="n">
        <v>0</v>
      </c>
    </row>
    <row r="3" s="34" customFormat="true" ht="15" hidden="true" customHeight="true" outlineLevel="0" collapsed="false">
      <c r="C3" s="33"/>
      <c r="U3" s="117"/>
      <c r="V3" s="34" t="n">
        <v>0</v>
      </c>
    </row>
    <row r="4" customFormat="false" ht="15.75" hidden="false" customHeight="true" outlineLevel="0" collapsed="false">
      <c r="V4" s="31" t="n">
        <v>15</v>
      </c>
    </row>
    <row r="5" customFormat="false" ht="66" hidden="false" customHeight="true" outlineLevel="0" collapsed="false">
      <c r="D5" s="176" t="s">
        <v>1163</v>
      </c>
      <c r="E5" s="176"/>
      <c r="F5" s="176"/>
      <c r="G5" s="176"/>
      <c r="H5" s="176"/>
      <c r="I5" s="176"/>
      <c r="J5" s="176"/>
      <c r="V5" s="31" t="n">
        <v>63</v>
      </c>
    </row>
    <row r="6" customFormat="false" ht="15.75" hidden="false" customHeight="true" outlineLevel="0" collapsed="false">
      <c r="D6" s="209" t="str">
        <f aca="false">IF(org=0,"Не определено",org)</f>
        <v>ООО "Газпром теплоэнерго Ярославль"</v>
      </c>
      <c r="E6" s="209"/>
      <c r="F6" s="209"/>
      <c r="G6" s="209"/>
      <c r="H6" s="209"/>
      <c r="I6" s="209"/>
      <c r="J6" s="209"/>
      <c r="V6" s="31" t="n">
        <v>15</v>
      </c>
    </row>
    <row r="7" customFormat="false" ht="15.75" hidden="false" customHeight="true" outlineLevel="0" collapsed="false">
      <c r="D7" s="231"/>
      <c r="G7" s="34" t="n">
        <v>22</v>
      </c>
      <c r="I7" s="34" t="n">
        <v>1</v>
      </c>
      <c r="J7" s="231"/>
      <c r="V7" s="31" t="n">
        <v>15</v>
      </c>
    </row>
    <row r="8" s="31" customFormat="true" ht="1.05" hidden="false" customHeight="true" outlineLevel="0" collapsed="false">
      <c r="A8" s="34"/>
      <c r="C8" s="101"/>
      <c r="G8" s="34"/>
      <c r="H8" s="231"/>
      <c r="I8" s="34" t="s">
        <v>125</v>
      </c>
      <c r="J8" s="231"/>
      <c r="K8" s="34"/>
      <c r="U8" s="75"/>
      <c r="V8" s="31" t="n">
        <v>1</v>
      </c>
    </row>
    <row r="9" customFormat="false" ht="15.75" hidden="false" customHeight="true" outlineLevel="0" collapsed="false">
      <c r="D9" s="531"/>
      <c r="E9" s="532" t="s">
        <v>114</v>
      </c>
      <c r="F9" s="532"/>
      <c r="G9" s="668" t="str">
        <f aca="false">IF(G8="","",INDEX(DIFFERENTIATION_UNMERGE_VD,MATCH(G8,DIFFERENTIATION_ID_DIFF,0)))</f>
        <v/>
      </c>
      <c r="H9" s="668"/>
      <c r="I9" s="668" t="str">
        <f aca="false">IF(I8="","",INDEX(DIFFERENTIATION_UNMERGE_VD,MATCH(I8,DIFFERENTIATION_ID_DIFF,0)))</f>
        <v>Производство тепловой энергии. Некомбинированная выработка</v>
      </c>
      <c r="J9" s="668"/>
      <c r="K9" s="97" t="s">
        <v>308</v>
      </c>
      <c r="V9" s="31" t="n">
        <v>15</v>
      </c>
    </row>
    <row r="10" s="31" customFormat="true" ht="15.75" hidden="false" customHeight="true" outlineLevel="0" collapsed="false">
      <c r="A10" s="34"/>
      <c r="C10" s="101"/>
      <c r="D10" s="531"/>
      <c r="E10" s="532" t="s">
        <v>571</v>
      </c>
      <c r="F10" s="532"/>
      <c r="G10" s="668" t="str">
        <f aca="false">IF(G8="","",INDEX(DIFFERENTIATION_UNMERGE_AREA,MATCH(G8,DIFFERENTIATION_ID_DIFF,0)))</f>
        <v/>
      </c>
      <c r="H10" s="668"/>
      <c r="I10" s="668" t="str">
        <f aca="false">IF(I8="","",INDEX(DIFFERENTIATION_UNMERGE_AREA,MATCH(I8,DIFFERENTIATION_ID_DIFF,0)))</f>
        <v>Территория 1</v>
      </c>
      <c r="J10" s="668"/>
      <c r="K10" s="97"/>
      <c r="U10" s="75"/>
      <c r="V10" s="31" t="n">
        <v>15</v>
      </c>
    </row>
    <row r="11" s="31" customFormat="true" ht="15.75" hidden="false" customHeight="true" outlineLevel="0" collapsed="false">
      <c r="A11" s="34"/>
      <c r="C11" s="101"/>
      <c r="D11" s="531"/>
      <c r="E11" s="532" t="s">
        <v>572</v>
      </c>
      <c r="F11" s="532"/>
      <c r="G11" s="668" t="str">
        <f aca="false">IF(G8="","",INDEX(DIFFERENTIATION_UNMERGE_SYSTEM,MATCH(G8,DIFFERENTIATION_ID_DIFF,0)))</f>
        <v/>
      </c>
      <c r="H11" s="668"/>
      <c r="I11" s="668" t="str">
        <f aca="false">IF(I8="","",INDEX(DIFFERENTIATION_UNMERGE_SYSTEM,MATCH(I8,DIFFERENTIATION_ID_DIFF,0)))</f>
        <v>без дифференциации</v>
      </c>
      <c r="J11" s="668"/>
      <c r="K11" s="97"/>
      <c r="U11" s="75"/>
      <c r="V11" s="31" t="n">
        <v>15</v>
      </c>
    </row>
    <row r="12" s="31" customFormat="true" ht="15.75" hidden="false" customHeight="true" outlineLevel="0" collapsed="false">
      <c r="A12" s="34"/>
      <c r="C12" s="101"/>
      <c r="D12" s="627" t="s">
        <v>307</v>
      </c>
      <c r="E12" s="627"/>
      <c r="F12" s="627"/>
      <c r="G12" s="534"/>
      <c r="H12" s="534"/>
      <c r="I12" s="534"/>
      <c r="J12" s="534"/>
      <c r="K12" s="97"/>
      <c r="U12" s="75"/>
      <c r="V12" s="31" t="n">
        <v>15</v>
      </c>
    </row>
    <row r="13" customFormat="false" ht="35.7" hidden="false" customHeight="true" outlineLevel="0" collapsed="false">
      <c r="D13" s="599" t="s">
        <v>87</v>
      </c>
      <c r="E13" s="599" t="s">
        <v>309</v>
      </c>
      <c r="F13" s="599" t="s">
        <v>573</v>
      </c>
      <c r="G13" s="213" t="s">
        <v>310</v>
      </c>
      <c r="H13" s="599" t="s">
        <v>397</v>
      </c>
      <c r="I13" s="213" t="s">
        <v>310</v>
      </c>
      <c r="J13" s="599" t="s">
        <v>397</v>
      </c>
      <c r="K13" s="97"/>
      <c r="V13" s="31" t="n">
        <v>34</v>
      </c>
    </row>
    <row r="14" customFormat="false" ht="15" hidden="true" customHeight="true" outlineLevel="0" collapsed="false">
      <c r="D14" s="152" t="s">
        <v>118</v>
      </c>
      <c r="E14" s="152" t="s">
        <v>101</v>
      </c>
      <c r="F14" s="152" t="s">
        <v>89</v>
      </c>
      <c r="G14" s="101" t="str">
        <f aca="false">G1&amp;".1"</f>
        <v>4.1</v>
      </c>
      <c r="H14" s="101"/>
      <c r="I14" s="101" t="str">
        <f aca="false">I1&amp;".1"</f>
        <v>4.1</v>
      </c>
      <c r="J14" s="101"/>
      <c r="K14" s="334"/>
      <c r="V14" s="31" t="n">
        <v>0</v>
      </c>
    </row>
    <row r="15" customFormat="false" ht="22.5" hidden="true" customHeight="true" outlineLevel="0" collapsed="false">
      <c r="A15" s="31"/>
      <c r="C15" s="84"/>
      <c r="D15" s="108" t="n">
        <v>1</v>
      </c>
      <c r="E15" s="599" t="s">
        <v>815</v>
      </c>
      <c r="F15" s="108" t="s">
        <v>816</v>
      </c>
      <c r="G15" s="762"/>
      <c r="H15" s="762"/>
      <c r="I15" s="762"/>
      <c r="J15" s="762"/>
      <c r="K15" s="334" t="s">
        <v>817</v>
      </c>
      <c r="V15" s="31" t="n">
        <v>0</v>
      </c>
    </row>
    <row r="16" customFormat="false" ht="22.5" hidden="true" customHeight="true" outlineLevel="0" collapsed="false">
      <c r="A16" s="31"/>
      <c r="C16" s="84"/>
      <c r="D16" s="108" t="n">
        <v>2</v>
      </c>
      <c r="E16" s="624" t="s">
        <v>818</v>
      </c>
      <c r="F16" s="108" t="s">
        <v>819</v>
      </c>
      <c r="G16" s="762"/>
      <c r="H16" s="762"/>
      <c r="I16" s="762"/>
      <c r="J16" s="762"/>
      <c r="K16" s="334" t="s">
        <v>820</v>
      </c>
      <c r="V16" s="31" t="n">
        <v>0</v>
      </c>
    </row>
    <row r="17" customFormat="false" ht="123.75" hidden="true" customHeight="true" outlineLevel="0" collapsed="false">
      <c r="A17" s="31"/>
      <c r="C17" s="84"/>
      <c r="D17" s="108" t="n">
        <v>3</v>
      </c>
      <c r="E17" s="624" t="s">
        <v>1164</v>
      </c>
      <c r="F17" s="108" t="s">
        <v>313</v>
      </c>
      <c r="G17" s="762"/>
      <c r="H17" s="762"/>
      <c r="I17" s="762"/>
      <c r="J17" s="762"/>
      <c r="K17" s="334" t="s">
        <v>1165</v>
      </c>
      <c r="V17" s="31" t="n">
        <v>0</v>
      </c>
    </row>
    <row r="18" customFormat="false" ht="48.3" hidden="false" customHeight="true" outlineLevel="0" collapsed="false">
      <c r="A18" s="31"/>
      <c r="C18" s="84"/>
      <c r="D18" s="108" t="n">
        <v>3</v>
      </c>
      <c r="E18" s="624" t="s">
        <v>821</v>
      </c>
      <c r="F18" s="108" t="s">
        <v>313</v>
      </c>
      <c r="G18" s="599" t="s">
        <v>313</v>
      </c>
      <c r="H18" s="210" t="s">
        <v>313</v>
      </c>
      <c r="I18" s="108" t="s">
        <v>313</v>
      </c>
      <c r="J18" s="210" t="s">
        <v>313</v>
      </c>
      <c r="K18" s="334" t="s">
        <v>1166</v>
      </c>
      <c r="V18" s="31" t="n">
        <v>46</v>
      </c>
    </row>
    <row r="19" customFormat="false" ht="35.7" hidden="false" customHeight="true" outlineLevel="0" collapsed="false">
      <c r="A19" s="31"/>
      <c r="C19" s="84"/>
      <c r="D19" s="161" t="s">
        <v>331</v>
      </c>
      <c r="E19" s="599" t="s">
        <v>823</v>
      </c>
      <c r="F19" s="108" t="s">
        <v>824</v>
      </c>
      <c r="G19" s="634"/>
      <c r="H19" s="257"/>
      <c r="I19" s="634"/>
      <c r="J19" s="557"/>
      <c r="K19" s="663"/>
      <c r="V19" s="31" t="n">
        <v>34</v>
      </c>
    </row>
    <row r="20" customFormat="false" ht="35.7" hidden="false" customHeight="true" outlineLevel="0" collapsed="false">
      <c r="A20" s="31"/>
      <c r="C20" s="84"/>
      <c r="D20" s="161" t="s">
        <v>339</v>
      </c>
      <c r="E20" s="599" t="s">
        <v>825</v>
      </c>
      <c r="F20" s="108" t="s">
        <v>826</v>
      </c>
      <c r="G20" s="634"/>
      <c r="H20" s="257"/>
      <c r="I20" s="634"/>
      <c r="J20" s="257"/>
      <c r="K20" s="663"/>
      <c r="V20" s="31" t="n">
        <v>34</v>
      </c>
    </row>
    <row r="21" customFormat="false" ht="48.3" hidden="false" customHeight="true" outlineLevel="0" collapsed="false">
      <c r="A21" s="31"/>
      <c r="C21" s="84"/>
      <c r="D21" s="161" t="s">
        <v>341</v>
      </c>
      <c r="E21" s="599" t="s">
        <v>827</v>
      </c>
      <c r="F21" s="108" t="s">
        <v>578</v>
      </c>
      <c r="G21" s="635"/>
      <c r="H21" s="257"/>
      <c r="I21" s="635"/>
      <c r="J21" s="257"/>
      <c r="K21" s="663"/>
      <c r="V21" s="31" t="n">
        <v>46</v>
      </c>
    </row>
    <row r="22" customFormat="false" ht="67.5" hidden="true" customHeight="true" outlineLevel="0" collapsed="false">
      <c r="A22" s="31"/>
      <c r="C22" s="84"/>
      <c r="D22" s="108" t="n">
        <v>5</v>
      </c>
      <c r="E22" s="624" t="s">
        <v>1167</v>
      </c>
      <c r="F22" s="108" t="s">
        <v>565</v>
      </c>
      <c r="G22" s="763"/>
      <c r="H22" s="487"/>
      <c r="I22" s="763"/>
      <c r="J22" s="487"/>
      <c r="K22" s="334" t="s">
        <v>1168</v>
      </c>
      <c r="V22" s="31" t="n">
        <v>0</v>
      </c>
    </row>
    <row r="23" customFormat="false" ht="33.75" hidden="true" customHeight="true" outlineLevel="0" collapsed="false">
      <c r="C23" s="84"/>
      <c r="D23" s="108" t="n">
        <v>6</v>
      </c>
      <c r="E23" s="624" t="s">
        <v>1169</v>
      </c>
      <c r="F23" s="108" t="s">
        <v>1170</v>
      </c>
      <c r="G23" s="763"/>
      <c r="H23" s="763"/>
      <c r="I23" s="763"/>
      <c r="J23" s="763"/>
      <c r="K23" s="334" t="s">
        <v>1171</v>
      </c>
      <c r="V23" s="31" t="n">
        <v>0</v>
      </c>
    </row>
    <row r="24" customFormat="false" ht="15.75" hidden="false" customHeight="true" outlineLevel="0" collapsed="false">
      <c r="V24" s="31" t="n">
        <v>15</v>
      </c>
    </row>
    <row r="25" customFormat="false" ht="15.75" hidden="false" customHeight="true" outlineLevel="0" collapsed="false">
      <c r="V25" s="31" t="n">
        <v>15</v>
      </c>
    </row>
    <row r="26" customFormat="false" ht="15.75" hidden="false" customHeight="true" outlineLevel="0" collapsed="false">
      <c r="V26" s="31" t="n">
        <v>15</v>
      </c>
    </row>
    <row r="27" customFormat="false" ht="15.75" hidden="false" customHeight="true" outlineLevel="0" collapsed="false">
      <c r="V27" s="31" t="n">
        <v>15</v>
      </c>
    </row>
    <row r="28" customFormat="false" ht="15.75" hidden="false" customHeight="true" outlineLevel="0" collapsed="false">
      <c r="V28" s="31" t="n">
        <v>15</v>
      </c>
    </row>
    <row r="29" customFormat="false" ht="15.75" hidden="false" customHeight="true" outlineLevel="0" collapsed="false">
      <c r="J29" s="764"/>
      <c r="V29" s="31" t="n">
        <v>15</v>
      </c>
    </row>
    <row r="30" customFormat="false" ht="22.5" hidden="true" customHeight="true" outlineLevel="0" collapsed="false">
      <c r="A30" s="34" t="s">
        <v>81</v>
      </c>
      <c r="B30" s="31" t="n">
        <v>0</v>
      </c>
      <c r="C30" s="101" t="n">
        <v>4</v>
      </c>
      <c r="D30" s="31" t="n">
        <v>6</v>
      </c>
      <c r="E30" s="31" t="n">
        <v>47</v>
      </c>
      <c r="F30" s="31" t="n">
        <v>9</v>
      </c>
      <c r="G30" s="31" t="n">
        <v>0</v>
      </c>
      <c r="H30" s="31" t="n">
        <v>0</v>
      </c>
      <c r="I30" s="31" t="n">
        <v>25</v>
      </c>
      <c r="J30" s="31" t="n">
        <v>33</v>
      </c>
      <c r="K30" s="34" t="n">
        <v>50</v>
      </c>
      <c r="L30" s="31" t="n">
        <v>10</v>
      </c>
      <c r="M30" s="31" t="n">
        <v>10</v>
      </c>
      <c r="N30" s="31" t="n">
        <v>10</v>
      </c>
      <c r="O30" s="31" t="n">
        <v>10</v>
      </c>
      <c r="P30" s="31" t="n">
        <v>10</v>
      </c>
      <c r="Q30" s="31" t="n">
        <v>10</v>
      </c>
      <c r="R30" s="31" t="n">
        <v>10</v>
      </c>
      <c r="S30" s="31" t="n">
        <v>10</v>
      </c>
      <c r="T30" s="31" t="n">
        <v>10</v>
      </c>
      <c r="U30" s="75" t="n">
        <v>10</v>
      </c>
      <c r="V30" s="31" t="n">
        <v>23</v>
      </c>
    </row>
  </sheetData>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4">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13 E15"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H19:H21 J19:J21" type="textLength">
      <formula1>900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G19:G20 I19:I20" type="whole">
      <formula1>0</formula1>
      <formula2>1E+024</formula2>
    </dataValidation>
    <dataValidation allowBlank="true" error="Допускается ввод только неотрицательных чисел!" errorStyle="stop" errorTitle="Ошибка" operator="between" showDropDown="false" showErrorMessage="true" showInputMessage="false" sqref="G21 I21" type="decimal">
      <formula1>0</formula1>
      <formula2>1E+024</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CD11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1.25" zeroHeight="false" outlineLevelRow="0" outlineLevelCol="0"/>
  <cols>
    <col collapsed="false" customWidth="true" hidden="false" outlineLevel="0" max="1" min="1" style="765" width="32.57"/>
    <col collapsed="false" customWidth="true" hidden="false" outlineLevel="0" max="2" min="2" style="41" width="11.01"/>
    <col collapsed="false" customWidth="false" hidden="false" outlineLevel="0" max="3" min="3" style="41" width="9.14"/>
    <col collapsed="false" customWidth="true" hidden="false" outlineLevel="0" max="4" min="4" style="41" width="26.58"/>
    <col collapsed="false" customWidth="true" hidden="false" outlineLevel="0" max="5" min="5" style="95" width="36.85"/>
    <col collapsed="false" customWidth="true" hidden="false" outlineLevel="0" max="6" min="6" style="95" width="23.57"/>
    <col collapsed="false" customWidth="true" hidden="false" outlineLevel="0" max="7" min="7" style="95" width="31.42"/>
    <col collapsed="false" customWidth="true" hidden="false" outlineLevel="0" max="8" min="8" style="95" width="40.85"/>
    <col collapsed="false" customWidth="true" hidden="false" outlineLevel="0" max="9" min="9" style="95" width="14.57"/>
    <col collapsed="false" customWidth="true" hidden="false" outlineLevel="0" max="10" min="10" style="95" width="26.85"/>
    <col collapsed="false" customWidth="true" hidden="false" outlineLevel="0" max="11" min="11" style="95" width="50.01"/>
    <col collapsed="false" customWidth="true" hidden="false" outlineLevel="0" max="12" min="12" style="95" width="52.41"/>
    <col collapsed="false" customWidth="true" hidden="false" outlineLevel="0" max="13" min="13" style="95" width="10.72"/>
    <col collapsed="false" customWidth="true" hidden="false" outlineLevel="0" max="14" min="14" style="95" width="55.14"/>
    <col collapsed="false" customWidth="true" hidden="false" outlineLevel="0" max="15" min="15" style="95" width="31.85"/>
    <col collapsed="false" customWidth="true" hidden="false" outlineLevel="0" max="16" min="16" style="95" width="23.85"/>
    <col collapsed="false" customWidth="true" hidden="false" outlineLevel="0" max="17" min="17" style="95" width="46.57"/>
    <col collapsed="false" customWidth="true" hidden="false" outlineLevel="0" max="18" min="18" style="95" width="24.01"/>
    <col collapsed="false" customWidth="true" hidden="false" outlineLevel="0" max="19" min="19" style="95" width="20.57"/>
    <col collapsed="false" customWidth="true" hidden="false" outlineLevel="0" max="20" min="20" style="95" width="22.01"/>
    <col collapsed="false" customWidth="true" hidden="false" outlineLevel="0" max="22" min="21" style="95" width="26.42"/>
    <col collapsed="false" customWidth="true" hidden="true" outlineLevel="0" max="23" min="23" style="95" width="8.29"/>
    <col collapsed="false" customWidth="true" hidden="false" outlineLevel="0" max="24" min="24" style="95" width="59.71"/>
    <col collapsed="false" customWidth="true" hidden="false" outlineLevel="0" max="25" min="25" style="95" width="49.14"/>
    <col collapsed="false" customWidth="true" hidden="false" outlineLevel="0" max="26" min="26" style="95" width="11.14"/>
    <col collapsed="false" customWidth="true" hidden="false" outlineLevel="0" max="30" min="27" style="95" width="29.01"/>
    <col collapsed="false" customWidth="false" hidden="false" outlineLevel="0" max="31" min="31" style="95" width="9.14"/>
    <col collapsed="false" customWidth="true" hidden="false" outlineLevel="0" max="32" min="32" style="95" width="34.7"/>
    <col collapsed="false" customWidth="false" hidden="false" outlineLevel="0" max="33" min="33" style="95" width="9.14"/>
    <col collapsed="false" customWidth="true" hidden="false" outlineLevel="0" max="35" min="34" style="95" width="34.41"/>
    <col collapsed="false" customWidth="false" hidden="false" outlineLevel="0" max="36" min="36" style="95" width="9.14"/>
    <col collapsed="false" customWidth="true" hidden="false" outlineLevel="0" max="37" min="37" style="95" width="24.57"/>
    <col collapsed="false" customWidth="false" hidden="false" outlineLevel="0" max="38" min="38" style="95" width="9.14"/>
    <col collapsed="false" customWidth="true" hidden="false" outlineLevel="0" max="39" min="39" style="95" width="26.14"/>
    <col collapsed="false" customWidth="true" hidden="false" outlineLevel="0" max="40" min="40" style="95" width="1.72"/>
    <col collapsed="false" customWidth="false" hidden="false" outlineLevel="0" max="41" min="41" style="95" width="9.14"/>
    <col collapsed="false" customWidth="true" hidden="false" outlineLevel="0" max="43" min="42" style="95" width="47.86"/>
    <col collapsed="false" customWidth="true" hidden="false" outlineLevel="0" max="44" min="44" style="95" width="1.72"/>
    <col collapsed="false" customWidth="true" hidden="false" outlineLevel="0" max="45" min="45" style="95" width="21.41"/>
    <col collapsed="false" customWidth="true" hidden="false" outlineLevel="0" max="46" min="46" style="95" width="1.72"/>
    <col collapsed="false" customWidth="true" hidden="false" outlineLevel="0" max="47" min="47" style="95" width="31.29"/>
    <col collapsed="false" customWidth="true" hidden="false" outlineLevel="0" max="48" min="48" style="95" width="1.72"/>
    <col collapsed="false" customWidth="false" hidden="false" outlineLevel="0" max="50" min="49" style="95" width="9.14"/>
    <col collapsed="false" customWidth="true" hidden="false" outlineLevel="0" max="51" min="51" style="95" width="3.71"/>
    <col collapsed="false" customWidth="true" hidden="false" outlineLevel="0" max="52" min="52" style="95" width="60.85"/>
    <col collapsed="false" customWidth="true" hidden="false" outlineLevel="0" max="53" min="53" style="95" width="49.29"/>
    <col collapsed="false" customWidth="true" hidden="false" outlineLevel="0" max="54" min="54" style="95" width="35.14"/>
    <col collapsed="false" customWidth="false" hidden="false" outlineLevel="0" max="55" min="55" style="95" width="9.14"/>
    <col collapsed="false" customWidth="true" hidden="false" outlineLevel="0" max="56" min="56" style="95" width="1.72"/>
    <col collapsed="false" customWidth="true" hidden="false" outlineLevel="0" max="57" min="57" style="766" width="12.58"/>
    <col collapsed="false" customWidth="true" hidden="false" outlineLevel="0" max="58" min="58" style="766" width="14.28"/>
    <col collapsed="false" customWidth="true" hidden="false" outlineLevel="0" max="59" min="59" style="95" width="30.71"/>
    <col collapsed="false" customWidth="true" hidden="false" outlineLevel="0" max="60" min="60" style="186" width="40.71"/>
    <col collapsed="false" customWidth="true" hidden="false" outlineLevel="0" max="61" min="61" style="186" width="15.01"/>
    <col collapsed="false" customWidth="true" hidden="false" outlineLevel="0" max="62" min="62" style="186" width="40.71"/>
    <col collapsed="false" customWidth="true" hidden="false" outlineLevel="0" max="63" min="63" style="186" width="2.7"/>
    <col collapsed="false" customWidth="true" hidden="false" outlineLevel="0" max="64" min="64" style="186" width="44.71"/>
    <col collapsed="false" customWidth="true" hidden="false" outlineLevel="0" max="65" min="65" style="186" width="2.7"/>
    <col collapsed="false" customWidth="true" hidden="false" outlineLevel="0" max="66" min="66" style="186" width="40.71"/>
    <col collapsed="false" customWidth="false" hidden="false" outlineLevel="0" max="68" min="67" style="95" width="9.14"/>
    <col collapsed="false" customWidth="true" hidden="false" outlineLevel="0" max="69" min="69" style="95" width="18.14"/>
    <col collapsed="false" customWidth="true" hidden="false" outlineLevel="0" max="70" min="70" style="95" width="57.85"/>
    <col collapsed="false" customWidth="true" hidden="false" outlineLevel="0" max="71" min="71" style="95" width="1.72"/>
    <col collapsed="false" customWidth="true" hidden="false" outlineLevel="0" max="72" min="72" style="95" width="22.57"/>
    <col collapsed="false" customWidth="true" hidden="false" outlineLevel="0" max="73" min="73" style="95" width="57.85"/>
    <col collapsed="false" customWidth="true" hidden="false" outlineLevel="0" max="74" min="74" style="95" width="1.72"/>
    <col collapsed="false" customWidth="true" hidden="false" outlineLevel="0" max="75" min="75" style="95" width="22.57"/>
    <col collapsed="false" customWidth="true" hidden="false" outlineLevel="0" max="76" min="76" style="95" width="57.85"/>
    <col collapsed="false" customWidth="true" hidden="false" outlineLevel="0" max="77" min="77" style="95" width="1.72"/>
    <col collapsed="false" customWidth="true" hidden="false" outlineLevel="0" max="78" min="78" style="95" width="22.57"/>
    <col collapsed="false" customWidth="true" hidden="false" outlineLevel="0" max="79" min="79" style="95" width="57.85"/>
    <col collapsed="false" customWidth="false" hidden="false" outlineLevel="0" max="81" min="80" style="95" width="9.14"/>
    <col collapsed="false" customWidth="true" hidden="false" outlineLevel="0" max="82" min="82" style="95" width="49.57"/>
  </cols>
  <sheetData>
    <row r="1" s="770" customFormat="true" ht="11.25" hidden="false" customHeight="true" outlineLevel="0" collapsed="false">
      <c r="A1" s="767" t="s">
        <v>1172</v>
      </c>
      <c r="B1" s="767" t="s">
        <v>1173</v>
      </c>
      <c r="C1" s="767" t="s">
        <v>1174</v>
      </c>
      <c r="D1" s="767" t="s">
        <v>1175</v>
      </c>
      <c r="E1" s="768" t="s">
        <v>1176</v>
      </c>
      <c r="F1" s="768" t="s">
        <v>1177</v>
      </c>
      <c r="G1" s="768" t="s">
        <v>1178</v>
      </c>
      <c r="H1" s="768" t="s">
        <v>1179</v>
      </c>
      <c r="I1" s="768" t="s">
        <v>1180</v>
      </c>
      <c r="J1" s="768" t="s">
        <v>1181</v>
      </c>
      <c r="K1" s="768" t="s">
        <v>1182</v>
      </c>
      <c r="L1" s="767" t="s">
        <v>1183</v>
      </c>
      <c r="M1" s="767"/>
      <c r="N1" s="767" t="s">
        <v>1184</v>
      </c>
      <c r="O1" s="768" t="s">
        <v>1185</v>
      </c>
      <c r="P1" s="768" t="s">
        <v>1186</v>
      </c>
      <c r="Q1" s="768" t="s">
        <v>1187</v>
      </c>
      <c r="R1" s="768" t="s">
        <v>1188</v>
      </c>
      <c r="S1" s="768" t="s">
        <v>1189</v>
      </c>
      <c r="T1" s="768" t="s">
        <v>1190</v>
      </c>
      <c r="U1" s="768" t="s">
        <v>1191</v>
      </c>
      <c r="V1" s="767"/>
      <c r="W1" s="769" t="s">
        <v>1192</v>
      </c>
      <c r="X1" s="768" t="s">
        <v>1193</v>
      </c>
      <c r="Y1" s="767" t="s">
        <v>1194</v>
      </c>
      <c r="Z1" s="767"/>
      <c r="AA1" s="767" t="s">
        <v>1195</v>
      </c>
      <c r="AB1" s="767"/>
      <c r="AC1" s="767" t="s">
        <v>1196</v>
      </c>
      <c r="AD1" s="767"/>
      <c r="AF1" s="768" t="s">
        <v>1197</v>
      </c>
      <c r="AH1" s="768" t="s">
        <v>1198</v>
      </c>
      <c r="AI1" s="768" t="s">
        <v>1199</v>
      </c>
      <c r="AK1" s="768" t="s">
        <v>1200</v>
      </c>
      <c r="AM1" s="768" t="s">
        <v>1201</v>
      </c>
      <c r="AP1" s="768" t="s">
        <v>1202</v>
      </c>
      <c r="AQ1" s="768" t="s">
        <v>1203</v>
      </c>
      <c r="AS1" s="768" t="s">
        <v>1204</v>
      </c>
      <c r="AU1" s="768" t="s">
        <v>1205</v>
      </c>
      <c r="AW1" s="767" t="s">
        <v>1206</v>
      </c>
      <c r="AX1" s="767" t="s">
        <v>1207</v>
      </c>
      <c r="AZ1" s="768" t="s">
        <v>1208</v>
      </c>
      <c r="BB1" s="768" t="s">
        <v>1209</v>
      </c>
      <c r="BC1" s="767"/>
      <c r="BE1" s="767" t="s">
        <v>1210</v>
      </c>
      <c r="BF1" s="767" t="s">
        <v>1211</v>
      </c>
      <c r="BH1" s="771" t="s">
        <v>814</v>
      </c>
      <c r="BI1" s="186"/>
      <c r="BJ1" s="772" t="s">
        <v>1212</v>
      </c>
      <c r="BK1" s="186"/>
      <c r="BL1" s="773" t="s">
        <v>913</v>
      </c>
      <c r="BM1" s="186"/>
      <c r="BN1" s="774" t="s">
        <v>1213</v>
      </c>
      <c r="BS1" s="95"/>
    </row>
    <row r="2" customFormat="false" ht="11.25" hidden="false" customHeight="true" outlineLevel="0" collapsed="false">
      <c r="A2" s="95" t="s">
        <v>1214</v>
      </c>
      <c r="B2" s="775" t="n">
        <v>2000</v>
      </c>
      <c r="C2" s="775" t="n">
        <v>2022</v>
      </c>
      <c r="D2" s="775" t="s">
        <v>65</v>
      </c>
      <c r="E2" s="776" t="s">
        <v>1215</v>
      </c>
      <c r="F2" s="776" t="s">
        <v>1216</v>
      </c>
      <c r="G2" s="776" t="s">
        <v>1217</v>
      </c>
      <c r="H2" s="776" t="s">
        <v>54</v>
      </c>
      <c r="I2" s="776" t="s">
        <v>118</v>
      </c>
      <c r="J2" s="776" t="s">
        <v>1218</v>
      </c>
      <c r="K2" s="777" t="s">
        <v>1219</v>
      </c>
      <c r="L2" s="777"/>
      <c r="M2" s="777" t="n">
        <v>1</v>
      </c>
      <c r="N2" s="778" t="s">
        <v>1220</v>
      </c>
      <c r="O2" s="776" t="s">
        <v>1221</v>
      </c>
      <c r="P2" s="779" t="s">
        <v>37</v>
      </c>
      <c r="Q2" s="780" t="s">
        <v>1222</v>
      </c>
      <c r="R2" s="781" t="s">
        <v>1223</v>
      </c>
      <c r="S2" s="781" t="s">
        <v>1224</v>
      </c>
      <c r="T2" s="782" t="s">
        <v>1225</v>
      </c>
      <c r="U2" s="777" t="s">
        <v>1226</v>
      </c>
      <c r="V2" s="776" t="n">
        <v>1</v>
      </c>
      <c r="W2" s="776"/>
      <c r="X2" s="776" t="s">
        <v>1227</v>
      </c>
      <c r="Y2" s="775" t="s">
        <v>1228</v>
      </c>
      <c r="Z2" s="783"/>
      <c r="AA2" s="775" t="s">
        <v>1229</v>
      </c>
      <c r="AB2" s="769" t="s">
        <v>1229</v>
      </c>
      <c r="AC2" s="775" t="s">
        <v>1230</v>
      </c>
      <c r="AD2" s="769" t="s">
        <v>1230</v>
      </c>
      <c r="AF2" s="776" t="s">
        <v>1226</v>
      </c>
      <c r="AH2" s="776" t="s">
        <v>1231</v>
      </c>
      <c r="AI2" s="776" t="s">
        <v>1231</v>
      </c>
      <c r="AK2" s="776" t="s">
        <v>1232</v>
      </c>
      <c r="AM2" s="776" t="s">
        <v>1233</v>
      </c>
      <c r="AP2" s="578" t="s">
        <v>1227</v>
      </c>
      <c r="AQ2" s="775" t="s">
        <v>1227</v>
      </c>
      <c r="AS2" s="775" t="s">
        <v>1234</v>
      </c>
      <c r="AU2" s="784" t="s">
        <v>1235</v>
      </c>
      <c r="AW2" s="784" t="s">
        <v>1236</v>
      </c>
      <c r="AX2" s="784" t="s">
        <v>1236</v>
      </c>
      <c r="AZ2" s="784" t="s">
        <v>52</v>
      </c>
      <c r="BB2" s="784" t="s">
        <v>1237</v>
      </c>
      <c r="BC2" s="784" t="s">
        <v>1238</v>
      </c>
      <c r="BE2" s="784" t="n">
        <v>2000</v>
      </c>
      <c r="BF2" s="784" t="s">
        <v>1239</v>
      </c>
    </row>
    <row r="3" customFormat="false" ht="11.25" hidden="false" customHeight="true" outlineLevel="0" collapsed="false">
      <c r="A3" s="95" t="s">
        <v>1240</v>
      </c>
      <c r="B3" s="775" t="n">
        <v>2001</v>
      </c>
      <c r="C3" s="775" t="n">
        <v>2023</v>
      </c>
      <c r="D3" s="775" t="s">
        <v>19</v>
      </c>
      <c r="E3" s="776" t="s">
        <v>1241</v>
      </c>
      <c r="F3" s="776" t="s">
        <v>34</v>
      </c>
      <c r="G3" s="776" t="s">
        <v>1242</v>
      </c>
      <c r="H3" s="776" t="s">
        <v>1243</v>
      </c>
      <c r="I3" s="776" t="s">
        <v>101</v>
      </c>
      <c r="J3" s="776" t="s">
        <v>563</v>
      </c>
      <c r="K3" s="777" t="s">
        <v>1244</v>
      </c>
      <c r="L3" s="777" t="n">
        <f aca="false">_xlfn.iferror(MATCH(K3,OFFER_METHOD,0),0)</f>
        <v>0</v>
      </c>
      <c r="M3" s="777" t="n">
        <v>2</v>
      </c>
      <c r="N3" s="778" t="s">
        <v>1245</v>
      </c>
      <c r="O3" s="776" t="s">
        <v>1246</v>
      </c>
      <c r="P3" s="779" t="s">
        <v>1247</v>
      </c>
      <c r="Q3" s="780" t="s">
        <v>1248</v>
      </c>
      <c r="R3" s="781" t="s">
        <v>1249</v>
      </c>
      <c r="S3" s="781" t="s">
        <v>1250</v>
      </c>
      <c r="T3" s="782" t="s">
        <v>1251</v>
      </c>
      <c r="U3" s="777" t="s">
        <v>1252</v>
      </c>
      <c r="V3" s="776" t="n">
        <v>2</v>
      </c>
      <c r="W3" s="776"/>
      <c r="X3" s="776" t="s">
        <v>1253</v>
      </c>
      <c r="Y3" s="775" t="s">
        <v>1228</v>
      </c>
      <c r="Z3" s="783"/>
      <c r="AA3" s="775" t="s">
        <v>1254</v>
      </c>
      <c r="AB3" s="769" t="s">
        <v>1254</v>
      </c>
      <c r="AC3" s="775" t="s">
        <v>1255</v>
      </c>
      <c r="AD3" s="769" t="s">
        <v>1255</v>
      </c>
      <c r="AF3" s="776" t="s">
        <v>1252</v>
      </c>
      <c r="AH3" s="776" t="s">
        <v>1256</v>
      </c>
      <c r="AI3" s="776" t="s">
        <v>1257</v>
      </c>
      <c r="AK3" s="776" t="s">
        <v>1258</v>
      </c>
      <c r="AM3" s="776" t="s">
        <v>1259</v>
      </c>
      <c r="AP3" s="578" t="s">
        <v>1260</v>
      </c>
      <c r="AQ3" s="775" t="s">
        <v>1260</v>
      </c>
      <c r="AS3" s="775" t="s">
        <v>1261</v>
      </c>
      <c r="AU3" s="784" t="s">
        <v>1262</v>
      </c>
      <c r="AW3" s="784" t="s">
        <v>1263</v>
      </c>
      <c r="AX3" s="784" t="s">
        <v>1263</v>
      </c>
      <c r="AZ3" s="784" t="s">
        <v>1264</v>
      </c>
      <c r="BB3" s="784" t="s">
        <v>1265</v>
      </c>
      <c r="BC3" s="784" t="s">
        <v>1238</v>
      </c>
      <c r="BE3" s="784" t="n">
        <v>2001</v>
      </c>
      <c r="BF3" s="784" t="s">
        <v>1266</v>
      </c>
      <c r="BH3" s="767" t="s">
        <v>1267</v>
      </c>
      <c r="BJ3" s="767" t="s">
        <v>1268</v>
      </c>
      <c r="BL3" s="767" t="s">
        <v>1269</v>
      </c>
      <c r="BN3" s="767" t="s">
        <v>1270</v>
      </c>
      <c r="BR3" s="767" t="s">
        <v>1271</v>
      </c>
      <c r="BS3" s="203"/>
      <c r="BT3" s="186"/>
      <c r="BU3" s="767" t="s">
        <v>1272</v>
      </c>
      <c r="BV3" s="186"/>
      <c r="BW3" s="186"/>
      <c r="BX3" s="767" t="s">
        <v>1273</v>
      </c>
      <c r="CA3" s="767" t="s">
        <v>1274</v>
      </c>
    </row>
    <row r="4" customFormat="false" ht="11.25" hidden="false" customHeight="true" outlineLevel="0" collapsed="false">
      <c r="A4" s="95" t="s">
        <v>1275</v>
      </c>
      <c r="B4" s="775" t="n">
        <v>2002</v>
      </c>
      <c r="C4" s="775" t="n">
        <v>2024</v>
      </c>
      <c r="E4" s="776" t="s">
        <v>1276</v>
      </c>
      <c r="F4" s="776" t="s">
        <v>1277</v>
      </c>
      <c r="H4" s="776" t="s">
        <v>1278</v>
      </c>
      <c r="I4" s="776" t="s">
        <v>89</v>
      </c>
      <c r="J4" s="776" t="s">
        <v>1279</v>
      </c>
      <c r="K4" s="777" t="s">
        <v>1280</v>
      </c>
      <c r="L4" s="777" t="n">
        <f aca="false">_xlfn.iferror(MATCH(K4,OFFER_METHOD,0),0)</f>
        <v>0</v>
      </c>
      <c r="M4" s="777" t="n">
        <v>3</v>
      </c>
      <c r="N4" s="778" t="s">
        <v>1281</v>
      </c>
      <c r="O4" s="776" t="s">
        <v>1282</v>
      </c>
      <c r="Q4" s="780" t="s">
        <v>1283</v>
      </c>
      <c r="R4" s="781" t="s">
        <v>1284</v>
      </c>
      <c r="S4" s="781" t="s">
        <v>1285</v>
      </c>
      <c r="T4" s="782" t="s">
        <v>1286</v>
      </c>
      <c r="U4" s="777" t="s">
        <v>1287</v>
      </c>
      <c r="V4" s="776" t="n">
        <v>3</v>
      </c>
      <c r="W4" s="776"/>
      <c r="X4" s="776" t="s">
        <v>1288</v>
      </c>
      <c r="Y4" s="775" t="s">
        <v>1228</v>
      </c>
      <c r="Z4" s="137"/>
      <c r="AC4" s="775" t="s">
        <v>1289</v>
      </c>
      <c r="AD4" s="769" t="s">
        <v>1289</v>
      </c>
      <c r="AF4" s="776" t="s">
        <v>1287</v>
      </c>
      <c r="AH4" s="776" t="s">
        <v>1290</v>
      </c>
      <c r="AK4" s="776" t="s">
        <v>1291</v>
      </c>
      <c r="AM4" s="776" t="s">
        <v>1292</v>
      </c>
      <c r="AP4" s="578" t="s">
        <v>1253</v>
      </c>
      <c r="AQ4" s="775" t="s">
        <v>1253</v>
      </c>
      <c r="AS4" s="775" t="s">
        <v>1293</v>
      </c>
      <c r="AU4" s="784" t="s">
        <v>1294</v>
      </c>
      <c r="AW4" s="784" t="s">
        <v>1295</v>
      </c>
      <c r="AX4" s="784" t="s">
        <v>1295</v>
      </c>
      <c r="AZ4" s="784" t="s">
        <v>1296</v>
      </c>
      <c r="BB4" s="784" t="s">
        <v>1297</v>
      </c>
      <c r="BC4" s="784" t="s">
        <v>1298</v>
      </c>
      <c r="BE4" s="784" t="n">
        <v>2002</v>
      </c>
      <c r="BF4" s="784" t="s">
        <v>1299</v>
      </c>
      <c r="BH4" s="784" t="s">
        <v>1300</v>
      </c>
      <c r="BJ4" s="784" t="s">
        <v>1300</v>
      </c>
      <c r="BL4" s="784" t="s">
        <v>1300</v>
      </c>
      <c r="BN4" s="784" t="s">
        <v>1300</v>
      </c>
      <c r="BQ4" s="578" t="s">
        <v>1301</v>
      </c>
      <c r="BR4" s="578" t="s">
        <v>1302</v>
      </c>
      <c r="BS4" s="578"/>
      <c r="BT4" s="578" t="s">
        <v>1303</v>
      </c>
      <c r="BU4" s="578" t="s">
        <v>1304</v>
      </c>
      <c r="BV4" s="186"/>
      <c r="BW4" s="578" t="s">
        <v>1305</v>
      </c>
      <c r="BX4" s="578" t="s">
        <v>1306</v>
      </c>
      <c r="BZ4" s="578" t="s">
        <v>1307</v>
      </c>
      <c r="CA4" s="578" t="s">
        <v>1308</v>
      </c>
    </row>
    <row r="5" customFormat="false" ht="11.25" hidden="false" customHeight="true" outlineLevel="0" collapsed="false">
      <c r="A5" s="95" t="s">
        <v>1309</v>
      </c>
      <c r="B5" s="775" t="n">
        <v>2003</v>
      </c>
      <c r="C5" s="775" t="n">
        <v>2025</v>
      </c>
      <c r="E5" s="776" t="s">
        <v>1310</v>
      </c>
      <c r="F5" s="776" t="s">
        <v>1311</v>
      </c>
      <c r="H5" s="776" t="s">
        <v>1312</v>
      </c>
      <c r="I5" s="776" t="s">
        <v>90</v>
      </c>
      <c r="K5" s="777" t="s">
        <v>1313</v>
      </c>
      <c r="L5" s="777" t="n">
        <f aca="false">_xlfn.iferror(MATCH(K5,OFFER_METHOD,0),0)</f>
        <v>0</v>
      </c>
      <c r="M5" s="777" t="n">
        <v>4</v>
      </c>
      <c r="N5" s="785" t="s">
        <v>1314</v>
      </c>
      <c r="O5" s="776" t="s">
        <v>1315</v>
      </c>
      <c r="Q5" s="780" t="s">
        <v>1316</v>
      </c>
      <c r="R5" s="781" t="s">
        <v>1317</v>
      </c>
      <c r="T5" s="776" t="s">
        <v>1318</v>
      </c>
      <c r="U5" s="777" t="s">
        <v>1319</v>
      </c>
      <c r="V5" s="776" t="n">
        <v>4</v>
      </c>
      <c r="W5" s="776"/>
      <c r="X5" s="776" t="s">
        <v>175</v>
      </c>
      <c r="Y5" s="775" t="s">
        <v>1320</v>
      </c>
      <c r="Z5" s="137" t="n">
        <v>1</v>
      </c>
      <c r="AF5" s="776" t="s">
        <v>1321</v>
      </c>
      <c r="AH5" s="776" t="s">
        <v>1322</v>
      </c>
      <c r="AK5" s="776" t="s">
        <v>1323</v>
      </c>
      <c r="AM5" s="776" t="s">
        <v>1324</v>
      </c>
      <c r="AP5" s="578" t="s">
        <v>175</v>
      </c>
      <c r="AQ5" s="775" t="s">
        <v>175</v>
      </c>
      <c r="AU5" s="784" t="s">
        <v>1325</v>
      </c>
      <c r="AW5" s="784" t="s">
        <v>1326</v>
      </c>
      <c r="AX5" s="784" t="s">
        <v>1326</v>
      </c>
      <c r="AZ5" s="784" t="s">
        <v>1327</v>
      </c>
      <c r="BB5" s="784" t="s">
        <v>1328</v>
      </c>
      <c r="BC5" s="784" t="s">
        <v>1329</v>
      </c>
      <c r="BE5" s="784" t="n">
        <v>2003</v>
      </c>
      <c r="BF5" s="784" t="s">
        <v>1330</v>
      </c>
      <c r="BH5" s="784" t="s">
        <v>1331</v>
      </c>
      <c r="BJ5" s="784" t="s">
        <v>1331</v>
      </c>
      <c r="BL5" s="784" t="s">
        <v>1331</v>
      </c>
      <c r="BN5" s="784" t="s">
        <v>1332</v>
      </c>
      <c r="BQ5" s="784" t="n">
        <v>4213775</v>
      </c>
      <c r="BR5" s="784" t="s">
        <v>1227</v>
      </c>
      <c r="BS5" s="578"/>
      <c r="BT5" s="784" t="n">
        <v>64236871</v>
      </c>
      <c r="BU5" s="784" t="s">
        <v>236</v>
      </c>
      <c r="BV5" s="186"/>
      <c r="BW5" s="784" t="n">
        <v>4213767</v>
      </c>
      <c r="BX5" s="784" t="s">
        <v>1333</v>
      </c>
      <c r="BZ5" s="784" t="n">
        <v>64237509</v>
      </c>
      <c r="CA5" s="786" t="s">
        <v>1334</v>
      </c>
    </row>
    <row r="6" customFormat="false" ht="11.25" hidden="false" customHeight="true" outlineLevel="0" collapsed="false">
      <c r="A6" s="95" t="s">
        <v>1335</v>
      </c>
      <c r="B6" s="775" t="n">
        <v>2004</v>
      </c>
      <c r="C6" s="775" t="n">
        <v>2026</v>
      </c>
      <c r="E6" s="776" t="s">
        <v>1336</v>
      </c>
      <c r="F6" s="578"/>
      <c r="H6" s="776" t="s">
        <v>1337</v>
      </c>
      <c r="I6" s="776" t="s">
        <v>119</v>
      </c>
      <c r="J6" s="767" t="s">
        <v>1338</v>
      </c>
      <c r="L6" s="777" t="n">
        <f aca="false">SUM(kind_of_control_method_filter)</f>
        <v>0</v>
      </c>
      <c r="N6" s="785" t="s">
        <v>1339</v>
      </c>
      <c r="O6" s="776" t="s">
        <v>1340</v>
      </c>
      <c r="R6" s="781" t="s">
        <v>1222</v>
      </c>
      <c r="T6" s="776" t="s">
        <v>1341</v>
      </c>
      <c r="U6" s="777" t="s">
        <v>1321</v>
      </c>
      <c r="V6" s="776" t="n">
        <v>5</v>
      </c>
      <c r="W6" s="776"/>
      <c r="X6" s="775" t="s">
        <v>181</v>
      </c>
      <c r="Y6" s="775" t="s">
        <v>1342</v>
      </c>
      <c r="Z6" s="137"/>
      <c r="AA6" s="137"/>
      <c r="AH6" s="776" t="s">
        <v>1343</v>
      </c>
      <c r="AK6" s="776" t="s">
        <v>1344</v>
      </c>
      <c r="AM6" s="776" t="s">
        <v>1345</v>
      </c>
      <c r="AP6" s="578" t="s">
        <v>181</v>
      </c>
      <c r="AQ6" s="775" t="s">
        <v>181</v>
      </c>
      <c r="AU6" s="784" t="s">
        <v>1346</v>
      </c>
      <c r="AW6" s="784" t="s">
        <v>1347</v>
      </c>
      <c r="AX6" s="784" t="s">
        <v>1347</v>
      </c>
      <c r="BB6" s="784" t="s">
        <v>1348</v>
      </c>
      <c r="BC6" s="784" t="s">
        <v>1329</v>
      </c>
      <c r="BE6" s="784" t="n">
        <v>2004</v>
      </c>
      <c r="BF6" s="784" t="s">
        <v>1349</v>
      </c>
      <c r="BH6" s="784" t="s">
        <v>1350</v>
      </c>
      <c r="BJ6" s="784" t="s">
        <v>1351</v>
      </c>
      <c r="BL6" s="784" t="s">
        <v>1351</v>
      </c>
      <c r="BN6" s="784" t="s">
        <v>1352</v>
      </c>
      <c r="BQ6" s="784" t="n">
        <v>4213784</v>
      </c>
      <c r="BR6" s="786" t="s">
        <v>1260</v>
      </c>
      <c r="BS6" s="787"/>
      <c r="BT6" s="784" t="n">
        <v>64236872</v>
      </c>
      <c r="BU6" s="784" t="s">
        <v>241</v>
      </c>
      <c r="BV6" s="186"/>
      <c r="BW6" s="784" t="n">
        <v>4213768</v>
      </c>
      <c r="BX6" s="784" t="s">
        <v>261</v>
      </c>
      <c r="BZ6" s="784" t="n">
        <v>64237510</v>
      </c>
      <c r="CA6" s="784" t="s">
        <v>1353</v>
      </c>
    </row>
    <row r="7" customFormat="false" ht="11.25" hidden="false" customHeight="true" outlineLevel="0" collapsed="false">
      <c r="A7" s="95" t="s">
        <v>1354</v>
      </c>
      <c r="B7" s="775" t="n">
        <v>2005</v>
      </c>
      <c r="E7" s="776" t="s">
        <v>1355</v>
      </c>
      <c r="F7" s="578"/>
      <c r="H7" s="776" t="s">
        <v>1356</v>
      </c>
      <c r="I7" s="776" t="s">
        <v>91</v>
      </c>
      <c r="J7" s="776" t="s">
        <v>1357</v>
      </c>
      <c r="N7" s="788" t="s">
        <v>1358</v>
      </c>
      <c r="O7" s="776" t="s">
        <v>1359</v>
      </c>
      <c r="U7" s="777" t="s">
        <v>19</v>
      </c>
      <c r="V7" s="769" t="s">
        <v>91</v>
      </c>
      <c r="W7" s="776"/>
      <c r="X7" s="775" t="s">
        <v>187</v>
      </c>
      <c r="Y7" s="775" t="s">
        <v>1320</v>
      </c>
      <c r="Z7" s="137"/>
      <c r="AA7" s="137"/>
      <c r="AH7" s="776" t="s">
        <v>1360</v>
      </c>
      <c r="AK7" s="776" t="s">
        <v>1361</v>
      </c>
      <c r="AM7" s="776" t="s">
        <v>1362</v>
      </c>
      <c r="AP7" s="578" t="s">
        <v>187</v>
      </c>
      <c r="AQ7" s="775" t="s">
        <v>187</v>
      </c>
      <c r="AU7" s="784" t="s">
        <v>1363</v>
      </c>
      <c r="AW7" s="784" t="s">
        <v>1364</v>
      </c>
      <c r="AX7" s="784" t="s">
        <v>1364</v>
      </c>
      <c r="AZ7" s="767" t="s">
        <v>1365</v>
      </c>
      <c r="BB7" s="784" t="s">
        <v>1366</v>
      </c>
      <c r="BC7" s="784" t="s">
        <v>1329</v>
      </c>
      <c r="BE7" s="784" t="n">
        <v>2005</v>
      </c>
      <c r="BF7" s="784" t="s">
        <v>1367</v>
      </c>
      <c r="BH7" s="784" t="s">
        <v>1368</v>
      </c>
      <c r="BJ7" s="784" t="s">
        <v>1350</v>
      </c>
      <c r="BL7" s="784" t="s">
        <v>1350</v>
      </c>
      <c r="BN7" s="784" t="s">
        <v>1369</v>
      </c>
      <c r="BQ7" s="784" t="n">
        <v>4213781</v>
      </c>
      <c r="BR7" s="784" t="s">
        <v>1253</v>
      </c>
      <c r="BS7" s="578"/>
      <c r="BT7" s="784" t="n">
        <v>64236873</v>
      </c>
      <c r="BU7" s="784" t="s">
        <v>246</v>
      </c>
      <c r="BV7" s="186"/>
      <c r="BW7" s="784" t="n">
        <v>4213769</v>
      </c>
      <c r="BX7" s="784" t="s">
        <v>1370</v>
      </c>
      <c r="BZ7" s="784" t="n">
        <v>64237511</v>
      </c>
      <c r="CA7" s="784" t="s">
        <v>276</v>
      </c>
    </row>
    <row r="8" customFormat="false" ht="11.25" hidden="false" customHeight="true" outlineLevel="0" collapsed="false">
      <c r="A8" s="95" t="s">
        <v>1371</v>
      </c>
      <c r="B8" s="775" t="n">
        <v>2006</v>
      </c>
      <c r="E8" s="776" t="s">
        <v>1372</v>
      </c>
      <c r="F8" s="578"/>
      <c r="H8" s="776" t="s">
        <v>1373</v>
      </c>
      <c r="I8" s="776" t="s">
        <v>92</v>
      </c>
      <c r="J8" s="776" t="s">
        <v>1374</v>
      </c>
      <c r="N8" s="777" t="s">
        <v>1375</v>
      </c>
      <c r="O8" s="776" t="s">
        <v>1376</v>
      </c>
      <c r="V8" s="769" t="s">
        <v>92</v>
      </c>
      <c r="W8" s="776"/>
      <c r="X8" s="775" t="s">
        <v>193</v>
      </c>
      <c r="Y8" s="775" t="s">
        <v>1320</v>
      </c>
      <c r="Z8" s="137"/>
      <c r="AA8" s="137"/>
      <c r="AK8" s="776" t="s">
        <v>1377</v>
      </c>
      <c r="AP8" s="578" t="s">
        <v>193</v>
      </c>
      <c r="AQ8" s="775" t="s">
        <v>193</v>
      </c>
      <c r="AU8" s="784" t="s">
        <v>1378</v>
      </c>
      <c r="AW8" s="784" t="s">
        <v>1379</v>
      </c>
      <c r="AX8" s="784" t="s">
        <v>1379</v>
      </c>
      <c r="AZ8" s="784" t="s">
        <v>1380</v>
      </c>
      <c r="BB8" s="784" t="s">
        <v>1381</v>
      </c>
      <c r="BC8" s="784" t="s">
        <v>1329</v>
      </c>
      <c r="BE8" s="784" t="n">
        <v>2006</v>
      </c>
      <c r="BF8" s="784" t="s">
        <v>1382</v>
      </c>
      <c r="BH8" s="784" t="s">
        <v>1383</v>
      </c>
      <c r="BJ8" s="784" t="s">
        <v>1384</v>
      </c>
      <c r="BL8" s="784" t="s">
        <v>1384</v>
      </c>
      <c r="BN8" s="784" t="s">
        <v>1385</v>
      </c>
      <c r="BQ8" s="784" t="n">
        <v>4213776</v>
      </c>
      <c r="BR8" s="784" t="s">
        <v>175</v>
      </c>
      <c r="BS8" s="578"/>
      <c r="BT8" s="784" t="n">
        <v>64236874</v>
      </c>
      <c r="BU8" s="786" t="s">
        <v>1386</v>
      </c>
      <c r="BV8" s="186"/>
      <c r="BW8" s="784" t="n">
        <v>4213770</v>
      </c>
      <c r="BX8" s="786" t="s">
        <v>1387</v>
      </c>
      <c r="BZ8" s="784" t="n">
        <v>64237512</v>
      </c>
      <c r="CA8" s="784" t="s">
        <v>271</v>
      </c>
    </row>
    <row r="9" customFormat="false" ht="11.25" hidden="false" customHeight="true" outlineLevel="0" collapsed="false">
      <c r="A9" s="95" t="s">
        <v>1388</v>
      </c>
      <c r="B9" s="775" t="n">
        <v>2007</v>
      </c>
      <c r="E9" s="776" t="s">
        <v>1389</v>
      </c>
      <c r="F9" s="578"/>
      <c r="G9" s="768" t="s">
        <v>1390</v>
      </c>
      <c r="H9" s="768" t="s">
        <v>1391</v>
      </c>
      <c r="I9" s="776" t="s">
        <v>120</v>
      </c>
      <c r="O9" s="776" t="s">
        <v>1392</v>
      </c>
      <c r="V9" s="769" t="s">
        <v>120</v>
      </c>
      <c r="W9" s="776"/>
      <c r="X9" s="775" t="s">
        <v>199</v>
      </c>
      <c r="Y9" s="775" t="s">
        <v>1228</v>
      </c>
      <c r="Z9" s="137" t="n">
        <v>1</v>
      </c>
      <c r="AA9" s="137"/>
      <c r="AK9" s="776" t="s">
        <v>1393</v>
      </c>
      <c r="AP9" s="578" t="s">
        <v>1394</v>
      </c>
      <c r="AQ9" s="775" t="s">
        <v>1394</v>
      </c>
      <c r="AW9" s="784" t="s">
        <v>1395</v>
      </c>
      <c r="AX9" s="784" t="s">
        <v>1395</v>
      </c>
      <c r="AZ9" s="784" t="s">
        <v>1396</v>
      </c>
      <c r="BB9" s="784" t="s">
        <v>1397</v>
      </c>
      <c r="BC9" s="784" t="s">
        <v>1329</v>
      </c>
      <c r="BE9" s="784" t="n">
        <v>2007</v>
      </c>
      <c r="BF9" s="784" t="s">
        <v>1398</v>
      </c>
      <c r="BH9" s="784" t="s">
        <v>1399</v>
      </c>
      <c r="BJ9" s="784" t="s">
        <v>1400</v>
      </c>
      <c r="BL9" s="784" t="s">
        <v>1400</v>
      </c>
      <c r="BN9" s="784" t="s">
        <v>1401</v>
      </c>
      <c r="BQ9" s="784" t="n">
        <v>4213777</v>
      </c>
      <c r="BR9" s="784" t="s">
        <v>181</v>
      </c>
      <c r="BS9" s="578"/>
      <c r="BT9" s="784" t="n">
        <v>64236875</v>
      </c>
      <c r="BU9" s="784" t="s">
        <v>251</v>
      </c>
      <c r="BV9" s="186"/>
      <c r="BW9" s="186"/>
      <c r="BX9" s="186"/>
    </row>
    <row r="10" customFormat="false" ht="11.25" hidden="false" customHeight="true" outlineLevel="0" collapsed="false">
      <c r="A10" s="95" t="s">
        <v>1402</v>
      </c>
      <c r="B10" s="775" t="n">
        <v>2008</v>
      </c>
      <c r="E10" s="776" t="s">
        <v>1403</v>
      </c>
      <c r="F10" s="578"/>
      <c r="G10" s="776" t="s">
        <v>1404</v>
      </c>
      <c r="H10" s="776" t="s">
        <v>1405</v>
      </c>
      <c r="I10" s="776" t="s">
        <v>157</v>
      </c>
      <c r="J10" s="767" t="s">
        <v>1406</v>
      </c>
      <c r="K10" s="767" t="s">
        <v>1407</v>
      </c>
      <c r="O10" s="776" t="s">
        <v>1408</v>
      </c>
      <c r="V10" s="789" t="s">
        <v>157</v>
      </c>
      <c r="W10" s="790"/>
      <c r="X10" s="790" t="s">
        <v>1409</v>
      </c>
      <c r="Y10" s="791" t="s">
        <v>1410</v>
      </c>
      <c r="Z10" s="137"/>
      <c r="AP10" s="578" t="s">
        <v>1409</v>
      </c>
      <c r="AQ10" s="775" t="s">
        <v>1409</v>
      </c>
      <c r="AW10" s="784" t="s">
        <v>1411</v>
      </c>
      <c r="AX10" s="784" t="s">
        <v>1411</v>
      </c>
      <c r="AZ10" s="784" t="s">
        <v>1412</v>
      </c>
      <c r="BB10" s="784" t="s">
        <v>1413</v>
      </c>
      <c r="BC10" s="784" t="s">
        <v>1329</v>
      </c>
      <c r="BE10" s="784" t="n">
        <v>2008</v>
      </c>
      <c r="BF10" s="784" t="s">
        <v>1414</v>
      </c>
      <c r="BH10" s="784" t="s">
        <v>1415</v>
      </c>
      <c r="BJ10" s="784" t="s">
        <v>1416</v>
      </c>
      <c r="BL10" s="784" t="s">
        <v>1416</v>
      </c>
      <c r="BN10" s="784" t="s">
        <v>1417</v>
      </c>
      <c r="BQ10" s="784" t="n">
        <v>4213778</v>
      </c>
      <c r="BR10" s="784" t="s">
        <v>187</v>
      </c>
      <c r="BS10" s="578"/>
      <c r="BT10" s="784" t="n">
        <v>64236876</v>
      </c>
      <c r="BU10" s="784" t="s">
        <v>231</v>
      </c>
      <c r="BV10" s="186"/>
      <c r="BW10" s="186"/>
      <c r="BX10" s="186"/>
    </row>
    <row r="11" customFormat="false" ht="11.25" hidden="false" customHeight="true" outlineLevel="0" collapsed="false">
      <c r="A11" s="95" t="s">
        <v>1418</v>
      </c>
      <c r="B11" s="775" t="n">
        <v>2009</v>
      </c>
      <c r="E11" s="776" t="s">
        <v>1419</v>
      </c>
      <c r="F11" s="578"/>
      <c r="G11" s="776" t="s">
        <v>1420</v>
      </c>
      <c r="H11" s="776" t="s">
        <v>1421</v>
      </c>
      <c r="I11" s="776" t="s">
        <v>158</v>
      </c>
      <c r="J11" s="776" t="s">
        <v>1422</v>
      </c>
      <c r="K11" s="792" t="s">
        <v>1423</v>
      </c>
      <c r="O11" s="776" t="s">
        <v>1424</v>
      </c>
      <c r="V11" s="769" t="s">
        <v>158</v>
      </c>
      <c r="W11" s="769"/>
      <c r="X11" s="776" t="s">
        <v>1394</v>
      </c>
      <c r="Y11" s="775" t="s">
        <v>1425</v>
      </c>
      <c r="Z11" s="137"/>
      <c r="AP11" s="578" t="s">
        <v>199</v>
      </c>
      <c r="AQ11" s="769" t="s">
        <v>199</v>
      </c>
      <c r="AW11" s="784" t="s">
        <v>1426</v>
      </c>
      <c r="AX11" s="784" t="s">
        <v>1426</v>
      </c>
      <c r="AZ11" s="784" t="s">
        <v>1427</v>
      </c>
      <c r="BB11" s="784" t="s">
        <v>1428</v>
      </c>
      <c r="BC11" s="784" t="s">
        <v>1329</v>
      </c>
      <c r="BE11" s="784" t="n">
        <v>2009</v>
      </c>
      <c r="BF11" s="784" t="s">
        <v>1429</v>
      </c>
      <c r="BH11" s="784" t="s">
        <v>1430</v>
      </c>
      <c r="BJ11" s="784" t="s">
        <v>1399</v>
      </c>
      <c r="BL11" s="784" t="s">
        <v>1399</v>
      </c>
      <c r="BN11" s="784" t="s">
        <v>1431</v>
      </c>
      <c r="BQ11" s="784" t="n">
        <v>4213780</v>
      </c>
      <c r="BR11" s="784" t="s">
        <v>193</v>
      </c>
      <c r="BS11" s="578"/>
      <c r="BW11" s="186"/>
      <c r="BX11" s="186"/>
    </row>
    <row r="12" customFormat="false" ht="11.25" hidden="false" customHeight="true" outlineLevel="0" collapsed="false">
      <c r="A12" s="95" t="s">
        <v>1432</v>
      </c>
      <c r="B12" s="775" t="n">
        <v>2010</v>
      </c>
      <c r="E12" s="776" t="s">
        <v>1433</v>
      </c>
      <c r="F12" s="578"/>
      <c r="G12" s="776" t="s">
        <v>1421</v>
      </c>
      <c r="I12" s="776" t="s">
        <v>159</v>
      </c>
      <c r="J12" s="776" t="s">
        <v>1434</v>
      </c>
      <c r="K12" s="792" t="s">
        <v>1435</v>
      </c>
      <c r="O12" s="776" t="s">
        <v>1222</v>
      </c>
      <c r="V12" s="769" t="s">
        <v>159</v>
      </c>
      <c r="W12" s="769"/>
      <c r="X12" s="776" t="s">
        <v>1436</v>
      </c>
      <c r="Y12" s="775" t="s">
        <v>1228</v>
      </c>
      <c r="AP12" s="578"/>
      <c r="AW12" s="784" t="s">
        <v>158</v>
      </c>
      <c r="AX12" s="784" t="s">
        <v>158</v>
      </c>
      <c r="AZ12" s="784" t="s">
        <v>1437</v>
      </c>
      <c r="BB12" s="784" t="s">
        <v>1438</v>
      </c>
      <c r="BC12" s="784" t="s">
        <v>1329</v>
      </c>
      <c r="BE12" s="784" t="n">
        <v>2010</v>
      </c>
      <c r="BF12" s="784" t="s">
        <v>1439</v>
      </c>
      <c r="BH12" s="784" t="s">
        <v>1440</v>
      </c>
      <c r="BJ12" s="784" t="s">
        <v>1441</v>
      </c>
      <c r="BL12" s="784" t="s">
        <v>1441</v>
      </c>
      <c r="BN12" s="784" t="s">
        <v>1442</v>
      </c>
      <c r="BQ12" s="784" t="n">
        <v>4213779</v>
      </c>
      <c r="BR12" s="784" t="s">
        <v>1394</v>
      </c>
      <c r="BS12" s="578"/>
      <c r="BT12" s="186"/>
      <c r="BU12" s="186"/>
      <c r="BV12" s="186"/>
      <c r="BW12" s="186"/>
      <c r="BX12" s="186"/>
    </row>
    <row r="13" customFormat="false" ht="11.25" hidden="false" customHeight="true" outlineLevel="0" collapsed="false">
      <c r="A13" s="95" t="s">
        <v>1443</v>
      </c>
      <c r="B13" s="775" t="n">
        <v>2011</v>
      </c>
      <c r="E13" s="776" t="s">
        <v>1444</v>
      </c>
      <c r="F13" s="578"/>
      <c r="I13" s="776" t="s">
        <v>160</v>
      </c>
      <c r="K13" s="792" t="s">
        <v>1393</v>
      </c>
      <c r="V13" s="769" t="s">
        <v>160</v>
      </c>
      <c r="W13" s="769"/>
      <c r="X13" s="769"/>
      <c r="Y13" s="769"/>
      <c r="AW13" s="784" t="s">
        <v>159</v>
      </c>
      <c r="AX13" s="784" t="s">
        <v>159</v>
      </c>
      <c r="BB13" s="784" t="s">
        <v>1445</v>
      </c>
      <c r="BC13" s="784" t="s">
        <v>1446</v>
      </c>
      <c r="BE13" s="784" t="n">
        <v>2011</v>
      </c>
      <c r="BF13" s="784" t="s">
        <v>1447</v>
      </c>
      <c r="BH13" s="784" t="s">
        <v>1448</v>
      </c>
      <c r="BJ13" s="784" t="s">
        <v>1430</v>
      </c>
      <c r="BL13" s="784" t="s">
        <v>1430</v>
      </c>
      <c r="BN13" s="784" t="s">
        <v>1449</v>
      </c>
      <c r="BQ13" s="784" t="n">
        <v>4213783</v>
      </c>
      <c r="BR13" s="784" t="s">
        <v>1409</v>
      </c>
      <c r="BS13" s="578"/>
      <c r="BT13" s="186"/>
      <c r="BU13" s="186"/>
      <c r="BV13" s="186"/>
      <c r="BW13" s="186"/>
      <c r="BX13" s="186"/>
    </row>
    <row r="14" customFormat="false" ht="11.25" hidden="false" customHeight="true" outlineLevel="0" collapsed="false">
      <c r="A14" s="95" t="s">
        <v>1450</v>
      </c>
      <c r="B14" s="775" t="n">
        <v>2012</v>
      </c>
      <c r="I14" s="776" t="s">
        <v>161</v>
      </c>
      <c r="J14" s="767" t="s">
        <v>1451</v>
      </c>
      <c r="N14" s="767" t="s">
        <v>1452</v>
      </c>
      <c r="V14" s="776" t="n">
        <v>13</v>
      </c>
      <c r="W14" s="776"/>
      <c r="X14" s="776" t="s">
        <v>1260</v>
      </c>
      <c r="Y14" s="775" t="s">
        <v>1228</v>
      </c>
      <c r="AW14" s="784" t="s">
        <v>160</v>
      </c>
      <c r="AX14" s="784" t="s">
        <v>160</v>
      </c>
      <c r="AZ14" s="767" t="s">
        <v>1453</v>
      </c>
      <c r="BB14" s="784" t="s">
        <v>1454</v>
      </c>
      <c r="BC14" s="784" t="s">
        <v>1446</v>
      </c>
      <c r="BE14" s="784" t="n">
        <v>2012</v>
      </c>
      <c r="BH14" s="784" t="s">
        <v>1369</v>
      </c>
      <c r="BJ14" s="793" t="s">
        <v>1455</v>
      </c>
      <c r="BL14" s="793" t="s">
        <v>1455</v>
      </c>
      <c r="BN14" s="784" t="s">
        <v>1456</v>
      </c>
      <c r="BQ14" s="784" t="n">
        <v>4213782</v>
      </c>
      <c r="BR14" s="784" t="s">
        <v>199</v>
      </c>
      <c r="BS14" s="578"/>
      <c r="BT14" s="186"/>
      <c r="BU14" s="186"/>
      <c r="BV14" s="186"/>
      <c r="BW14" s="186"/>
      <c r="BX14" s="186"/>
    </row>
    <row r="15" customFormat="false" ht="19.5" hidden="false" customHeight="true" outlineLevel="0" collapsed="false">
      <c r="A15" s="95" t="s">
        <v>1457</v>
      </c>
      <c r="B15" s="775" t="n">
        <v>2013</v>
      </c>
      <c r="E15" s="794" t="s">
        <v>1458</v>
      </c>
      <c r="G15" s="768" t="s">
        <v>1459</v>
      </c>
      <c r="H15" s="768" t="s">
        <v>1460</v>
      </c>
      <c r="I15" s="777" t="s">
        <v>162</v>
      </c>
      <c r="J15" s="769" t="s">
        <v>590</v>
      </c>
      <c r="N15" s="795" t="s">
        <v>1461</v>
      </c>
      <c r="X15" s="578"/>
      <c r="AW15" s="784" t="s">
        <v>161</v>
      </c>
      <c r="AX15" s="784" t="s">
        <v>161</v>
      </c>
      <c r="AZ15" s="784" t="s">
        <v>1380</v>
      </c>
      <c r="BB15" s="784" t="s">
        <v>1462</v>
      </c>
      <c r="BC15" s="784" t="s">
        <v>1446</v>
      </c>
      <c r="BE15" s="784" t="n">
        <v>2013</v>
      </c>
      <c r="BH15" s="784" t="s">
        <v>1385</v>
      </c>
      <c r="BJ15" s="793" t="s">
        <v>1463</v>
      </c>
      <c r="BL15" s="793" t="s">
        <v>1463</v>
      </c>
      <c r="BN15" s="784" t="s">
        <v>1464</v>
      </c>
      <c r="BR15" s="186"/>
      <c r="BS15" s="186"/>
      <c r="BT15" s="186"/>
      <c r="BU15" s="186"/>
      <c r="BV15" s="186"/>
      <c r="BW15" s="186"/>
      <c r="BX15" s="186"/>
    </row>
    <row r="16" customFormat="false" ht="21" hidden="false" customHeight="true" outlineLevel="0" collapsed="false">
      <c r="A16" s="796" t="s">
        <v>1465</v>
      </c>
      <c r="B16" s="775" t="n">
        <v>2014</v>
      </c>
      <c r="E16" s="797" t="s">
        <v>1466</v>
      </c>
      <c r="G16" s="776" t="s">
        <v>1467</v>
      </c>
      <c r="H16" s="776" t="s">
        <v>1468</v>
      </c>
      <c r="I16" s="777" t="s">
        <v>1469</v>
      </c>
      <c r="J16" s="769" t="s">
        <v>563</v>
      </c>
      <c r="N16" s="795" t="s">
        <v>1470</v>
      </c>
      <c r="AW16" s="784" t="s">
        <v>162</v>
      </c>
      <c r="AX16" s="784" t="s">
        <v>162</v>
      </c>
      <c r="AZ16" s="784" t="s">
        <v>1396</v>
      </c>
      <c r="BB16" s="784" t="s">
        <v>1471</v>
      </c>
      <c r="BC16" s="784" t="s">
        <v>1446</v>
      </c>
      <c r="BE16" s="784" t="n">
        <v>2014</v>
      </c>
      <c r="BH16" s="784" t="s">
        <v>1401</v>
      </c>
      <c r="BJ16" s="793" t="s">
        <v>1472</v>
      </c>
      <c r="BL16" s="793" t="s">
        <v>1472</v>
      </c>
      <c r="BN16" s="784" t="s">
        <v>1473</v>
      </c>
      <c r="BR16" s="186"/>
      <c r="BS16" s="186"/>
      <c r="BT16" s="186"/>
      <c r="BU16" s="186"/>
      <c r="BV16" s="186"/>
      <c r="BW16" s="186"/>
      <c r="BX16" s="186"/>
    </row>
    <row r="17" customFormat="false" ht="21" hidden="false" customHeight="true" outlineLevel="0" collapsed="false">
      <c r="A17" s="95" t="s">
        <v>1474</v>
      </c>
      <c r="B17" s="775" t="n">
        <v>2015</v>
      </c>
      <c r="G17" s="776" t="s">
        <v>1421</v>
      </c>
      <c r="H17" s="776" t="s">
        <v>1421</v>
      </c>
      <c r="I17" s="776" t="s">
        <v>1475</v>
      </c>
      <c r="N17" s="795" t="s">
        <v>1476</v>
      </c>
      <c r="X17" s="578"/>
      <c r="AW17" s="784" t="s">
        <v>1469</v>
      </c>
      <c r="AX17" s="784" t="s">
        <v>1469</v>
      </c>
      <c r="AZ17" s="784" t="s">
        <v>1477</v>
      </c>
      <c r="BB17" s="784" t="s">
        <v>1478</v>
      </c>
      <c r="BC17" s="784" t="s">
        <v>1329</v>
      </c>
      <c r="BE17" s="784" t="n">
        <v>2015</v>
      </c>
      <c r="BH17" s="784" t="s">
        <v>1417</v>
      </c>
      <c r="BJ17" s="793" t="s">
        <v>1479</v>
      </c>
      <c r="BL17" s="793" t="s">
        <v>1479</v>
      </c>
      <c r="BN17" s="784" t="s">
        <v>1480</v>
      </c>
      <c r="BR17" s="767" t="s">
        <v>1271</v>
      </c>
      <c r="BS17" s="203"/>
      <c r="BU17" s="767" t="s">
        <v>1481</v>
      </c>
      <c r="BV17" s="186"/>
      <c r="BW17" s="186"/>
      <c r="BX17" s="767" t="s">
        <v>1482</v>
      </c>
      <c r="CA17" s="767" t="s">
        <v>1483</v>
      </c>
      <c r="CD17" s="767" t="s">
        <v>1484</v>
      </c>
    </row>
    <row r="18" customFormat="false" ht="21" hidden="false" customHeight="true" outlineLevel="0" collapsed="false">
      <c r="A18" s="95" t="s">
        <v>1485</v>
      </c>
      <c r="B18" s="775" t="n">
        <v>2016</v>
      </c>
      <c r="E18" s="768" t="s">
        <v>1486</v>
      </c>
      <c r="I18" s="776" t="s">
        <v>1487</v>
      </c>
      <c r="N18" s="795" t="s">
        <v>1488</v>
      </c>
      <c r="X18" s="578"/>
      <c r="AW18" s="784" t="s">
        <v>1475</v>
      </c>
      <c r="AX18" s="784" t="s">
        <v>1475</v>
      </c>
      <c r="BB18" s="784" t="s">
        <v>1489</v>
      </c>
      <c r="BC18" s="784" t="s">
        <v>1329</v>
      </c>
      <c r="BE18" s="784" t="n">
        <v>2016</v>
      </c>
      <c r="BH18" s="784" t="s">
        <v>1431</v>
      </c>
      <c r="BJ18" s="793" t="s">
        <v>1490</v>
      </c>
      <c r="BL18" s="793" t="s">
        <v>1490</v>
      </c>
      <c r="BN18" s="784" t="s">
        <v>1491</v>
      </c>
      <c r="BQ18" s="578" t="s">
        <v>1301</v>
      </c>
      <c r="BR18" s="578" t="s">
        <v>1302</v>
      </c>
      <c r="BS18" s="578"/>
      <c r="BT18" s="578" t="s">
        <v>1492</v>
      </c>
      <c r="BU18" s="578" t="s">
        <v>1493</v>
      </c>
      <c r="BV18" s="186"/>
      <c r="BW18" s="578" t="s">
        <v>1494</v>
      </c>
      <c r="BX18" s="578" t="s">
        <v>1495</v>
      </c>
      <c r="BZ18" s="578" t="s">
        <v>1496</v>
      </c>
      <c r="CA18" s="578" t="s">
        <v>1497</v>
      </c>
      <c r="CC18" s="578" t="s">
        <v>1498</v>
      </c>
      <c r="CD18" s="578" t="s">
        <v>1499</v>
      </c>
    </row>
    <row r="19" customFormat="false" ht="21" hidden="false" customHeight="true" outlineLevel="0" collapsed="false">
      <c r="A19" s="796" t="s">
        <v>1500</v>
      </c>
      <c r="B19" s="775" t="n">
        <v>2017</v>
      </c>
      <c r="E19" s="95" t="s">
        <v>174</v>
      </c>
      <c r="I19" s="776" t="s">
        <v>1501</v>
      </c>
      <c r="N19" s="795" t="s">
        <v>1502</v>
      </c>
      <c r="X19" s="578"/>
      <c r="AW19" s="784" t="s">
        <v>1487</v>
      </c>
      <c r="AX19" s="784" t="s">
        <v>1487</v>
      </c>
      <c r="AZ19" s="767" t="s">
        <v>1503</v>
      </c>
      <c r="BB19" s="784" t="s">
        <v>1504</v>
      </c>
      <c r="BC19" s="784" t="s">
        <v>1329</v>
      </c>
      <c r="BE19" s="784" t="n">
        <v>2017</v>
      </c>
      <c r="BH19" s="784" t="s">
        <v>1505</v>
      </c>
      <c r="BJ19" s="793" t="s">
        <v>1506</v>
      </c>
      <c r="BL19" s="793" t="s">
        <v>1506</v>
      </c>
      <c r="BQ19" s="784" t="n">
        <v>4190064</v>
      </c>
      <c r="BR19" s="784" t="s">
        <v>1507</v>
      </c>
      <c r="BS19" s="578"/>
      <c r="BT19" s="784" t="n">
        <v>4189671</v>
      </c>
      <c r="BU19" s="784" t="s">
        <v>1508</v>
      </c>
      <c r="BV19" s="186"/>
      <c r="BW19" s="784" t="n">
        <v>4189706</v>
      </c>
      <c r="BX19" s="784" t="s">
        <v>1509</v>
      </c>
      <c r="BZ19" s="784" t="n">
        <v>4189714</v>
      </c>
      <c r="CA19" s="784" t="s">
        <v>1510</v>
      </c>
      <c r="CC19" s="784" t="n">
        <v>4189708</v>
      </c>
      <c r="CD19" s="784" t="s">
        <v>1511</v>
      </c>
    </row>
    <row r="20" customFormat="false" ht="21" hidden="false" customHeight="true" outlineLevel="0" collapsed="false">
      <c r="A20" s="95" t="s">
        <v>1512</v>
      </c>
      <c r="B20" s="775" t="n">
        <v>2018</v>
      </c>
      <c r="E20" s="95" t="s">
        <v>1260</v>
      </c>
      <c r="I20" s="776" t="s">
        <v>1513</v>
      </c>
      <c r="N20" s="795" t="s">
        <v>1514</v>
      </c>
      <c r="AW20" s="784" t="s">
        <v>1501</v>
      </c>
      <c r="AX20" s="784" t="s">
        <v>1501</v>
      </c>
      <c r="AZ20" s="784" t="s">
        <v>1515</v>
      </c>
      <c r="BB20" s="784" t="s">
        <v>1516</v>
      </c>
      <c r="BC20" s="784" t="s">
        <v>1446</v>
      </c>
      <c r="BE20" s="784" t="n">
        <v>2018</v>
      </c>
      <c r="BH20" s="784" t="s">
        <v>1442</v>
      </c>
      <c r="BJ20" s="784" t="s">
        <v>1369</v>
      </c>
      <c r="BL20" s="784" t="s">
        <v>1369</v>
      </c>
      <c r="BQ20" s="784" t="n">
        <v>4190065</v>
      </c>
      <c r="BR20" s="784" t="s">
        <v>1517</v>
      </c>
      <c r="BS20" s="578"/>
      <c r="BT20" s="784" t="n">
        <v>4189672</v>
      </c>
      <c r="BU20" s="784" t="s">
        <v>1518</v>
      </c>
      <c r="BV20" s="186"/>
      <c r="BW20" s="784" t="n">
        <v>4189705</v>
      </c>
      <c r="BX20" s="784" t="s">
        <v>1519</v>
      </c>
      <c r="BZ20" s="784" t="n">
        <v>4189713</v>
      </c>
      <c r="CA20" s="784" t="s">
        <v>1519</v>
      </c>
      <c r="CC20" s="784" t="n">
        <v>4189709</v>
      </c>
      <c r="CD20" s="784" t="s">
        <v>1520</v>
      </c>
    </row>
    <row r="21" customFormat="false" ht="21" hidden="false" customHeight="true" outlineLevel="0" collapsed="false">
      <c r="A21" s="95" t="s">
        <v>1521</v>
      </c>
      <c r="B21" s="775" t="n">
        <v>2019</v>
      </c>
      <c r="I21" s="776" t="s">
        <v>1522</v>
      </c>
      <c r="N21" s="795" t="s">
        <v>1523</v>
      </c>
      <c r="AW21" s="784" t="s">
        <v>1513</v>
      </c>
      <c r="AX21" s="784" t="s">
        <v>1513</v>
      </c>
      <c r="AZ21" s="784" t="s">
        <v>1524</v>
      </c>
      <c r="BB21" s="784" t="s">
        <v>1525</v>
      </c>
      <c r="BC21" s="784" t="s">
        <v>1329</v>
      </c>
      <c r="BE21" s="784" t="n">
        <v>2019</v>
      </c>
      <c r="BH21" s="784" t="s">
        <v>1449</v>
      </c>
      <c r="BJ21" s="784" t="s">
        <v>1385</v>
      </c>
      <c r="BL21" s="784" t="s">
        <v>1385</v>
      </c>
      <c r="BQ21" s="784" t="n">
        <v>4190066</v>
      </c>
      <c r="BR21" s="784" t="s">
        <v>1526</v>
      </c>
      <c r="BS21" s="578"/>
      <c r="BT21" s="784" t="n">
        <v>4189673</v>
      </c>
      <c r="BU21" s="784" t="s">
        <v>1527</v>
      </c>
      <c r="BV21" s="186"/>
      <c r="BW21" s="784" t="n">
        <v>4189707</v>
      </c>
      <c r="BX21" s="784" t="s">
        <v>1528</v>
      </c>
      <c r="BZ21" s="784" t="n">
        <v>4189712</v>
      </c>
      <c r="CA21" s="784" t="s">
        <v>1529</v>
      </c>
      <c r="CC21" s="784" t="n">
        <v>4189710</v>
      </c>
      <c r="CD21" s="784" t="s">
        <v>1530</v>
      </c>
    </row>
    <row r="22" customFormat="false" ht="21" hidden="false" customHeight="true" outlineLevel="0" collapsed="false">
      <c r="A22" s="95" t="s">
        <v>1531</v>
      </c>
      <c r="B22" s="775" t="n">
        <v>2020</v>
      </c>
      <c r="N22" s="795" t="s">
        <v>1532</v>
      </c>
      <c r="AW22" s="784" t="s">
        <v>1522</v>
      </c>
      <c r="AX22" s="784" t="s">
        <v>1522</v>
      </c>
      <c r="AZ22" s="784" t="s">
        <v>1533</v>
      </c>
      <c r="BB22" s="784" t="s">
        <v>1534</v>
      </c>
      <c r="BC22" s="784" t="s">
        <v>1329</v>
      </c>
      <c r="BE22" s="784" t="n">
        <v>2020</v>
      </c>
      <c r="BH22" s="784" t="s">
        <v>1456</v>
      </c>
      <c r="BJ22" s="784" t="s">
        <v>1401</v>
      </c>
      <c r="BL22" s="784" t="s">
        <v>1401</v>
      </c>
      <c r="BQ22" s="784" t="n">
        <v>4190067</v>
      </c>
      <c r="BR22" s="784" t="s">
        <v>1535</v>
      </c>
      <c r="BS22" s="578"/>
      <c r="BT22" s="784" t="n">
        <v>4189674</v>
      </c>
      <c r="BU22" s="784" t="s">
        <v>1536</v>
      </c>
      <c r="BV22" s="186"/>
      <c r="BW22" s="186"/>
      <c r="CC22" s="784" t="n">
        <v>4189711</v>
      </c>
      <c r="CD22" s="784" t="s">
        <v>300</v>
      </c>
    </row>
    <row r="23" customFormat="false" ht="21" hidden="false" customHeight="true" outlineLevel="0" collapsed="false">
      <c r="A23" s="95" t="s">
        <v>1537</v>
      </c>
      <c r="B23" s="775" t="n">
        <v>2021</v>
      </c>
      <c r="AW23" s="784" t="s">
        <v>1538</v>
      </c>
      <c r="AX23" s="784" t="s">
        <v>1538</v>
      </c>
      <c r="AZ23" s="784" t="s">
        <v>1539</v>
      </c>
      <c r="BB23" s="784" t="s">
        <v>1540</v>
      </c>
      <c r="BC23" s="784" t="s">
        <v>1238</v>
      </c>
      <c r="BE23" s="784" t="n">
        <v>2021</v>
      </c>
      <c r="BH23" s="784" t="s">
        <v>1464</v>
      </c>
      <c r="BJ23" s="784" t="s">
        <v>1417</v>
      </c>
      <c r="BL23" s="784" t="s">
        <v>1417</v>
      </c>
      <c r="BQ23" s="784" t="n">
        <v>4190068</v>
      </c>
      <c r="BR23" s="784" t="s">
        <v>1541</v>
      </c>
      <c r="BS23" s="578"/>
      <c r="BT23" s="784" t="n">
        <v>4189675</v>
      </c>
      <c r="BU23" s="784" t="s">
        <v>1542</v>
      </c>
      <c r="BV23" s="186"/>
      <c r="BW23" s="186"/>
      <c r="CC23" s="784" t="n">
        <v>5110778</v>
      </c>
      <c r="CD23" s="784" t="s">
        <v>1543</v>
      </c>
    </row>
    <row r="24" customFormat="false" ht="21" hidden="false" customHeight="true" outlineLevel="0" collapsed="false">
      <c r="A24" s="95" t="s">
        <v>1544</v>
      </c>
      <c r="B24" s="775" t="n">
        <v>2022</v>
      </c>
      <c r="AW24" s="784" t="s">
        <v>1545</v>
      </c>
      <c r="AX24" s="784" t="s">
        <v>1545</v>
      </c>
      <c r="AZ24" s="784" t="s">
        <v>1546</v>
      </c>
      <c r="BB24" s="784" t="s">
        <v>1547</v>
      </c>
      <c r="BC24" s="784" t="s">
        <v>1548</v>
      </c>
      <c r="BE24" s="784" t="n">
        <v>2022</v>
      </c>
      <c r="BH24" s="784" t="s">
        <v>1473</v>
      </c>
      <c r="BJ24" s="784" t="s">
        <v>1431</v>
      </c>
      <c r="BL24" s="784" t="s">
        <v>1431</v>
      </c>
      <c r="BQ24" s="784" t="n">
        <v>4190069</v>
      </c>
      <c r="BR24" s="784" t="s">
        <v>1549</v>
      </c>
      <c r="BS24" s="578"/>
      <c r="BT24" s="784" t="n">
        <v>4189676</v>
      </c>
      <c r="BU24" s="784" t="s">
        <v>1550</v>
      </c>
      <c r="BV24" s="186"/>
      <c r="BW24" s="186"/>
      <c r="CC24" s="784" t="n">
        <v>25575374</v>
      </c>
      <c r="CD24" s="784" t="s">
        <v>1551</v>
      </c>
    </row>
    <row r="25" customFormat="false" ht="11.25" hidden="false" customHeight="true" outlineLevel="0" collapsed="false">
      <c r="A25" s="95" t="s">
        <v>1552</v>
      </c>
      <c r="B25" s="775" t="n">
        <v>2023</v>
      </c>
      <c r="AW25" s="784" t="s">
        <v>1553</v>
      </c>
      <c r="AX25" s="784" t="s">
        <v>1553</v>
      </c>
      <c r="AZ25" s="784" t="s">
        <v>1554</v>
      </c>
      <c r="BB25" s="784" t="s">
        <v>1555</v>
      </c>
      <c r="BC25" s="784" t="s">
        <v>1548</v>
      </c>
      <c r="BE25" s="784" t="n">
        <v>2023</v>
      </c>
      <c r="BH25" s="784" t="s">
        <v>1480</v>
      </c>
      <c r="BJ25" s="784" t="s">
        <v>1505</v>
      </c>
      <c r="BL25" s="784" t="s">
        <v>1505</v>
      </c>
      <c r="BQ25" s="784" t="n">
        <v>4190070</v>
      </c>
      <c r="BR25" s="784" t="s">
        <v>1556</v>
      </c>
      <c r="BS25" s="578"/>
      <c r="BT25" s="784" t="n">
        <v>4189677</v>
      </c>
      <c r="BU25" s="784" t="s">
        <v>1557</v>
      </c>
      <c r="BV25" s="186"/>
      <c r="BW25" s="186"/>
    </row>
    <row r="26" customFormat="false" ht="11.25" hidden="false" customHeight="true" outlineLevel="0" collapsed="false">
      <c r="A26" s="95" t="s">
        <v>1558</v>
      </c>
      <c r="B26" s="775" t="n">
        <v>2024</v>
      </c>
      <c r="J26" s="798" t="s">
        <v>1559</v>
      </c>
      <c r="AX26" s="784" t="s">
        <v>1560</v>
      </c>
      <c r="AZ26" s="784" t="s">
        <v>1424</v>
      </c>
      <c r="BB26" s="784" t="s">
        <v>1561</v>
      </c>
      <c r="BC26" s="784" t="s">
        <v>1548</v>
      </c>
      <c r="BE26" s="784" t="n">
        <v>2024</v>
      </c>
      <c r="BH26" s="784" t="s">
        <v>1491</v>
      </c>
      <c r="BJ26" s="784" t="s">
        <v>1442</v>
      </c>
      <c r="BL26" s="784" t="s">
        <v>1442</v>
      </c>
      <c r="BQ26" s="784" t="n">
        <v>4190071</v>
      </c>
      <c r="BR26" s="784" t="s">
        <v>1562</v>
      </c>
      <c r="BS26" s="578"/>
      <c r="BV26" s="186"/>
      <c r="BW26" s="186"/>
    </row>
    <row r="27" customFormat="false" ht="11.25" hidden="false" customHeight="true" outlineLevel="0" collapsed="false">
      <c r="A27" s="95" t="s">
        <v>1563</v>
      </c>
      <c r="B27" s="775" t="n">
        <v>2025</v>
      </c>
      <c r="J27" s="101" t="s">
        <v>102</v>
      </c>
      <c r="AX27" s="784" t="s">
        <v>1564</v>
      </c>
      <c r="BB27" s="784" t="s">
        <v>1565</v>
      </c>
      <c r="BC27" s="784" t="s">
        <v>1548</v>
      </c>
      <c r="BE27" s="784" t="n">
        <v>2025</v>
      </c>
      <c r="BJ27" s="784" t="s">
        <v>1449</v>
      </c>
      <c r="BL27" s="784" t="s">
        <v>1449</v>
      </c>
      <c r="BQ27" s="784" t="n">
        <v>4190072</v>
      </c>
      <c r="BR27" s="784" t="s">
        <v>1566</v>
      </c>
      <c r="BS27" s="578"/>
      <c r="BV27" s="186"/>
      <c r="BW27" s="186"/>
    </row>
    <row r="28" customFormat="false" ht="11.25" hidden="false" customHeight="true" outlineLevel="0" collapsed="false">
      <c r="A28" s="95" t="s">
        <v>1567</v>
      </c>
      <c r="D28" s="95"/>
      <c r="E28" s="799"/>
      <c r="F28" s="799"/>
      <c r="H28" s="185" t="s">
        <v>1568</v>
      </c>
      <c r="AX28" s="784" t="s">
        <v>1569</v>
      </c>
      <c r="AZ28" s="767" t="s">
        <v>1570</v>
      </c>
      <c r="BB28" s="784" t="s">
        <v>1571</v>
      </c>
      <c r="BC28" s="784" t="s">
        <v>1572</v>
      </c>
      <c r="BE28" s="784" t="n">
        <v>2026</v>
      </c>
      <c r="BJ28" s="784" t="s">
        <v>1456</v>
      </c>
      <c r="BL28" s="784" t="s">
        <v>1456</v>
      </c>
      <c r="BQ28" s="784" t="n">
        <v>4190073</v>
      </c>
      <c r="BR28" s="784" t="s">
        <v>1573</v>
      </c>
      <c r="BS28" s="578"/>
      <c r="BV28" s="186"/>
      <c r="BW28" s="186"/>
    </row>
    <row r="29" customFormat="false" ht="11.25" hidden="false" customHeight="true" outlineLevel="0" collapsed="false">
      <c r="A29" s="95" t="s">
        <v>1574</v>
      </c>
      <c r="D29" s="800" t="s">
        <v>1575</v>
      </c>
      <c r="E29" s="801" t="e">
        <f aca="false">IF(TEMPLATE_GROUP="","",INDEX(StartDateList,MATCH(TEMPLATE_GROUP,CodeTemplateList,0),1))</f>
        <v>#NAME?</v>
      </c>
      <c r="F29" s="801" t="e">
        <f aca="false">IF(TEMPLATE_GROUP="","",INDEX(EndDateList,MATCH(TEMPLATE_GROUP,CodeTemplateList,0),1))</f>
        <v>#NAME?</v>
      </c>
      <c r="H29" s="800" t="s">
        <v>1576</v>
      </c>
      <c r="AX29" s="784" t="s">
        <v>1577</v>
      </c>
      <c r="AZ29" s="784" t="s">
        <v>1223</v>
      </c>
      <c r="BB29" s="784" t="s">
        <v>1424</v>
      </c>
      <c r="BC29" s="137"/>
      <c r="BE29" s="784" t="n">
        <v>2027</v>
      </c>
      <c r="BJ29" s="784" t="s">
        <v>1464</v>
      </c>
      <c r="BL29" s="784" t="s">
        <v>1464</v>
      </c>
    </row>
    <row r="30" customFormat="false" ht="11.25" hidden="false" customHeight="true" outlineLevel="0" collapsed="false">
      <c r="A30" s="95" t="s">
        <v>1578</v>
      </c>
      <c r="D30" s="186"/>
      <c r="E30" s="578"/>
      <c r="F30" s="578"/>
      <c r="AX30" s="784" t="s">
        <v>1579</v>
      </c>
      <c r="AZ30" s="784" t="s">
        <v>1249</v>
      </c>
      <c r="BE30" s="784" t="n">
        <v>2028</v>
      </c>
      <c r="BJ30" s="784" t="s">
        <v>1580</v>
      </c>
      <c r="BL30" s="784" t="s">
        <v>1580</v>
      </c>
    </row>
    <row r="31" customFormat="false" ht="12.75" hidden="false" customHeight="true" outlineLevel="0" collapsed="false">
      <c r="A31" s="95" t="s">
        <v>1581</v>
      </c>
      <c r="D31" s="95"/>
      <c r="E31" s="799"/>
      <c r="F31" s="799"/>
      <c r="H31" s="802"/>
      <c r="AX31" s="784" t="s">
        <v>1582</v>
      </c>
      <c r="AZ31" s="784" t="s">
        <v>1583</v>
      </c>
      <c r="BE31" s="784" t="n">
        <v>2029</v>
      </c>
      <c r="BJ31" s="784" t="s">
        <v>1584</v>
      </c>
      <c r="BL31" s="784" t="s">
        <v>1584</v>
      </c>
    </row>
    <row r="32" customFormat="false" ht="11.25" hidden="false" customHeight="true" outlineLevel="0" collapsed="false">
      <c r="A32" s="95" t="s">
        <v>1585</v>
      </c>
      <c r="D32" s="800" t="s">
        <v>1586</v>
      </c>
      <c r="E32" s="801" t="e">
        <f aca="false">IF(TEMPLATE_GROUP="","",INDEX(StartDateList,MATCH(TEMPLATE_GROUP,CodeTemplateList,0),1))</f>
        <v>#NAME?</v>
      </c>
      <c r="F32" s="801" t="e">
        <f aca="false">IF(TEMPLATE_GROUP="","",INDEX(EndDateList,MATCH(TEMPLATE_GROUP,CodeTemplateList,0),1))</f>
        <v>#NAME?</v>
      </c>
      <c r="H32" s="803" t="s">
        <v>1587</v>
      </c>
      <c r="O32" s="95" t="s">
        <v>1221</v>
      </c>
      <c r="AX32" s="784" t="s">
        <v>1588</v>
      </c>
      <c r="AZ32" s="784" t="s">
        <v>1317</v>
      </c>
      <c r="BE32" s="784" t="n">
        <v>2030</v>
      </c>
      <c r="BJ32" s="784" t="s">
        <v>1473</v>
      </c>
      <c r="BL32" s="784" t="s">
        <v>1473</v>
      </c>
    </row>
    <row r="33" customFormat="false" ht="11.25" hidden="false" customHeight="true" outlineLevel="0" collapsed="false">
      <c r="A33" s="95" t="s">
        <v>1589</v>
      </c>
      <c r="O33" s="95" t="s">
        <v>1246</v>
      </c>
      <c r="AX33" s="784" t="s">
        <v>1590</v>
      </c>
      <c r="AZ33" s="784" t="s">
        <v>1222</v>
      </c>
      <c r="BE33" s="784" t="n">
        <v>2031</v>
      </c>
      <c r="BJ33" s="784" t="s">
        <v>1480</v>
      </c>
      <c r="BL33" s="784" t="s">
        <v>1480</v>
      </c>
    </row>
    <row r="34" customFormat="false" ht="11.25" hidden="false" customHeight="true" outlineLevel="0" collapsed="false">
      <c r="A34" s="95" t="s">
        <v>1591</v>
      </c>
      <c r="O34" s="95" t="s">
        <v>1282</v>
      </c>
      <c r="AX34" s="784" t="s">
        <v>1592</v>
      </c>
      <c r="BE34" s="784" t="n">
        <v>2032</v>
      </c>
      <c r="BJ34" s="784" t="s">
        <v>1491</v>
      </c>
      <c r="BL34" s="784" t="s">
        <v>1491</v>
      </c>
    </row>
    <row r="35" customFormat="false" ht="11.25" hidden="false" customHeight="true" outlineLevel="0" collapsed="false">
      <c r="A35" s="95" t="s">
        <v>1593</v>
      </c>
      <c r="O35" s="95" t="s">
        <v>1315</v>
      </c>
      <c r="AX35" s="784" t="s">
        <v>1594</v>
      </c>
      <c r="AZ35" s="767" t="s">
        <v>1595</v>
      </c>
      <c r="BE35" s="784" t="n">
        <v>2033</v>
      </c>
      <c r="BL35" s="784" t="s">
        <v>1596</v>
      </c>
    </row>
    <row r="36" customFormat="false" ht="11.25" hidden="false" customHeight="true" outlineLevel="0" collapsed="false">
      <c r="A36" s="796" t="s">
        <v>1597</v>
      </c>
      <c r="D36" s="804" t="s">
        <v>1598</v>
      </c>
      <c r="E36" s="805" t="s">
        <v>814</v>
      </c>
      <c r="F36" s="775" t="str">
        <f aca="false">INDEX(E37:E41,MATCH(TEMPLATE_SPHERE,F37:F41,0))</f>
        <v>теплоснабжения</v>
      </c>
      <c r="G36" s="775" t="str">
        <f aca="false">INDEX(G37:G41,MATCH(TEMPLATE_SPHERE,F37:F41,0))</f>
        <v>теплоснабжение</v>
      </c>
      <c r="O36" s="95" t="s">
        <v>1340</v>
      </c>
      <c r="AX36" s="784" t="s">
        <v>1599</v>
      </c>
      <c r="AZ36" s="784" t="s">
        <v>1222</v>
      </c>
      <c r="BE36" s="784" t="n">
        <v>2034</v>
      </c>
      <c r="BL36" s="784" t="s">
        <v>1600</v>
      </c>
    </row>
    <row r="37" customFormat="false" ht="11.25" hidden="false" customHeight="true" outlineLevel="0" collapsed="false">
      <c r="A37" s="95" t="s">
        <v>1601</v>
      </c>
      <c r="E37" s="806" t="s">
        <v>1602</v>
      </c>
      <c r="F37" s="807" t="s">
        <v>814</v>
      </c>
      <c r="G37" s="806" t="s">
        <v>1603</v>
      </c>
      <c r="O37" s="95" t="s">
        <v>1359</v>
      </c>
      <c r="AX37" s="784" t="s">
        <v>1604</v>
      </c>
      <c r="AZ37" s="784" t="s">
        <v>1248</v>
      </c>
      <c r="BE37" s="784" t="n">
        <v>2035</v>
      </c>
    </row>
    <row r="38" customFormat="false" ht="11.25" hidden="false" customHeight="true" outlineLevel="0" collapsed="false">
      <c r="A38" s="95" t="s">
        <v>1605</v>
      </c>
      <c r="E38" s="806" t="s">
        <v>1606</v>
      </c>
      <c r="F38" s="808" t="s">
        <v>860</v>
      </c>
      <c r="G38" s="806" t="s">
        <v>1607</v>
      </c>
      <c r="O38" s="95" t="s">
        <v>1376</v>
      </c>
      <c r="AX38" s="784" t="s">
        <v>1608</v>
      </c>
      <c r="AZ38" s="784" t="s">
        <v>1283</v>
      </c>
      <c r="BE38" s="784" t="n">
        <v>2036</v>
      </c>
      <c r="BH38" s="767" t="s">
        <v>1609</v>
      </c>
      <c r="BJ38" s="767" t="s">
        <v>1610</v>
      </c>
      <c r="BL38" s="767" t="s">
        <v>1611</v>
      </c>
      <c r="BN38" s="767" t="s">
        <v>1612</v>
      </c>
    </row>
    <row r="39" customFormat="false" ht="11.25" hidden="false" customHeight="true" outlineLevel="0" collapsed="false">
      <c r="A39" s="95" t="s">
        <v>1613</v>
      </c>
      <c r="E39" s="806" t="s">
        <v>1614</v>
      </c>
      <c r="F39" s="808" t="s">
        <v>913</v>
      </c>
      <c r="G39" s="806" t="s">
        <v>1615</v>
      </c>
      <c r="O39" s="95" t="s">
        <v>1392</v>
      </c>
      <c r="AX39" s="784" t="s">
        <v>1616</v>
      </c>
      <c r="AZ39" s="784" t="s">
        <v>1316</v>
      </c>
      <c r="BE39" s="784" t="n">
        <v>2037</v>
      </c>
      <c r="BH39" s="784" t="s">
        <v>1617</v>
      </c>
      <c r="BJ39" s="793" t="s">
        <v>1617</v>
      </c>
      <c r="BL39" s="793" t="s">
        <v>1617</v>
      </c>
      <c r="BN39" s="784" t="s">
        <v>1618</v>
      </c>
    </row>
    <row r="40" customFormat="false" ht="11.25" hidden="false" customHeight="true" outlineLevel="0" collapsed="false">
      <c r="A40" s="95" t="s">
        <v>1619</v>
      </c>
      <c r="E40" s="806" t="s">
        <v>1620</v>
      </c>
      <c r="F40" s="808" t="s">
        <v>900</v>
      </c>
      <c r="G40" s="806" t="s">
        <v>1621</v>
      </c>
      <c r="O40" s="95" t="s">
        <v>1408</v>
      </c>
      <c r="AX40" s="784" t="s">
        <v>1622</v>
      </c>
      <c r="BE40" s="784" t="n">
        <v>2038</v>
      </c>
      <c r="BH40" s="784" t="s">
        <v>1623</v>
      </c>
      <c r="BJ40" s="793" t="s">
        <v>1034</v>
      </c>
      <c r="BL40" s="793" t="s">
        <v>1034</v>
      </c>
      <c r="BN40" s="784" t="s">
        <v>1068</v>
      </c>
    </row>
    <row r="41" customFormat="false" ht="11.25" hidden="false" customHeight="true" outlineLevel="0" collapsed="false">
      <c r="A41" s="95" t="s">
        <v>1624</v>
      </c>
      <c r="E41" s="806" t="s">
        <v>1625</v>
      </c>
      <c r="F41" s="808" t="s">
        <v>1626</v>
      </c>
      <c r="G41" s="806" t="s">
        <v>1625</v>
      </c>
      <c r="O41" s="95" t="s">
        <v>1424</v>
      </c>
      <c r="AX41" s="784" t="s">
        <v>1627</v>
      </c>
      <c r="AZ41" s="767" t="s">
        <v>1628</v>
      </c>
      <c r="BE41" s="784" t="n">
        <v>2039</v>
      </c>
      <c r="BH41" s="784" t="s">
        <v>1629</v>
      </c>
      <c r="BJ41" s="793" t="s">
        <v>1030</v>
      </c>
      <c r="BL41" s="793" t="s">
        <v>1030</v>
      </c>
      <c r="BN41" s="784" t="s">
        <v>1055</v>
      </c>
    </row>
    <row r="42" customFormat="false" ht="11.25" hidden="false" customHeight="true" outlineLevel="0" collapsed="false">
      <c r="A42" s="95" t="s">
        <v>1630</v>
      </c>
      <c r="AX42" s="784" t="s">
        <v>1631</v>
      </c>
      <c r="AZ42" s="784" t="s">
        <v>1221</v>
      </c>
      <c r="BE42" s="784" t="n">
        <v>2040</v>
      </c>
      <c r="BH42" s="784" t="s">
        <v>1052</v>
      </c>
      <c r="BJ42" s="793" t="s">
        <v>1032</v>
      </c>
      <c r="BL42" s="793" t="s">
        <v>1032</v>
      </c>
      <c r="BN42" s="784" t="s">
        <v>1632</v>
      </c>
    </row>
    <row r="43" customFormat="false" ht="11.25" hidden="false" customHeight="true" outlineLevel="0" collapsed="false">
      <c r="A43" s="95" t="s">
        <v>1633</v>
      </c>
      <c r="AX43" s="784" t="s">
        <v>1634</v>
      </c>
      <c r="AZ43" s="784" t="s">
        <v>1246</v>
      </c>
      <c r="BE43" s="784" t="n">
        <v>2041</v>
      </c>
      <c r="BH43" s="784" t="s">
        <v>1635</v>
      </c>
      <c r="BJ43" s="793" t="s">
        <v>1629</v>
      </c>
      <c r="BL43" s="793" t="s">
        <v>1629</v>
      </c>
      <c r="BN43" s="784" t="s">
        <v>1636</v>
      </c>
    </row>
    <row r="44" customFormat="false" ht="11.25" hidden="false" customHeight="true" outlineLevel="0" collapsed="false">
      <c r="A44" s="95" t="s">
        <v>1637</v>
      </c>
      <c r="G44" s="137" t="n">
        <f aca="true">YEAR(TODAY())</f>
        <v>2024</v>
      </c>
      <c r="I44" s="785" t="s">
        <v>1638</v>
      </c>
      <c r="J44" s="769" t="s">
        <v>1639</v>
      </c>
      <c r="K44" s="769" t="s">
        <v>1640</v>
      </c>
      <c r="AX44" s="784" t="s">
        <v>1641</v>
      </c>
      <c r="AZ44" s="784" t="s">
        <v>1282</v>
      </c>
      <c r="BE44" s="784" t="n">
        <v>2042</v>
      </c>
      <c r="BH44" s="784" t="s">
        <v>1642</v>
      </c>
      <c r="BJ44" s="793" t="s">
        <v>1052</v>
      </c>
      <c r="BL44" s="793" t="s">
        <v>1052</v>
      </c>
      <c r="BN44" s="784" t="s">
        <v>1643</v>
      </c>
    </row>
    <row r="45" customFormat="false" ht="11.25" hidden="false" customHeight="true" outlineLevel="0" collapsed="false">
      <c r="A45" s="95" t="s">
        <v>1644</v>
      </c>
      <c r="D45" s="804" t="s">
        <v>1645</v>
      </c>
      <c r="E45" s="805" t="s">
        <v>1646</v>
      </c>
      <c r="F45" s="769" t="s">
        <v>1647</v>
      </c>
      <c r="G45" s="809" t="s">
        <v>1648</v>
      </c>
      <c r="H45" s="785" t="s">
        <v>1649</v>
      </c>
      <c r="I45" s="810" t="n">
        <f aca="false">INDEX(PeriodIsEmptyList,MATCH(TEMPLATE_GROUP,CodeTemplateList,0),1)</f>
        <v>0</v>
      </c>
      <c r="J45" s="810" t="str">
        <f aca="false">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810" t="str">
        <f aca="false">"Перечень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784" t="s">
        <v>1650</v>
      </c>
      <c r="AZ45" s="784" t="s">
        <v>1315</v>
      </c>
      <c r="BE45" s="784" t="n">
        <v>2043</v>
      </c>
      <c r="BH45" s="784" t="s">
        <v>1651</v>
      </c>
      <c r="BJ45" s="793" t="s">
        <v>1046</v>
      </c>
      <c r="BL45" s="793" t="s">
        <v>1046</v>
      </c>
      <c r="BN45" s="784" t="s">
        <v>1652</v>
      </c>
    </row>
    <row r="46" customFormat="false" ht="11.25" hidden="false" customHeight="true" outlineLevel="0" collapsed="false">
      <c r="A46" s="95" t="s">
        <v>1653</v>
      </c>
      <c r="E46" s="806" t="s">
        <v>26</v>
      </c>
      <c r="F46" s="807" t="s">
        <v>1654</v>
      </c>
      <c r="G46" s="811" t="e">
        <f aca="false">_xlfn.iferror(IF(TITLE_DATE_FIL="","01.01."&amp;CURRENT_YEAR,"01.01."&amp;YEAR(TITLE_DATE_FIL)),"01.01."&amp;CURRENT_YEAR)</f>
        <v>#NAME?</v>
      </c>
      <c r="H46" s="811" t="e">
        <f aca="false">_xlfn.iferror(IF(TITLE_DATE_FIL="","31.12."&amp;CURRENT_YEAR,"31.12."&amp;YEAR(TITLE_DATE_FIL)),"31.12."&amp;CURRENT_YEAR)</f>
        <v>#NAME?</v>
      </c>
      <c r="I46" s="812" t="n">
        <f aca="false">IF(TITLE_DATE_FIL="",TRUE(),FALSE())</f>
        <v>1</v>
      </c>
      <c r="J46" s="775" t="str">
        <f aca="false">"Общая информация о регулируемой организации ("&amp;TEMPLATE_SPHERE_RUS&amp;")"</f>
        <v>Общая информация о регулируемой организации (теплоснабжения)</v>
      </c>
      <c r="AX46" s="784" t="s">
        <v>1655</v>
      </c>
      <c r="AZ46" s="784" t="s">
        <v>1340</v>
      </c>
      <c r="BE46" s="784" t="n">
        <v>2044</v>
      </c>
      <c r="BH46" s="784" t="s">
        <v>1055</v>
      </c>
      <c r="BJ46" s="793" t="s">
        <v>1036</v>
      </c>
      <c r="BL46" s="793" t="s">
        <v>1036</v>
      </c>
      <c r="BN46" s="784" t="s">
        <v>1656</v>
      </c>
    </row>
    <row r="47" customFormat="false" ht="11.25" hidden="false" customHeight="true" outlineLevel="0" collapsed="false">
      <c r="A47" s="95" t="s">
        <v>1657</v>
      </c>
      <c r="E47" s="806" t="s">
        <v>32</v>
      </c>
      <c r="F47" s="808" t="s">
        <v>1646</v>
      </c>
      <c r="G47" s="811" t="e">
        <f aca="false">_xlfn.iferror(IF(f_year="","01.01."&amp;CURRENT_YEAR,IF(LEN(f_quart)=0,"01.01."&amp;f_year,IF(f_quart="I квартал","01.01."&amp;f_year,IF(f_quart="II квартал","01.04."&amp;f_year,(IF(f_quart="III квартал","01.07."&amp;f_year,"01.10."&amp;f_year)))))),"01.01."&amp;CURRENT_YEAR)</f>
        <v>#NAME?</v>
      </c>
      <c r="H47" s="811" t="e">
        <f aca="false">_xlfn.iferror(IF(f_year="","31.12."&amp;CURRENT_YEAR,IF(LEN(f_quart)=0,"31.12."&amp;f_year,IF(f_quart="I квартал","31.03."&amp;f_year,IF(f_quart="II квартал","30.06."&amp;f_year,(IF(f_quart="III квартал","30.09."&amp;f_year,"31.12."&amp;f_year)))))),"31.12."&amp;CURRENT_YEAR)</f>
        <v>#NAME?</v>
      </c>
      <c r="I47" s="813" t="n">
        <f aca="false">IF(OR(f_year="",f_quart=""),TRUE(),FALSE())</f>
        <v>0</v>
      </c>
      <c r="J47" s="775" t="str">
        <f aca="false">"Информация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AX47" s="784" t="s">
        <v>1658</v>
      </c>
      <c r="AZ47" s="784" t="s">
        <v>1359</v>
      </c>
      <c r="BE47" s="784" t="n">
        <v>2045</v>
      </c>
      <c r="BH47" s="784" t="s">
        <v>1632</v>
      </c>
      <c r="BJ47" s="793" t="s">
        <v>1038</v>
      </c>
      <c r="BL47" s="793" t="s">
        <v>1038</v>
      </c>
      <c r="BN47" s="784" t="s">
        <v>1659</v>
      </c>
    </row>
    <row r="48" customFormat="false" ht="11.25" hidden="false" customHeight="true" outlineLevel="0" collapsed="false">
      <c r="A48" s="95" t="s">
        <v>1660</v>
      </c>
      <c r="E48" s="806" t="s">
        <v>1661</v>
      </c>
      <c r="F48" s="808" t="s">
        <v>1662</v>
      </c>
      <c r="G48" s="811" t="e">
        <f aca="false">_xlfn.iferror(IF(f_year="","01.01."&amp;CURRENT_YEAR,"01.01."&amp;f_year),"01.01."&amp;CURRENT_YEAR)</f>
        <v>#NAME?</v>
      </c>
      <c r="H48" s="811" t="e">
        <f aca="false">_xlfn.iferror(IF(f_year="","31.12."&amp;CURRENT_YEAR,"31.12."&amp;f_year),"31.12."&amp;CURRENT_YEAR)</f>
        <v>#NAME?</v>
      </c>
      <c r="I48" s="812" t="n">
        <f aca="false">IF(f_year="",TRUE(),FALSE())</f>
        <v>0</v>
      </c>
      <c r="J48" s="775" t="s">
        <v>1663</v>
      </c>
      <c r="AX48" s="784" t="s">
        <v>1664</v>
      </c>
      <c r="AZ48" s="784" t="s">
        <v>1376</v>
      </c>
      <c r="BE48" s="784" t="n">
        <v>2046</v>
      </c>
      <c r="BH48" s="784" t="s">
        <v>1636</v>
      </c>
      <c r="BJ48" s="793" t="s">
        <v>1040</v>
      </c>
      <c r="BL48" s="793" t="s">
        <v>1040</v>
      </c>
      <c r="BN48" s="784" t="s">
        <v>1665</v>
      </c>
    </row>
    <row r="49" customFormat="false" ht="11.25" hidden="false" customHeight="true" outlineLevel="0" collapsed="false">
      <c r="A49" s="95" t="s">
        <v>1666</v>
      </c>
      <c r="E49" s="806" t="s">
        <v>1667</v>
      </c>
      <c r="F49" s="808" t="s">
        <v>1668</v>
      </c>
      <c r="G49" s="811" t="e">
        <f aca="false">_xlfn.iferror(IF(f_year="","01.01."&amp;CURRENT_YEAR,"01.01."&amp;f_year),"01.01."&amp;CURRENT_YEAR)</f>
        <v>#NAME?</v>
      </c>
      <c r="H49" s="811" t="e">
        <f aca="false">_xlfn.iferror(IF(f_year="","31.12."&amp;CURRENT_YEAR,"31.12."&amp;f_year),"31.12."&amp;CURRENT_YEAR)</f>
        <v>#NAME?</v>
      </c>
      <c r="I49" s="812" t="n">
        <f aca="false">IF(f_year="",TRUE(),FALSE())</f>
        <v>0</v>
      </c>
      <c r="J49" s="775" t="str">
        <f aca="false">"Информация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AX49" s="784" t="s">
        <v>1669</v>
      </c>
      <c r="AZ49" s="784" t="s">
        <v>1392</v>
      </c>
      <c r="BE49" s="784" t="n">
        <v>2047</v>
      </c>
      <c r="BH49" s="784" t="s">
        <v>1056</v>
      </c>
      <c r="BJ49" s="793" t="s">
        <v>1042</v>
      </c>
      <c r="BL49" s="793" t="s">
        <v>1042</v>
      </c>
    </row>
    <row r="50" customFormat="false" ht="11.25" hidden="false" customHeight="true" outlineLevel="0" collapsed="false">
      <c r="A50" s="95" t="s">
        <v>1670</v>
      </c>
      <c r="E50" s="806" t="s">
        <v>1671</v>
      </c>
      <c r="F50" s="808" t="s">
        <v>1026</v>
      </c>
      <c r="G50" s="811" t="e">
        <f aca="false">_xlfn.iferror(IF(f_year="","01.01."&amp;CURRENT_YEAR,"01.01."&amp;f_year),"01.01."&amp;CURRENT_YEAR)</f>
        <v>#NAME?</v>
      </c>
      <c r="H50" s="811" t="e">
        <f aca="false">_xlfn.iferror(IF(f_year="","31.12."&amp;CURRENT_YEAR,"31.12."&amp;f_year),"31.12."&amp;CURRENT_YEAR)</f>
        <v>#NAME?</v>
      </c>
      <c r="I50" s="812" t="n">
        <f aca="false">IF(f_year="",TRUE(),FALSE())</f>
        <v>0</v>
      </c>
      <c r="J50" s="775" t="str">
        <f aca="false">"Информация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AX50" s="784" t="s">
        <v>1672</v>
      </c>
      <c r="AZ50" s="784" t="s">
        <v>1408</v>
      </c>
      <c r="BE50" s="784" t="n">
        <v>2048</v>
      </c>
      <c r="BH50" s="784" t="s">
        <v>1643</v>
      </c>
      <c r="BJ50" s="793" t="s">
        <v>1044</v>
      </c>
      <c r="BL50" s="793" t="s">
        <v>1044</v>
      </c>
    </row>
    <row r="51" customFormat="false" ht="11.25" hidden="false" customHeight="true" outlineLevel="0" collapsed="false">
      <c r="A51" s="95" t="s">
        <v>1673</v>
      </c>
      <c r="E51" s="806" t="s">
        <v>1674</v>
      </c>
      <c r="F51" s="808" t="s">
        <v>1675</v>
      </c>
      <c r="G51" s="811" t="e">
        <f aca="false">_xlfn.iferror(IF(TITLE_PERIOD_START="","01.01."&amp;CURRENT_YEAR,"01.01."&amp;YEAR(TITLE_PERIOD_START)),"01.01."&amp;CURRENT_YEAR)</f>
        <v>#NAME?</v>
      </c>
      <c r="H51" s="811" t="e">
        <f aca="false">_xlfn.iferror(IF(TITLE_PERIOD_END="","31.12."&amp;CURRENT_YEAR,"31.12."&amp;YEAR(TITLE_PERIOD_END)),"31.12."&amp;CURRENT_YEAR)</f>
        <v>#NAME?</v>
      </c>
      <c r="I51" s="813" t="n">
        <f aca="false">IF(OR(TITLE_PERIOD_START="",TITLE_PERIOD_END=""),TRUE(),FALSE())</f>
        <v>1</v>
      </c>
      <c r="J51" s="775" t="str">
        <f aca="false">"Предложение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AX51" s="784" t="s">
        <v>1676</v>
      </c>
      <c r="AZ51" s="784" t="s">
        <v>1424</v>
      </c>
      <c r="BE51" s="784" t="n">
        <v>2049</v>
      </c>
      <c r="BH51" s="784" t="s">
        <v>1652</v>
      </c>
      <c r="BJ51" s="793" t="s">
        <v>1677</v>
      </c>
      <c r="BL51" s="793" t="s">
        <v>1677</v>
      </c>
    </row>
    <row r="52" customFormat="false" ht="11.25" hidden="false" customHeight="true" outlineLevel="0" collapsed="false">
      <c r="A52" s="95" t="s">
        <v>1678</v>
      </c>
      <c r="E52" s="806" t="s">
        <v>1679</v>
      </c>
      <c r="F52" s="808" t="s">
        <v>1680</v>
      </c>
      <c r="G52" s="811" t="e">
        <f aca="false">_xlfn.iferror(IF(TITLE_PERIOD_START="","01.01."&amp;CURRENT_YEAR,"01.01."&amp;YEAR(TITLE_PERIOD_START)),"01.01."&amp;CURRENT_YEAR)</f>
        <v>#NAME?</v>
      </c>
      <c r="H52" s="811" t="e">
        <f aca="false">_xlfn.iferror(IF(TITLE_PERIOD_END="","31.12."&amp;CURRENT_YEAR,"31.12."&amp;YEAR(TITLE_PERIOD_END)),"31.12."&amp;CURRENT_YEAR)</f>
        <v>#NAME?</v>
      </c>
      <c r="I52" s="813" t="n">
        <f aca="false">IF(OR(TITLE_PERIOD_START="",TITLE_PERIOD_END=""),TRUE(),FALSE())</f>
        <v>1</v>
      </c>
      <c r="J52" s="775" t="str">
        <f aca="false">"Показатели, подлежащие раскрытию в сфере "&amp;TEMPLATE_SPHERE_RUS&amp;" (цены и тарифы)"</f>
        <v>Показатели, подлежащие раскрытию в сфере теплоснабжения (цены и тарифы)</v>
      </c>
      <c r="AX52" s="784" t="s">
        <v>1681</v>
      </c>
      <c r="AZ52" s="784" t="s">
        <v>1222</v>
      </c>
      <c r="BE52" s="784" t="n">
        <v>2050</v>
      </c>
      <c r="BH52" s="784" t="s">
        <v>1656</v>
      </c>
      <c r="BJ52" s="793" t="s">
        <v>1055</v>
      </c>
      <c r="BL52" s="793" t="s">
        <v>1055</v>
      </c>
    </row>
    <row r="53" customFormat="false" ht="11.25" hidden="false" customHeight="true" outlineLevel="0" collapsed="false">
      <c r="A53" s="95" t="s">
        <v>1682</v>
      </c>
      <c r="E53" s="806" t="s">
        <v>1683</v>
      </c>
      <c r="F53" s="808" t="s">
        <v>1683</v>
      </c>
      <c r="G53" s="811" t="e">
        <f aca="false">_xlfn.iferror(IF(f_year="","01.01."&amp;CURRENT_YEAR,"01.01."&amp;f_year),"01.01."&amp;CURRENT_YEAR)</f>
        <v>#NAME?</v>
      </c>
      <c r="H53" s="811" t="e">
        <f aca="false">_xlfn.iferror(IF(f_year="","31.12."&amp;CURRENT_YEAR,"31.12."&amp;f_year),"31.12."&amp;CURRENT_YEAR)</f>
        <v>#NAME?</v>
      </c>
      <c r="I53" s="812" t="n">
        <f aca="false">IF(AND(f_year="",TITLE_DATE_FIL=""),TRUE(),FALSE())</f>
        <v>0</v>
      </c>
      <c r="J53" s="775" t="s">
        <v>1684</v>
      </c>
      <c r="AX53" s="784" t="s">
        <v>1685</v>
      </c>
      <c r="BE53" s="784" t="n">
        <v>2051</v>
      </c>
      <c r="BH53" s="784" t="s">
        <v>1659</v>
      </c>
      <c r="BJ53" s="793" t="s">
        <v>1632</v>
      </c>
      <c r="BL53" s="793" t="s">
        <v>1632</v>
      </c>
    </row>
    <row r="54" customFormat="false" ht="11.25" hidden="false" customHeight="true" outlineLevel="0" collapsed="false">
      <c r="A54" s="95" t="s">
        <v>1686</v>
      </c>
      <c r="AX54" s="784" t="s">
        <v>1687</v>
      </c>
      <c r="AZ54" s="767" t="s">
        <v>1688</v>
      </c>
      <c r="BE54" s="784" t="n">
        <v>2052</v>
      </c>
      <c r="BH54" s="784" t="s">
        <v>1665</v>
      </c>
      <c r="BJ54" s="793" t="s">
        <v>1636</v>
      </c>
      <c r="BL54" s="793" t="s">
        <v>1636</v>
      </c>
    </row>
    <row r="55" customFormat="false" ht="11.25" hidden="false" customHeight="true" outlineLevel="0" collapsed="false">
      <c r="A55" s="95" t="s">
        <v>1689</v>
      </c>
      <c r="AX55" s="784" t="s">
        <v>1690</v>
      </c>
      <c r="AZ55" s="784" t="s">
        <v>1224</v>
      </c>
      <c r="BE55" s="784" t="n">
        <v>2053</v>
      </c>
      <c r="BJ55" s="793" t="s">
        <v>1056</v>
      </c>
      <c r="BL55" s="793" t="s">
        <v>1056</v>
      </c>
    </row>
    <row r="56" customFormat="false" ht="11.25" hidden="false" customHeight="true" outlineLevel="0" collapsed="false">
      <c r="A56" s="95" t="s">
        <v>1691</v>
      </c>
      <c r="D56" s="814" t="s">
        <v>1692</v>
      </c>
      <c r="E56" s="769" t="s">
        <v>119</v>
      </c>
      <c r="F56" s="95" t="s">
        <v>1693</v>
      </c>
      <c r="AX56" s="784" t="s">
        <v>1694</v>
      </c>
      <c r="AZ56" s="784" t="s">
        <v>1250</v>
      </c>
      <c r="BE56" s="784" t="n">
        <v>2054</v>
      </c>
      <c r="BJ56" s="793" t="s">
        <v>1643</v>
      </c>
      <c r="BL56" s="793" t="s">
        <v>1643</v>
      </c>
    </row>
    <row r="57" customFormat="false" ht="11.25" hidden="false" customHeight="true" outlineLevel="0" collapsed="false">
      <c r="A57" s="95" t="s">
        <v>1695</v>
      </c>
      <c r="D57" s="814" t="s">
        <v>1696</v>
      </c>
      <c r="E57" s="769" t="s">
        <v>119</v>
      </c>
      <c r="F57" s="95" t="s">
        <v>1693</v>
      </c>
      <c r="AX57" s="784" t="s">
        <v>1697</v>
      </c>
      <c r="AZ57" s="784" t="s">
        <v>1285</v>
      </c>
      <c r="BE57" s="784" t="n">
        <v>2055</v>
      </c>
      <c r="BJ57" s="793" t="s">
        <v>1652</v>
      </c>
      <c r="BL57" s="793" t="s">
        <v>1652</v>
      </c>
    </row>
    <row r="58" customFormat="false" ht="11.25" hidden="false" customHeight="true" outlineLevel="0" collapsed="false">
      <c r="A58" s="95" t="s">
        <v>1698</v>
      </c>
      <c r="D58" s="814" t="s">
        <v>1699</v>
      </c>
      <c r="E58" s="769" t="s">
        <v>119</v>
      </c>
      <c r="F58" s="95" t="s">
        <v>1693</v>
      </c>
      <c r="AX58" s="784" t="s">
        <v>1700</v>
      </c>
      <c r="BE58" s="784" t="n">
        <v>2056</v>
      </c>
      <c r="BJ58" s="793" t="s">
        <v>1656</v>
      </c>
      <c r="BL58" s="793" t="s">
        <v>1656</v>
      </c>
    </row>
    <row r="59" customFormat="false" ht="11.25" hidden="false" customHeight="true" outlineLevel="0" collapsed="false">
      <c r="A59" s="95" t="s">
        <v>1701</v>
      </c>
      <c r="D59" s="814" t="s">
        <v>140</v>
      </c>
      <c r="E59" s="769" t="s">
        <v>1588</v>
      </c>
      <c r="F59" s="95" t="s">
        <v>1702</v>
      </c>
      <c r="AX59" s="784" t="s">
        <v>1703</v>
      </c>
      <c r="AZ59" s="767" t="s">
        <v>1704</v>
      </c>
      <c r="BE59" s="784" t="n">
        <v>2057</v>
      </c>
      <c r="BJ59" s="793" t="s">
        <v>1659</v>
      </c>
      <c r="BL59" s="793" t="s">
        <v>1659</v>
      </c>
    </row>
    <row r="60" customFormat="false" ht="11.25" hidden="false" customHeight="true" outlineLevel="0" collapsed="false">
      <c r="A60" s="95" t="s">
        <v>1705</v>
      </c>
      <c r="D60" s="814" t="s">
        <v>1706</v>
      </c>
      <c r="E60" s="769" t="s">
        <v>1588</v>
      </c>
      <c r="F60" s="95" t="s">
        <v>1702</v>
      </c>
      <c r="AX60" s="784" t="s">
        <v>1707</v>
      </c>
      <c r="AZ60" s="784" t="s">
        <v>1225</v>
      </c>
      <c r="BE60" s="784" t="n">
        <v>2058</v>
      </c>
      <c r="BJ60" s="793" t="s">
        <v>1665</v>
      </c>
      <c r="BL60" s="793" t="s">
        <v>1665</v>
      </c>
    </row>
    <row r="61" customFormat="false" ht="11.25" hidden="false" customHeight="true" outlineLevel="0" collapsed="false">
      <c r="A61" s="95" t="s">
        <v>1708</v>
      </c>
      <c r="D61" s="814" t="s">
        <v>1709</v>
      </c>
      <c r="E61" s="769" t="s">
        <v>1588</v>
      </c>
      <c r="F61" s="95" t="s">
        <v>1702</v>
      </c>
      <c r="AX61" s="784" t="s">
        <v>103</v>
      </c>
      <c r="AZ61" s="784" t="s">
        <v>1251</v>
      </c>
      <c r="BE61" s="784" t="n">
        <v>2059</v>
      </c>
      <c r="BL61" s="793" t="s">
        <v>1048</v>
      </c>
    </row>
    <row r="62" customFormat="false" ht="11.25" hidden="false" customHeight="true" outlineLevel="0" collapsed="false">
      <c r="A62" s="95" t="s">
        <v>1710</v>
      </c>
      <c r="D62" s="814" t="s">
        <v>139</v>
      </c>
      <c r="E62" s="769" t="n">
        <v>30</v>
      </c>
      <c r="F62" s="95" t="s">
        <v>1702</v>
      </c>
      <c r="AZ62" s="784" t="s">
        <v>1286</v>
      </c>
      <c r="BE62" s="784" t="n">
        <v>2060</v>
      </c>
      <c r="BL62" s="793" t="s">
        <v>1050</v>
      </c>
    </row>
    <row r="63" customFormat="false" ht="11.25" hidden="false" customHeight="true" outlineLevel="0" collapsed="false">
      <c r="A63" s="95" t="s">
        <v>1711</v>
      </c>
      <c r="D63" s="814" t="s">
        <v>1712</v>
      </c>
      <c r="E63" s="769" t="n">
        <v>30</v>
      </c>
      <c r="F63" s="95" t="s">
        <v>1702</v>
      </c>
      <c r="AZ63" s="784" t="s">
        <v>1318</v>
      </c>
      <c r="BE63" s="784" t="n">
        <v>2061</v>
      </c>
    </row>
    <row r="64" customFormat="false" ht="11.25" hidden="false" customHeight="true" outlineLevel="0" collapsed="false">
      <c r="A64" s="95" t="s">
        <v>1713</v>
      </c>
      <c r="D64" s="814" t="s">
        <v>1714</v>
      </c>
      <c r="E64" s="769" t="n">
        <v>30</v>
      </c>
      <c r="F64" s="95" t="s">
        <v>1702</v>
      </c>
      <c r="AZ64" s="784" t="s">
        <v>1341</v>
      </c>
      <c r="BE64" s="784" t="n">
        <v>2062</v>
      </c>
    </row>
    <row r="65" customFormat="false" ht="11.25" hidden="false" customHeight="true" outlineLevel="0" collapsed="false">
      <c r="A65" s="95" t="s">
        <v>1715</v>
      </c>
      <c r="D65" s="95"/>
      <c r="BE65" s="784" t="n">
        <v>2063</v>
      </c>
    </row>
    <row r="66" customFormat="false" ht="11.25" hidden="false" customHeight="true" outlineLevel="0" collapsed="false">
      <c r="A66" s="95" t="s">
        <v>1716</v>
      </c>
      <c r="AZ66" s="767" t="s">
        <v>1717</v>
      </c>
      <c r="BE66" s="784" t="n">
        <v>2064</v>
      </c>
    </row>
    <row r="67" customFormat="false" ht="11.25" hidden="false" customHeight="true" outlineLevel="0" collapsed="false">
      <c r="A67" s="95" t="s">
        <v>1718</v>
      </c>
      <c r="AZ67" s="784" t="s">
        <v>1226</v>
      </c>
      <c r="BE67" s="784" t="n">
        <v>2065</v>
      </c>
    </row>
    <row r="68" customFormat="false" ht="11.25" hidden="false" customHeight="true" outlineLevel="0" collapsed="false">
      <c r="A68" s="95" t="s">
        <v>1719</v>
      </c>
      <c r="AZ68" s="784" t="s">
        <v>1252</v>
      </c>
      <c r="BE68" s="784" t="n">
        <v>2066</v>
      </c>
      <c r="BH68" s="767" t="s">
        <v>1720</v>
      </c>
      <c r="BJ68" s="767" t="s">
        <v>1721</v>
      </c>
      <c r="BL68" s="767" t="s">
        <v>1722</v>
      </c>
      <c r="BN68" s="767" t="s">
        <v>1723</v>
      </c>
    </row>
    <row r="69" customFormat="false" ht="11.25" hidden="false" customHeight="true" outlineLevel="0" collapsed="false">
      <c r="A69" s="95" t="s">
        <v>1724</v>
      </c>
      <c r="AZ69" s="784" t="s">
        <v>1287</v>
      </c>
      <c r="BE69" s="784" t="n">
        <v>2067</v>
      </c>
      <c r="BH69" s="784" t="s">
        <v>1725</v>
      </c>
      <c r="BI69" s="186" t="s">
        <v>118</v>
      </c>
      <c r="BJ69" s="784" t="s">
        <v>1726</v>
      </c>
      <c r="BK69" s="186" t="s">
        <v>118</v>
      </c>
      <c r="BL69" s="784" t="s">
        <v>1727</v>
      </c>
      <c r="BM69" s="186" t="s">
        <v>118</v>
      </c>
      <c r="BN69" s="784" t="s">
        <v>1728</v>
      </c>
    </row>
    <row r="70" customFormat="false" ht="11.25" hidden="false" customHeight="true" outlineLevel="0" collapsed="false">
      <c r="A70" s="95" t="s">
        <v>1729</v>
      </c>
      <c r="AZ70" s="784" t="s">
        <v>1319</v>
      </c>
      <c r="BE70" s="784" t="n">
        <v>2068</v>
      </c>
      <c r="BH70" s="784" t="s">
        <v>1730</v>
      </c>
      <c r="BJ70" s="784" t="s">
        <v>1731</v>
      </c>
      <c r="BL70" s="784" t="s">
        <v>1732</v>
      </c>
      <c r="BN70" s="784" t="s">
        <v>1733</v>
      </c>
    </row>
    <row r="71" customFormat="false" ht="11.25" hidden="false" customHeight="true" outlineLevel="0" collapsed="false">
      <c r="A71" s="95" t="s">
        <v>1734</v>
      </c>
      <c r="AZ71" s="784" t="s">
        <v>1321</v>
      </c>
      <c r="BE71" s="784" t="n">
        <v>2069</v>
      </c>
      <c r="BH71" s="784" t="s">
        <v>1735</v>
      </c>
      <c r="BI71" s="186" t="s">
        <v>89</v>
      </c>
      <c r="BJ71" s="784" t="s">
        <v>1736</v>
      </c>
      <c r="BK71" s="186" t="s">
        <v>89</v>
      </c>
      <c r="BL71" s="784" t="s">
        <v>1737</v>
      </c>
      <c r="BM71" s="186" t="s">
        <v>89</v>
      </c>
      <c r="BN71" s="784" t="s">
        <v>1738</v>
      </c>
    </row>
    <row r="72" customFormat="false" ht="11.25" hidden="false" customHeight="true" outlineLevel="0" collapsed="false">
      <c r="A72" s="95" t="s">
        <v>1739</v>
      </c>
      <c r="AZ72" s="784" t="s">
        <v>19</v>
      </c>
      <c r="BE72" s="784" t="n">
        <v>2070</v>
      </c>
      <c r="BH72" s="784" t="s">
        <v>1740</v>
      </c>
      <c r="BJ72" s="784" t="s">
        <v>1740</v>
      </c>
      <c r="BL72" s="784" t="s">
        <v>1740</v>
      </c>
      <c r="BN72" s="784" t="s">
        <v>1741</v>
      </c>
    </row>
    <row r="73" customFormat="false" ht="11.25" hidden="false" customHeight="true" outlineLevel="0" collapsed="false">
      <c r="A73" s="95" t="s">
        <v>1742</v>
      </c>
      <c r="BH73" s="784" t="s">
        <v>1743</v>
      </c>
      <c r="BI73" s="186" t="s">
        <v>119</v>
      </c>
      <c r="BJ73" s="784" t="s">
        <v>1744</v>
      </c>
      <c r="BK73" s="186" t="s">
        <v>119</v>
      </c>
      <c r="BL73" s="784" t="s">
        <v>1745</v>
      </c>
      <c r="BM73" s="186" t="s">
        <v>119</v>
      </c>
      <c r="BN73" s="784" t="s">
        <v>1746</v>
      </c>
    </row>
    <row r="74" customFormat="false" ht="11.25" hidden="false" customHeight="true" outlineLevel="0" collapsed="false">
      <c r="A74" s="95" t="s">
        <v>1747</v>
      </c>
      <c r="BH74" s="784" t="s">
        <v>1748</v>
      </c>
      <c r="BJ74" s="784" t="s">
        <v>1749</v>
      </c>
      <c r="BL74" s="784" t="s">
        <v>1750</v>
      </c>
      <c r="BN74" s="784" t="s">
        <v>1751</v>
      </c>
    </row>
    <row r="75" customFormat="false" ht="11.25" hidden="false" customHeight="true" outlineLevel="0" collapsed="false">
      <c r="A75" s="95" t="s">
        <v>1752</v>
      </c>
      <c r="AZ75" s="767" t="s">
        <v>1753</v>
      </c>
      <c r="BH75" s="784" t="s">
        <v>1754</v>
      </c>
      <c r="BJ75" s="784" t="s">
        <v>1754</v>
      </c>
      <c r="BL75" s="784" t="s">
        <v>1754</v>
      </c>
    </row>
    <row r="76" customFormat="false" ht="11.25" hidden="false" customHeight="true" outlineLevel="0" collapsed="false">
      <c r="A76" s="95" t="s">
        <v>1755</v>
      </c>
      <c r="AZ76" s="784" t="s">
        <v>1235</v>
      </c>
      <c r="BH76" s="784" t="s">
        <v>1756</v>
      </c>
      <c r="BJ76" s="784" t="s">
        <v>1757</v>
      </c>
      <c r="BL76" s="815" t="s">
        <v>1758</v>
      </c>
    </row>
    <row r="77" customFormat="false" ht="11.25" hidden="false" customHeight="true" outlineLevel="0" collapsed="false">
      <c r="A77" s="95" t="s">
        <v>1759</v>
      </c>
      <c r="AZ77" s="784" t="s">
        <v>1262</v>
      </c>
    </row>
    <row r="78" customFormat="false" ht="11.25" hidden="false" customHeight="true" outlineLevel="0" collapsed="false">
      <c r="A78" s="95" t="s">
        <v>1760</v>
      </c>
      <c r="AZ78" s="784" t="s">
        <v>1294</v>
      </c>
    </row>
    <row r="79" customFormat="false" ht="11.25" hidden="false" customHeight="true" outlineLevel="0" collapsed="false">
      <c r="A79" s="95" t="s">
        <v>1761</v>
      </c>
      <c r="AZ79" s="784" t="s">
        <v>1325</v>
      </c>
      <c r="BH79" s="767" t="s">
        <v>1762</v>
      </c>
      <c r="BJ79" s="767" t="s">
        <v>1763</v>
      </c>
      <c r="BL79" s="767" t="s">
        <v>1764</v>
      </c>
    </row>
    <row r="80" customFormat="false" ht="11.25" hidden="false" customHeight="true" outlineLevel="0" collapsed="false">
      <c r="A80" s="95" t="s">
        <v>1765</v>
      </c>
      <c r="AZ80" s="784" t="s">
        <v>1346</v>
      </c>
      <c r="BH80" s="784" t="s">
        <v>1766</v>
      </c>
      <c r="BJ80" s="784" t="s">
        <v>1767</v>
      </c>
      <c r="BL80" s="784" t="s">
        <v>1768</v>
      </c>
    </row>
    <row r="81" customFormat="false" ht="11.25" hidden="false" customHeight="true" outlineLevel="0" collapsed="false">
      <c r="A81" s="95" t="s">
        <v>1769</v>
      </c>
      <c r="AZ81" s="784" t="s">
        <v>1363</v>
      </c>
      <c r="BH81" s="784" t="s">
        <v>1770</v>
      </c>
      <c r="BJ81" s="784" t="s">
        <v>1771</v>
      </c>
      <c r="BL81" s="784" t="s">
        <v>1772</v>
      </c>
    </row>
    <row r="82" customFormat="false" ht="11.25" hidden="false" customHeight="true" outlineLevel="0" collapsed="false">
      <c r="A82" s="95" t="s">
        <v>1773</v>
      </c>
      <c r="AZ82" s="784" t="s">
        <v>1378</v>
      </c>
      <c r="BH82" s="784" t="s">
        <v>1774</v>
      </c>
      <c r="BJ82" s="784" t="s">
        <v>1775</v>
      </c>
      <c r="BL82" s="784" t="s">
        <v>1776</v>
      </c>
    </row>
    <row r="83" customFormat="false" ht="11.25" hidden="false" customHeight="true" outlineLevel="0" collapsed="false">
      <c r="A83" s="95" t="s">
        <v>1777</v>
      </c>
      <c r="BH83" s="784" t="s">
        <v>1778</v>
      </c>
      <c r="BJ83" s="784" t="s">
        <v>1779</v>
      </c>
      <c r="BL83" s="784" t="s">
        <v>1780</v>
      </c>
    </row>
    <row r="84" customFormat="false" ht="11.25" hidden="false" customHeight="true" outlineLevel="0" collapsed="false">
      <c r="A84" s="95" t="s">
        <v>1781</v>
      </c>
      <c r="AZ84" s="767" t="s">
        <v>1782</v>
      </c>
    </row>
    <row r="85" customFormat="false" ht="11.25" hidden="false" customHeight="true" outlineLevel="0" collapsed="false">
      <c r="A85" s="796" t="s">
        <v>1783</v>
      </c>
      <c r="AZ85" s="784" t="s">
        <v>1784</v>
      </c>
    </row>
    <row r="86" customFormat="false" ht="11.25" hidden="false" customHeight="true" outlineLevel="0" collapsed="false">
      <c r="A86" s="95" t="s">
        <v>1785</v>
      </c>
      <c r="AZ86" s="784" t="s">
        <v>1786</v>
      </c>
      <c r="BH86" s="767" t="s">
        <v>1787</v>
      </c>
      <c r="BJ86" s="767" t="s">
        <v>1788</v>
      </c>
      <c r="BL86" s="767" t="s">
        <v>1789</v>
      </c>
    </row>
    <row r="87" customFormat="false" ht="11.25" hidden="false" customHeight="true" outlineLevel="0" collapsed="false">
      <c r="A87" s="95" t="s">
        <v>1790</v>
      </c>
      <c r="AZ87" s="784" t="s">
        <v>1791</v>
      </c>
      <c r="BH87" s="784" t="s">
        <v>1792</v>
      </c>
      <c r="BJ87" s="784" t="s">
        <v>1793</v>
      </c>
      <c r="BL87" s="784" t="s">
        <v>1794</v>
      </c>
    </row>
    <row r="88" customFormat="false" ht="11.25" hidden="false" customHeight="true" outlineLevel="0" collapsed="false">
      <c r="A88" s="95" t="s">
        <v>1795</v>
      </c>
      <c r="AZ88" s="186"/>
      <c r="BH88" s="784" t="s">
        <v>1796</v>
      </c>
      <c r="BJ88" s="784" t="s">
        <v>1797</v>
      </c>
      <c r="BL88" s="784" t="s">
        <v>1798</v>
      </c>
    </row>
    <row r="89" customFormat="false" ht="11.25" hidden="false" customHeight="true" outlineLevel="0" collapsed="false">
      <c r="A89" s="95" t="s">
        <v>1799</v>
      </c>
      <c r="AZ89" s="767" t="s">
        <v>1800</v>
      </c>
    </row>
    <row r="90" customFormat="false" ht="11.25" hidden="false" customHeight="true" outlineLevel="0" collapsed="false">
      <c r="A90" s="95" t="s">
        <v>1801</v>
      </c>
      <c r="AZ90" s="784" t="s">
        <v>1026</v>
      </c>
    </row>
    <row r="91" customFormat="false" ht="11.25" hidden="false" customHeight="true" outlineLevel="0" collapsed="false">
      <c r="A91" s="95" t="s">
        <v>16</v>
      </c>
      <c r="AZ91" s="784" t="s">
        <v>1062</v>
      </c>
      <c r="BH91" s="767" t="s">
        <v>1802</v>
      </c>
      <c r="BJ91" s="767" t="s">
        <v>1803</v>
      </c>
      <c r="BL91" s="767" t="s">
        <v>1804</v>
      </c>
    </row>
    <row r="92" customFormat="false" ht="11.25" hidden="false" customHeight="true" outlineLevel="0" collapsed="false">
      <c r="AZ92" s="784" t="s">
        <v>1805</v>
      </c>
      <c r="BH92" s="784" t="s">
        <v>1806</v>
      </c>
      <c r="BJ92" s="784" t="s">
        <v>1807</v>
      </c>
      <c r="BL92" s="784" t="s">
        <v>1808</v>
      </c>
    </row>
    <row r="93" customFormat="false" ht="11.25" hidden="false" customHeight="true" outlineLevel="0" collapsed="false">
      <c r="AZ93" s="784" t="s">
        <v>1809</v>
      </c>
      <c r="BH93" s="784" t="s">
        <v>1810</v>
      </c>
      <c r="BJ93" s="784" t="s">
        <v>1811</v>
      </c>
      <c r="BL93" s="784" t="s">
        <v>1812</v>
      </c>
    </row>
    <row r="94" customFormat="false" ht="11.25" hidden="false" customHeight="true" outlineLevel="0" collapsed="false">
      <c r="AZ94" s="784" t="s">
        <v>1813</v>
      </c>
    </row>
    <row r="96" customFormat="false" ht="11.25" hidden="false" customHeight="true" outlineLevel="0" collapsed="false">
      <c r="AZ96" s="767" t="s">
        <v>1814</v>
      </c>
      <c r="BH96" s="767" t="s">
        <v>1815</v>
      </c>
      <c r="BJ96" s="767" t="s">
        <v>1816</v>
      </c>
      <c r="BL96" s="767" t="s">
        <v>1817</v>
      </c>
      <c r="BN96" s="767" t="s">
        <v>1818</v>
      </c>
    </row>
    <row r="97" customFormat="false" ht="11.25" hidden="false" customHeight="true" outlineLevel="0" collapsed="false">
      <c r="AZ97" s="784" t="s">
        <v>1819</v>
      </c>
      <c r="BA97" s="137" t="s">
        <v>1820</v>
      </c>
      <c r="BH97" s="784" t="s">
        <v>1821</v>
      </c>
      <c r="BJ97" s="784" t="s">
        <v>1822</v>
      </c>
      <c r="BL97" s="784" t="s">
        <v>1823</v>
      </c>
      <c r="BN97" s="784" t="s">
        <v>1824</v>
      </c>
    </row>
    <row r="98" customFormat="false" ht="11.25" hidden="false" customHeight="true" outlineLevel="0" collapsed="false">
      <c r="AZ98" s="784" t="s">
        <v>1825</v>
      </c>
      <c r="BA98" s="137" t="s">
        <v>1826</v>
      </c>
      <c r="BH98" s="784" t="s">
        <v>1827</v>
      </c>
      <c r="BJ98" s="784" t="s">
        <v>1828</v>
      </c>
      <c r="BL98" s="784" t="s">
        <v>1829</v>
      </c>
      <c r="BN98" s="784" t="s">
        <v>1830</v>
      </c>
    </row>
    <row r="99" customFormat="false" ht="22.5" hidden="false" customHeight="true" outlineLevel="0" collapsed="false">
      <c r="AZ99" s="784" t="s">
        <v>1831</v>
      </c>
      <c r="BA99" s="137" t="str">
        <f aca="false">"не позднее чем за "&amp;IF(TEMPLATE_SPHERE="TKO","3","10")&amp;" дней до дня проведения заседания правления"</f>
        <v>не позднее чем за 10 дней до дня проведения заседания правления</v>
      </c>
      <c r="BH99" s="784" t="s">
        <v>1832</v>
      </c>
      <c r="BJ99" s="784" t="s">
        <v>1833</v>
      </c>
      <c r="BL99" s="784" t="s">
        <v>1834</v>
      </c>
      <c r="BN99" s="784" t="s">
        <v>1835</v>
      </c>
    </row>
    <row r="100" customFormat="false" ht="22.5" hidden="false" customHeight="true" outlineLevel="0" collapsed="false">
      <c r="AZ100" s="784" t="s">
        <v>1836</v>
      </c>
      <c r="BA100" s="137" t="str">
        <f aca="false">"в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784" t="s">
        <v>1424</v>
      </c>
      <c r="BL100" s="784" t="s">
        <v>1424</v>
      </c>
      <c r="BN100" s="784" t="s">
        <v>1837</v>
      </c>
    </row>
    <row r="101" customFormat="false" ht="22.5" hidden="false" customHeight="true" outlineLevel="0" collapsed="false">
      <c r="AZ101" s="784" t="s">
        <v>1838</v>
      </c>
      <c r="BA101" s="137" t="s">
        <v>1839</v>
      </c>
      <c r="BN101" s="784" t="s">
        <v>1840</v>
      </c>
    </row>
    <row r="102" customFormat="false" ht="22.5" hidden="false" customHeight="true" outlineLevel="0" collapsed="false">
      <c r="AZ102" s="784" t="s">
        <v>1841</v>
      </c>
      <c r="BA102" s="137" t="str">
        <f aca="false">"в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784" t="s">
        <v>1842</v>
      </c>
    </row>
    <row r="103" customFormat="false" ht="11.25" hidden="false" customHeight="true" outlineLevel="0" collapsed="false">
      <c r="AZ103" s="784" t="s">
        <v>1843</v>
      </c>
      <c r="BA103" s="137" t="s">
        <v>1844</v>
      </c>
      <c r="BN103" s="784" t="s">
        <v>1845</v>
      </c>
    </row>
    <row r="104" customFormat="false" ht="11.25" hidden="false" customHeight="true" outlineLevel="0" collapsed="false">
      <c r="BN104" s="784" t="s">
        <v>1846</v>
      </c>
    </row>
    <row r="105" customFormat="false" ht="11.25" hidden="false" customHeight="true" outlineLevel="0" collapsed="false">
      <c r="AZ105" s="767" t="s">
        <v>1847</v>
      </c>
    </row>
    <row r="106" customFormat="false" ht="11.25" hidden="false" customHeight="true" outlineLevel="0" collapsed="false">
      <c r="AZ106" s="784" t="s">
        <v>1848</v>
      </c>
    </row>
    <row r="107" customFormat="false" ht="11.25" hidden="false" customHeight="true" outlineLevel="0" collapsed="false">
      <c r="AZ107" s="784" t="s">
        <v>1849</v>
      </c>
      <c r="BH107" s="767" t="s">
        <v>1850</v>
      </c>
      <c r="BJ107" s="767" t="s">
        <v>1851</v>
      </c>
      <c r="BL107" s="767" t="s">
        <v>1852</v>
      </c>
      <c r="BN107" s="767" t="s">
        <v>1853</v>
      </c>
    </row>
    <row r="108" customFormat="false" ht="11.25" hidden="false" customHeight="true" outlineLevel="0" collapsed="false">
      <c r="AZ108" s="784" t="s">
        <v>578</v>
      </c>
      <c r="BH108" s="784" t="s">
        <v>1854</v>
      </c>
      <c r="BJ108" s="784" t="s">
        <v>1855</v>
      </c>
      <c r="BL108" s="784" t="s">
        <v>1510</v>
      </c>
      <c r="BN108" s="784" t="s">
        <v>1856</v>
      </c>
    </row>
    <row r="109" customFormat="false" ht="11.25" hidden="false" customHeight="true" outlineLevel="0" collapsed="false">
      <c r="BH109" s="784" t="s">
        <v>1857</v>
      </c>
    </row>
    <row r="110" customFormat="false" ht="11.25" hidden="false" customHeight="true" outlineLevel="0" collapsed="false">
      <c r="AZ110" s="767" t="s">
        <v>1858</v>
      </c>
      <c r="BH110" s="784" t="s">
        <v>1857</v>
      </c>
    </row>
    <row r="111" customFormat="false" ht="11.25" hidden="false" customHeight="true" outlineLevel="0" collapsed="false">
      <c r="AZ111" s="784" t="s">
        <v>1819</v>
      </c>
      <c r="BA111" s="137" t="s">
        <v>1820</v>
      </c>
    </row>
    <row r="112" customFormat="false" ht="11.25" hidden="false" customHeight="true" outlineLevel="0" collapsed="false">
      <c r="AZ112" s="784" t="s">
        <v>1825</v>
      </c>
      <c r="BA112" s="137" t="s">
        <v>1826</v>
      </c>
    </row>
    <row r="113" customFormat="false" ht="22.5" hidden="false" customHeight="true" outlineLevel="0" collapsed="false">
      <c r="AZ113" s="784" t="s">
        <v>1831</v>
      </c>
      <c r="BA113" s="137" t="str">
        <f aca="false">"не позднее чем за "&amp;IF(TEMPLATE_SPHERE="TKO","3","10")&amp;" дней до дня проведения заседания правления"</f>
        <v>не позднее чем за 10 дней до дня проведения заседания правления</v>
      </c>
    </row>
    <row r="114" customFormat="false" ht="22.5" hidden="false" customHeight="true" outlineLevel="0" collapsed="false">
      <c r="AZ114" s="784" t="s">
        <v>1836</v>
      </c>
      <c r="BA114" s="137" t="str">
        <f aca="false">"в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767" t="s">
        <v>1859</v>
      </c>
    </row>
    <row r="115" customFormat="false" ht="22.5" hidden="false" customHeight="true" outlineLevel="0" collapsed="false">
      <c r="AZ115" s="784" t="s">
        <v>1841</v>
      </c>
      <c r="BA115" s="137" t="str">
        <f aca="false">"в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784" t="s">
        <v>1222</v>
      </c>
    </row>
    <row r="116" customFormat="false" ht="11.25" hidden="false" customHeight="true" outlineLevel="0" collapsed="false">
      <c r="AZ116" s="784" t="s">
        <v>1843</v>
      </c>
      <c r="BA116" s="137" t="s">
        <v>1844</v>
      </c>
      <c r="BH116" s="784" t="s">
        <v>1248</v>
      </c>
    </row>
    <row r="117" customFormat="false" ht="11.25" hidden="false" customHeight="true" outlineLevel="0" collapsed="false">
      <c r="BH117" s="784" t="s">
        <v>1283</v>
      </c>
    </row>
    <row r="118" customFormat="false" ht="11.25" hidden="false" customHeight="true" outlineLevel="0" collapsed="false">
      <c r="BH118" s="784" t="s">
        <v>1316</v>
      </c>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2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true" hidden="true" outlineLevel="0" max="2" min="1" style="225" width="15.01"/>
    <col collapsed="false" customWidth="true" hidden="false" outlineLevel="0" max="3" min="3" style="226" width="3.01"/>
    <col collapsed="false" customWidth="true" hidden="false" outlineLevel="0" max="4" min="4" style="227" width="6.01"/>
    <col collapsed="false" customWidth="true" hidden="false" outlineLevel="0" max="5" min="5" style="226" width="52.01"/>
    <col collapsed="false" customWidth="true" hidden="false" outlineLevel="0" max="6" min="6" style="226" width="48.01"/>
    <col collapsed="false" customWidth="true" hidden="false" outlineLevel="0" max="7" min="7" style="226" width="93.01"/>
    <col collapsed="false" customWidth="true" hidden="false" outlineLevel="0" max="8" min="8" style="226" width="8.01"/>
    <col collapsed="false" customWidth="true" hidden="false" outlineLevel="0" max="9" min="9" style="226" width="64"/>
    <col collapsed="false" customWidth="false" hidden="true" outlineLevel="0" max="10" min="10" style="226" width="9.14"/>
  </cols>
  <sheetData>
    <row r="1" customFormat="false" ht="11.25" hidden="true" customHeight="true" outlineLevel="0" collapsed="false">
      <c r="A1" s="225" t="s">
        <v>306</v>
      </c>
      <c r="J1" s="226" t="s">
        <v>14</v>
      </c>
    </row>
    <row r="2" customFormat="false" ht="22.5" hidden="true" customHeight="true" outlineLevel="0" collapsed="false">
      <c r="A2" s="816"/>
      <c r="B2" s="816"/>
      <c r="C2" s="615" t="s">
        <v>102</v>
      </c>
      <c r="D2" s="235"/>
      <c r="E2" s="256"/>
      <c r="F2" s="477"/>
      <c r="H2" s="239"/>
      <c r="J2" s="226" t="n">
        <v>0</v>
      </c>
    </row>
    <row r="3" customFormat="false" ht="11.25" hidden="true" customHeight="true" outlineLevel="0" collapsed="false">
      <c r="J3" s="226" t="n">
        <v>0</v>
      </c>
    </row>
    <row r="4" customFormat="false" ht="11.55" hidden="false" customHeight="true" outlineLevel="0" collapsed="false">
      <c r="A4" s="817"/>
      <c r="B4" s="817"/>
      <c r="J4" s="226" t="n">
        <v>11</v>
      </c>
    </row>
    <row r="5" customFormat="false" ht="27.3" hidden="false" customHeight="true" outlineLevel="0" collapsed="false">
      <c r="D5" s="138" t="str">
        <f aca="false">"Форма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38"/>
      <c r="F5" s="138"/>
      <c r="I5" s="229"/>
      <c r="J5" s="226" t="n">
        <v>26</v>
      </c>
    </row>
    <row r="6" customFormat="false" ht="18" hidden="false" customHeight="true" outlineLevel="0" collapsed="false">
      <c r="D6" s="209" t="str">
        <f aca="false">IF(region_name=0,"Не определено",region_name)</f>
        <v>Ярославская область</v>
      </c>
      <c r="E6" s="209"/>
      <c r="F6" s="209"/>
      <c r="I6" s="229"/>
      <c r="J6" s="226" t="n">
        <v>17</v>
      </c>
    </row>
    <row r="7" s="228" customFormat="true" ht="11.55" hidden="false" customHeight="true" outlineLevel="0" collapsed="false">
      <c r="A7" s="225"/>
      <c r="B7" s="225"/>
      <c r="D7" s="230"/>
      <c r="E7" s="230"/>
      <c r="F7" s="231"/>
      <c r="G7" s="230"/>
      <c r="J7" s="228" t="n">
        <v>11</v>
      </c>
    </row>
    <row r="8" customFormat="false" ht="11.25" hidden="true" customHeight="true" outlineLevel="0" collapsed="false">
      <c r="A8" s="816"/>
      <c r="B8" s="816"/>
      <c r="C8" s="56"/>
      <c r="D8" s="146"/>
      <c r="E8" s="232"/>
      <c r="F8" s="232"/>
      <c r="J8" s="226" t="n">
        <v>0</v>
      </c>
    </row>
    <row r="9" customFormat="false" ht="11.55" hidden="false" customHeight="true" outlineLevel="0" collapsed="false">
      <c r="A9" s="816"/>
      <c r="B9" s="816"/>
      <c r="C9" s="56"/>
      <c r="D9" s="616" t="s">
        <v>307</v>
      </c>
      <c r="E9" s="616"/>
      <c r="F9" s="616"/>
      <c r="G9" s="309" t="s">
        <v>308</v>
      </c>
      <c r="J9" s="226" t="n">
        <v>11</v>
      </c>
    </row>
    <row r="10" customFormat="false" ht="11.55" hidden="false" customHeight="true" outlineLevel="0" collapsed="false">
      <c r="A10" s="816"/>
      <c r="B10" s="816"/>
      <c r="C10" s="56"/>
      <c r="D10" s="235" t="s">
        <v>87</v>
      </c>
      <c r="E10" s="309" t="s">
        <v>309</v>
      </c>
      <c r="F10" s="309" t="s">
        <v>310</v>
      </c>
      <c r="G10" s="309"/>
      <c r="J10" s="226" t="n">
        <v>11</v>
      </c>
    </row>
    <row r="11" customFormat="false" ht="1.05" hidden="false" customHeight="true" outlineLevel="0" collapsed="false">
      <c r="A11" s="816"/>
      <c r="B11" s="816"/>
      <c r="C11" s="56"/>
      <c r="D11" s="236"/>
      <c r="E11" s="236"/>
      <c r="F11" s="236"/>
      <c r="G11" s="236"/>
      <c r="J11" s="226" t="n">
        <v>1</v>
      </c>
    </row>
    <row r="12" customFormat="false" ht="24" hidden="false" customHeight="true" outlineLevel="0" collapsed="false">
      <c r="A12" s="816"/>
      <c r="B12" s="816"/>
      <c r="C12" s="56"/>
      <c r="D12" s="235" t="n">
        <v>1</v>
      </c>
      <c r="E12" s="240" t="str">
        <f aca="false">"Наименование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v>
      </c>
      <c r="F12" s="337" t="str">
        <f aca="false">IF(org="","",org)</f>
        <v>ООО "Газпром теплоэнерго Ярославль"</v>
      </c>
      <c r="G12" s="240" t="str">
        <f aca="false">"Указывается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18"/>
      <c r="J12" s="226" t="n">
        <v>23</v>
      </c>
    </row>
    <row r="13" customFormat="false" ht="19.95" hidden="false" customHeight="true" outlineLevel="0" collapsed="false">
      <c r="A13" s="816"/>
      <c r="B13" s="816"/>
      <c r="C13" s="56"/>
      <c r="D13" s="235" t="n">
        <v>2</v>
      </c>
      <c r="E13" s="404" t="s">
        <v>1860</v>
      </c>
      <c r="F13" s="108" t="s">
        <v>313</v>
      </c>
      <c r="G13" s="240"/>
      <c r="H13" s="818"/>
      <c r="J13" s="226" t="n">
        <v>19</v>
      </c>
    </row>
    <row r="14" customFormat="false" ht="19.95" hidden="false" customHeight="true" outlineLevel="0" collapsed="false">
      <c r="A14" s="816"/>
      <c r="B14" s="816"/>
      <c r="C14" s="56"/>
      <c r="D14" s="223" t="s">
        <v>715</v>
      </c>
      <c r="E14" s="599" t="s">
        <v>1861</v>
      </c>
      <c r="F14" s="256"/>
      <c r="G14" s="334" t="s">
        <v>1862</v>
      </c>
      <c r="H14" s="818"/>
      <c r="J14" s="226" t="n">
        <v>19</v>
      </c>
    </row>
    <row r="15" customFormat="false" ht="19.95" hidden="false" customHeight="true" outlineLevel="0" collapsed="false">
      <c r="A15" s="816"/>
      <c r="B15" s="816"/>
      <c r="C15" s="56"/>
      <c r="D15" s="223" t="s">
        <v>314</v>
      </c>
      <c r="E15" s="599" t="s">
        <v>1863</v>
      </c>
      <c r="F15" s="256"/>
      <c r="G15" s="334" t="s">
        <v>1864</v>
      </c>
      <c r="H15" s="818"/>
      <c r="J15" s="226" t="n">
        <v>19</v>
      </c>
    </row>
    <row r="16" customFormat="false" ht="24" hidden="false" customHeight="true" outlineLevel="0" collapsed="false">
      <c r="A16" s="816"/>
      <c r="B16" s="816"/>
      <c r="C16" s="56"/>
      <c r="D16" s="223" t="s">
        <v>317</v>
      </c>
      <c r="E16" s="333" t="s">
        <v>1865</v>
      </c>
      <c r="F16" s="257"/>
      <c r="G16" s="240" t="s">
        <v>1866</v>
      </c>
      <c r="H16" s="818"/>
      <c r="J16" s="226" t="n">
        <v>23</v>
      </c>
    </row>
    <row r="17" customFormat="false" ht="48.3" hidden="false" customHeight="true" outlineLevel="0" collapsed="false">
      <c r="A17" s="816"/>
      <c r="B17" s="816"/>
      <c r="C17" s="56"/>
      <c r="D17" s="235" t="n">
        <v>3</v>
      </c>
      <c r="E17" s="404" t="s">
        <v>1867</v>
      </c>
      <c r="F17" s="256"/>
      <c r="G17" s="240" t="s">
        <v>1868</v>
      </c>
      <c r="H17" s="818"/>
      <c r="J17" s="226" t="n">
        <v>46</v>
      </c>
    </row>
    <row r="18" customFormat="false" ht="48.3" hidden="false" customHeight="true" outlineLevel="0" collapsed="false">
      <c r="A18" s="816" t="n">
        <v>1</v>
      </c>
      <c r="B18" s="816"/>
      <c r="C18" s="819"/>
      <c r="D18" s="235" t="s">
        <v>90</v>
      </c>
      <c r="E18" s="404" t="s">
        <v>1869</v>
      </c>
      <c r="F18" s="256"/>
      <c r="G18" s="240" t="s">
        <v>1868</v>
      </c>
      <c r="H18" s="818"/>
      <c r="I18" s="732"/>
      <c r="J18" s="226" t="n">
        <v>46</v>
      </c>
    </row>
    <row r="19" customFormat="false" ht="23.25" hidden="false" customHeight="true" outlineLevel="0" collapsed="false">
      <c r="A19" s="816"/>
      <c r="B19" s="816"/>
      <c r="C19" s="56"/>
      <c r="D19" s="235" t="s">
        <v>119</v>
      </c>
      <c r="E19" s="404" t="s">
        <v>1870</v>
      </c>
      <c r="F19" s="108" t="s">
        <v>313</v>
      </c>
      <c r="G19" s="820" t="s">
        <v>1871</v>
      </c>
      <c r="H19" s="239"/>
      <c r="J19" s="226" t="n">
        <v>22</v>
      </c>
    </row>
    <row r="20" s="823" customFormat="true" ht="5.25" hidden="true" customHeight="true" outlineLevel="0" collapsed="false">
      <c r="A20" s="816"/>
      <c r="B20" s="816"/>
      <c r="C20" s="821"/>
      <c r="D20" s="822" t="s">
        <v>1123</v>
      </c>
      <c r="E20" s="822"/>
      <c r="F20" s="109"/>
      <c r="G20" s="820"/>
      <c r="J20" s="823" t="n">
        <v>0</v>
      </c>
    </row>
    <row r="21" customFormat="false" ht="15.75" hidden="false" customHeight="true" outlineLevel="0" collapsed="false">
      <c r="A21" s="816"/>
      <c r="B21" s="816"/>
      <c r="C21" s="56"/>
      <c r="D21" s="245"/>
      <c r="E21" s="125" t="s">
        <v>346</v>
      </c>
      <c r="F21" s="247"/>
      <c r="G21" s="820"/>
      <c r="H21" s="818"/>
      <c r="J21" s="226" t="n">
        <v>15</v>
      </c>
    </row>
    <row r="22" s="225" customFormat="true" ht="26.25" hidden="false" customHeight="true" outlineLevel="0" collapsed="false">
      <c r="A22" s="816"/>
      <c r="B22" s="816"/>
      <c r="C22" s="816"/>
      <c r="D22" s="235" t="s">
        <v>91</v>
      </c>
      <c r="E22" s="240" t="s">
        <v>1872</v>
      </c>
      <c r="F22" s="256"/>
      <c r="G22" s="240" t="s">
        <v>1873</v>
      </c>
      <c r="H22" s="824"/>
      <c r="J22" s="225" t="n">
        <v>25</v>
      </c>
    </row>
    <row r="23" s="225" customFormat="true" ht="19.95" hidden="false" customHeight="true" outlineLevel="0" collapsed="false">
      <c r="A23" s="816"/>
      <c r="B23" s="816"/>
      <c r="C23" s="816"/>
      <c r="D23" s="235" t="s">
        <v>92</v>
      </c>
      <c r="E23" s="404" t="s">
        <v>1874</v>
      </c>
      <c r="F23" s="257"/>
      <c r="G23" s="240" t="s">
        <v>1875</v>
      </c>
      <c r="H23" s="824"/>
      <c r="J23" s="225" t="n">
        <v>19</v>
      </c>
    </row>
    <row r="24" s="225" customFormat="true" ht="144" hidden="true" customHeight="true" outlineLevel="0" collapsed="false">
      <c r="A24" s="816"/>
      <c r="B24" s="816"/>
      <c r="C24" s="816"/>
      <c r="D24" s="235" t="s">
        <v>120</v>
      </c>
      <c r="E24" s="404" t="str">
        <f aca="fals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825"/>
      <c r="G24" s="404" t="str">
        <f aca="false">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24"/>
      <c r="J24" s="225" t="n">
        <v>0</v>
      </c>
    </row>
    <row r="25" customFormat="false" ht="11.25" hidden="true" customHeight="true" outlineLevel="0" collapsed="false">
      <c r="A25" s="225" t="s">
        <v>81</v>
      </c>
      <c r="B25" s="225" t="n">
        <v>0</v>
      </c>
      <c r="C25" s="226" t="n">
        <v>3</v>
      </c>
      <c r="D25" s="227" t="n">
        <v>6</v>
      </c>
      <c r="E25" s="226" t="n">
        <v>52</v>
      </c>
      <c r="F25" s="226" t="n">
        <v>48</v>
      </c>
      <c r="G25" s="226" t="n">
        <v>93</v>
      </c>
      <c r="H25" s="226" t="n">
        <v>8</v>
      </c>
      <c r="I25" s="226" t="n">
        <v>64</v>
      </c>
      <c r="J25" s="226" t="n">
        <v>11</v>
      </c>
    </row>
  </sheetData>
  <mergeCells count="6">
    <mergeCell ref="D5:F5"/>
    <mergeCell ref="D6:F6"/>
    <mergeCell ref="E8:F8"/>
    <mergeCell ref="D9:F9"/>
    <mergeCell ref="G9:G10"/>
    <mergeCell ref="G19:G21"/>
  </mergeCells>
  <dataValidations count="2">
    <dataValidation allowBlank="true" error="Допускается ввод не более 900 символов!" errorStyle="stop" errorTitle="Ошибка" operator="lessThanOrEqual" showDropDown="false" showErrorMessage="true" showInputMessage="true" sqref="F12 F14:F18 F22:F23"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F24"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U2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4.25" zeroHeight="false" outlineLevelRow="0" outlineLevelCol="0"/>
  <cols>
    <col collapsed="false" customWidth="false" hidden="true" outlineLevel="0" max="1" min="1" style="31" width="9.14"/>
    <col collapsed="false" customWidth="false" hidden="true" outlineLevel="0" max="2" min="2" style="34" width="9.14"/>
    <col collapsed="false" customWidth="true" hidden="true" outlineLevel="0" max="3" min="3" style="31" width="3.71"/>
    <col collapsed="false" customWidth="true" hidden="false" outlineLevel="0" max="4" min="4" style="84" width="3.01"/>
    <col collapsed="false" customWidth="true" hidden="false" outlineLevel="0" max="5" min="5" style="31" width="6.01"/>
    <col collapsed="false" customWidth="true" hidden="false" outlineLevel="0" max="6" min="6" style="31" width="46"/>
    <col collapsed="false" customWidth="true" hidden="false" outlineLevel="0" max="8" min="7" style="31" width="16.01"/>
    <col collapsed="false" customWidth="true" hidden="false" outlineLevel="0" max="9" min="9" style="31" width="35.01"/>
    <col collapsed="false" customWidth="true" hidden="false" outlineLevel="0" max="10" min="10" style="31" width="89.01"/>
    <col collapsed="false" customWidth="true" hidden="false" outlineLevel="0" max="11" min="11" style="85" width="3.01"/>
    <col collapsed="false" customWidth="true" hidden="false" outlineLevel="0" max="14" min="12" style="85" width="8.01"/>
    <col collapsed="false" customWidth="true" hidden="false" outlineLevel="0" max="15" min="15" style="85" width="25.01"/>
    <col collapsed="false" customWidth="true" hidden="false" outlineLevel="0" max="16" min="16" style="85" width="14"/>
    <col collapsed="false" customWidth="true" hidden="false" outlineLevel="0" max="20" min="17" style="86" width="8.01"/>
    <col collapsed="false" customWidth="true" hidden="false" outlineLevel="0" max="254" min="21" style="31" width="8.01"/>
    <col collapsed="false" customWidth="false" hidden="true" outlineLevel="0" max="255" min="255" style="31" width="9.14"/>
  </cols>
  <sheetData>
    <row r="1" customFormat="false" ht="22.5" hidden="true" customHeight="true" outlineLevel="0" collapsed="false">
      <c r="F1" s="31" t="s">
        <v>1876</v>
      </c>
      <c r="G1" s="31" t="s">
        <v>47</v>
      </c>
      <c r="H1" s="31" t="s">
        <v>49</v>
      </c>
      <c r="IU1" s="31" t="s">
        <v>14</v>
      </c>
    </row>
    <row r="2" s="41" customFormat="true" ht="22.5" hidden="true" customHeight="true" outlineLevel="0" collapsed="false">
      <c r="A2" s="826"/>
      <c r="B2" s="34" t="n">
        <v>1</v>
      </c>
      <c r="C2" s="34"/>
      <c r="D2" s="720" t="s">
        <v>102</v>
      </c>
      <c r="E2" s="108"/>
      <c r="F2" s="258"/>
      <c r="G2" s="258"/>
      <c r="H2" s="258"/>
      <c r="I2" s="827"/>
      <c r="J2" s="828"/>
      <c r="K2" s="829"/>
      <c r="L2" s="36"/>
      <c r="M2" s="36"/>
      <c r="N2" s="85" t="str">
        <f aca="false" t="array" ref="N2:N2">IF(ISERROR(MATCH(MID(O2,1,250),MID(note_ter,1,250),0)),"n","y")</f>
        <v>n</v>
      </c>
      <c r="O2" s="36"/>
      <c r="P2" s="85" t="str">
        <f aca="false">G2&amp;"("&amp;J2&amp;")"</f>
        <v>()</v>
      </c>
      <c r="Q2" s="34"/>
      <c r="R2" s="34"/>
      <c r="S2" s="117"/>
      <c r="T2" s="34"/>
      <c r="U2" s="34"/>
      <c r="V2" s="34"/>
      <c r="W2" s="96"/>
      <c r="X2" s="96"/>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96"/>
      <c r="BU2" s="96"/>
      <c r="BV2" s="96"/>
      <c r="BW2" s="96"/>
      <c r="BX2" s="96"/>
      <c r="BY2" s="96"/>
      <c r="BZ2" s="96"/>
      <c r="CA2" s="96"/>
      <c r="CB2" s="96"/>
      <c r="CC2" s="96"/>
      <c r="IU2" s="41" t="n">
        <v>0</v>
      </c>
    </row>
    <row r="3" s="36" customFormat="true" ht="4.2" hidden="false" customHeight="true" outlineLevel="0" collapsed="false">
      <c r="A3" s="87"/>
      <c r="D3" s="304"/>
      <c r="F3" s="85" t="s">
        <v>82</v>
      </c>
      <c r="G3" s="304" t="s">
        <v>83</v>
      </c>
      <c r="H3" s="304"/>
      <c r="I3" s="304"/>
      <c r="J3" s="85" t="s">
        <v>84</v>
      </c>
      <c r="K3" s="85" t="s">
        <v>82</v>
      </c>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c r="HA3" s="85"/>
      <c r="HB3" s="85"/>
      <c r="HC3" s="85"/>
      <c r="HD3" s="85"/>
      <c r="HE3" s="85"/>
      <c r="HF3" s="85"/>
      <c r="HG3" s="85"/>
      <c r="HH3" s="85"/>
      <c r="HI3" s="85"/>
      <c r="HJ3" s="85"/>
      <c r="HK3" s="85"/>
      <c r="HL3" s="85"/>
      <c r="HM3" s="85"/>
      <c r="HN3" s="85"/>
      <c r="HO3" s="85"/>
      <c r="HP3" s="85"/>
      <c r="HQ3" s="85"/>
      <c r="HR3" s="85"/>
      <c r="HS3" s="85"/>
      <c r="HT3" s="85"/>
      <c r="HU3" s="85"/>
      <c r="HV3" s="85"/>
      <c r="HW3" s="85"/>
      <c r="HX3" s="85"/>
      <c r="HY3" s="85"/>
      <c r="HZ3" s="85"/>
      <c r="IA3" s="85"/>
      <c r="IB3" s="85"/>
      <c r="IC3" s="85"/>
      <c r="ID3" s="85"/>
      <c r="IE3" s="85"/>
      <c r="IF3" s="85"/>
      <c r="IG3" s="85"/>
      <c r="IH3" s="85"/>
      <c r="II3" s="85"/>
      <c r="IJ3" s="85"/>
      <c r="IK3" s="85"/>
      <c r="IL3" s="85"/>
      <c r="IM3" s="85"/>
      <c r="IN3" s="85"/>
      <c r="IO3" s="85"/>
      <c r="IP3" s="85"/>
      <c r="IQ3" s="85"/>
      <c r="IR3" s="85"/>
      <c r="IS3" s="85"/>
      <c r="IT3" s="85"/>
      <c r="IU3" s="36" t="n">
        <v>4</v>
      </c>
    </row>
    <row r="4" s="92" customFormat="true" ht="14.7" hidden="false" customHeight="true" outlineLevel="0" collapsed="false">
      <c r="A4" s="31"/>
      <c r="B4" s="34"/>
      <c r="C4" s="31"/>
      <c r="D4" s="84"/>
      <c r="E4" s="31"/>
      <c r="F4" s="36"/>
      <c r="G4" s="31"/>
      <c r="H4" s="31"/>
      <c r="I4" s="31"/>
      <c r="J4" s="481"/>
      <c r="K4" s="85"/>
      <c r="L4" s="85"/>
      <c r="M4" s="85"/>
      <c r="N4" s="85"/>
      <c r="O4" s="85"/>
      <c r="P4" s="85"/>
      <c r="Q4" s="86"/>
      <c r="R4" s="86"/>
      <c r="S4" s="86"/>
      <c r="T4" s="86"/>
      <c r="IU4" s="92" t="n">
        <v>14</v>
      </c>
    </row>
    <row r="5" s="92" customFormat="true" ht="27.3" hidden="false" customHeight="true" outlineLevel="0" collapsed="false">
      <c r="A5" s="31"/>
      <c r="B5" s="34"/>
      <c r="C5" s="31"/>
      <c r="D5" s="84"/>
      <c r="E5" s="93" t="str">
        <f aca="false">"Форма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93"/>
      <c r="G5" s="93"/>
      <c r="H5" s="93"/>
      <c r="I5" s="93"/>
      <c r="J5" s="93"/>
      <c r="K5" s="85"/>
      <c r="L5" s="85"/>
      <c r="M5" s="85"/>
      <c r="N5" s="85"/>
      <c r="O5" s="85"/>
      <c r="P5" s="85"/>
      <c r="Q5" s="86"/>
      <c r="R5" s="86"/>
      <c r="S5" s="86"/>
      <c r="T5" s="86"/>
      <c r="IU5" s="92" t="n">
        <v>26</v>
      </c>
    </row>
    <row r="6" s="92" customFormat="true" ht="14.7" hidden="false" customHeight="true" outlineLevel="0" collapsed="false">
      <c r="A6" s="31"/>
      <c r="B6" s="34"/>
      <c r="C6" s="31"/>
      <c r="D6" s="84"/>
      <c r="E6" s="31"/>
      <c r="F6" s="94"/>
      <c r="G6" s="94"/>
      <c r="H6" s="94"/>
      <c r="I6" s="94"/>
      <c r="J6" s="826"/>
      <c r="K6" s="85"/>
      <c r="L6" s="85"/>
      <c r="M6" s="85"/>
      <c r="N6" s="85"/>
      <c r="O6" s="85"/>
      <c r="P6" s="85"/>
      <c r="Q6" s="86"/>
      <c r="R6" s="86"/>
      <c r="S6" s="86"/>
      <c r="T6" s="86"/>
      <c r="IU6" s="92" t="n">
        <v>14</v>
      </c>
    </row>
    <row r="7" s="92" customFormat="true" ht="14.7" hidden="false" customHeight="true" outlineLevel="0" collapsed="false">
      <c r="A7" s="31"/>
      <c r="B7" s="34"/>
      <c r="C7" s="31"/>
      <c r="D7" s="84"/>
      <c r="E7" s="213" t="s">
        <v>307</v>
      </c>
      <c r="F7" s="213"/>
      <c r="G7" s="213"/>
      <c r="H7" s="213"/>
      <c r="I7" s="213"/>
      <c r="J7" s="98" t="s">
        <v>308</v>
      </c>
      <c r="K7" s="85"/>
      <c r="L7" s="85"/>
      <c r="M7" s="85"/>
      <c r="N7" s="85"/>
      <c r="O7" s="85"/>
      <c r="P7" s="85"/>
      <c r="Q7" s="86"/>
      <c r="R7" s="86"/>
      <c r="S7" s="86"/>
      <c r="T7" s="86"/>
      <c r="IU7" s="92" t="n">
        <v>14</v>
      </c>
    </row>
    <row r="8" s="92" customFormat="true" ht="21" hidden="false" customHeight="true" outlineLevel="0" collapsed="false">
      <c r="A8" s="31"/>
      <c r="B8" s="34"/>
      <c r="C8" s="31"/>
      <c r="D8" s="84"/>
      <c r="E8" s="830" t="s">
        <v>87</v>
      </c>
      <c r="F8" s="831" t="s">
        <v>1876</v>
      </c>
      <c r="G8" s="831" t="s">
        <v>47</v>
      </c>
      <c r="H8" s="831" t="s">
        <v>49</v>
      </c>
      <c r="I8" s="831" t="s">
        <v>1877</v>
      </c>
      <c r="J8" s="98"/>
      <c r="K8" s="85"/>
      <c r="L8" s="85"/>
      <c r="M8" s="85"/>
      <c r="N8" s="85"/>
      <c r="O8" s="85"/>
      <c r="P8" s="85"/>
      <c r="Q8" s="86"/>
      <c r="R8" s="86"/>
      <c r="S8" s="86"/>
      <c r="T8" s="86"/>
      <c r="IU8" s="92" t="n">
        <v>20</v>
      </c>
    </row>
    <row r="9" s="41" customFormat="true" ht="23.25" hidden="false" customHeight="true" outlineLevel="0" collapsed="false">
      <c r="A9" s="31"/>
      <c r="B9" s="34" t="n">
        <v>1</v>
      </c>
      <c r="C9" s="34"/>
      <c r="D9" s="832"/>
      <c r="E9" s="108" t="n">
        <v>1</v>
      </c>
      <c r="F9" s="833"/>
      <c r="G9" s="258"/>
      <c r="H9" s="258"/>
      <c r="I9" s="834"/>
      <c r="J9" s="302" t="str">
        <f aca="false">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29"/>
      <c r="L9" s="36"/>
      <c r="M9" s="36"/>
      <c r="N9" s="85" t="str">
        <f aca="false" t="array" ref="N9:N9">IF(ISERROR(MATCH(MID(O9,1,250),MID(note_ter,1,250),0)),"n","y")</f>
        <v>n</v>
      </c>
      <c r="O9" s="36"/>
      <c r="P9" s="85" t="str">
        <f aca="false">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34"/>
      <c r="R9" s="34"/>
      <c r="S9" s="117"/>
      <c r="T9" s="34"/>
      <c r="U9" s="34"/>
      <c r="V9" s="34"/>
      <c r="W9" s="96"/>
      <c r="X9" s="96"/>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96"/>
      <c r="BU9" s="96"/>
      <c r="BV9" s="96"/>
      <c r="BW9" s="96"/>
      <c r="BX9" s="96"/>
      <c r="BY9" s="96"/>
      <c r="BZ9" s="96"/>
      <c r="CA9" s="96"/>
      <c r="CB9" s="96"/>
      <c r="CC9" s="96"/>
      <c r="IU9" s="41" t="n">
        <v>22</v>
      </c>
    </row>
    <row r="10" s="41" customFormat="true" ht="15.75" hidden="false" customHeight="true" outlineLevel="0" collapsed="false">
      <c r="A10" s="31"/>
      <c r="B10" s="34"/>
      <c r="C10" s="122"/>
      <c r="D10" s="832"/>
      <c r="E10" s="835"/>
      <c r="F10" s="511" t="s">
        <v>1878</v>
      </c>
      <c r="G10" s="836"/>
      <c r="H10" s="836"/>
      <c r="I10" s="837"/>
      <c r="J10" s="302"/>
      <c r="K10" s="829"/>
      <c r="L10" s="36"/>
      <c r="M10" s="36"/>
      <c r="N10" s="36"/>
      <c r="O10" s="85"/>
      <c r="P10" s="36"/>
      <c r="Q10" s="34"/>
      <c r="R10" s="34"/>
      <c r="S10" s="117"/>
      <c r="T10" s="34"/>
      <c r="U10" s="34"/>
      <c r="V10" s="34"/>
      <c r="W10" s="96"/>
      <c r="X10" s="96"/>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96"/>
      <c r="BU10" s="96"/>
      <c r="BV10" s="96"/>
      <c r="BW10" s="96"/>
      <c r="BX10" s="96"/>
      <c r="BY10" s="96"/>
      <c r="BZ10" s="96"/>
      <c r="CA10" s="96"/>
      <c r="CB10" s="96"/>
      <c r="CC10" s="96"/>
      <c r="IU10" s="41" t="n">
        <v>15</v>
      </c>
    </row>
    <row r="11" s="92" customFormat="true" ht="22.05" hidden="false" customHeight="true" outlineLevel="0" collapsed="false">
      <c r="A11" s="31"/>
      <c r="B11" s="34"/>
      <c r="C11" s="31"/>
      <c r="D11" s="84"/>
      <c r="E11" s="131"/>
      <c r="F11" s="131"/>
      <c r="G11" s="131"/>
      <c r="H11" s="131"/>
      <c r="I11" s="131"/>
      <c r="J11" s="131"/>
      <c r="K11" s="85"/>
      <c r="L11" s="85"/>
      <c r="M11" s="85"/>
      <c r="N11" s="85"/>
      <c r="O11" s="85"/>
      <c r="P11" s="85"/>
      <c r="Q11" s="86"/>
      <c r="R11" s="86"/>
      <c r="S11" s="86"/>
      <c r="T11" s="86"/>
      <c r="IU11" s="92" t="n">
        <v>21</v>
      </c>
    </row>
    <row r="12" s="92" customFormat="true" ht="14.7" hidden="false" customHeight="true" outlineLevel="0" collapsed="false">
      <c r="A12" s="31"/>
      <c r="B12" s="34"/>
      <c r="C12" s="31"/>
      <c r="D12" s="84"/>
      <c r="E12" s="31"/>
      <c r="F12" s="31"/>
      <c r="G12" s="31"/>
      <c r="H12" s="31"/>
      <c r="I12" s="31"/>
      <c r="J12" s="31"/>
      <c r="K12" s="85"/>
      <c r="L12" s="85"/>
      <c r="M12" s="85"/>
      <c r="N12" s="85"/>
      <c r="O12" s="85"/>
      <c r="P12" s="85"/>
      <c r="Q12" s="86"/>
      <c r="R12" s="86"/>
      <c r="S12" s="86"/>
      <c r="T12" s="86"/>
      <c r="IU12" s="92" t="n">
        <v>14</v>
      </c>
    </row>
    <row r="13" s="92" customFormat="true" ht="1.05" hidden="false" customHeight="true" outlineLevel="0" collapsed="false">
      <c r="A13" s="31"/>
      <c r="B13" s="34"/>
      <c r="C13" s="31"/>
      <c r="D13" s="84"/>
      <c r="E13" s="31"/>
      <c r="F13" s="31"/>
      <c r="G13" s="31"/>
      <c r="H13" s="31"/>
      <c r="I13" s="31"/>
      <c r="J13" s="31"/>
      <c r="K13" s="85"/>
      <c r="L13" s="85"/>
      <c r="M13" s="85"/>
      <c r="N13" s="85"/>
      <c r="O13" s="85"/>
      <c r="P13" s="85"/>
      <c r="Q13" s="86"/>
      <c r="R13" s="86"/>
      <c r="S13" s="86"/>
      <c r="T13" s="86"/>
      <c r="IU13" s="92" t="n">
        <v>1</v>
      </c>
    </row>
    <row r="14" s="132" customFormat="true" ht="10.5" hidden="false" customHeight="true" outlineLevel="0" collapsed="false">
      <c r="B14" s="133"/>
      <c r="D14" s="134"/>
      <c r="K14" s="85"/>
      <c r="L14" s="85"/>
      <c r="M14" s="85"/>
      <c r="N14" s="85"/>
      <c r="O14" s="85"/>
      <c r="P14" s="85"/>
      <c r="Q14" s="86"/>
      <c r="R14" s="86"/>
      <c r="S14" s="86"/>
      <c r="T14" s="86"/>
      <c r="IU14" s="132" t="n">
        <v>10</v>
      </c>
    </row>
    <row r="15" s="132" customFormat="true" ht="10.5" hidden="false" customHeight="true" outlineLevel="0" collapsed="false">
      <c r="B15" s="133"/>
      <c r="D15" s="134"/>
      <c r="K15" s="85"/>
      <c r="L15" s="85"/>
      <c r="M15" s="85"/>
      <c r="N15" s="85"/>
      <c r="O15" s="85"/>
      <c r="P15" s="85"/>
      <c r="Q15" s="86"/>
      <c r="R15" s="86"/>
      <c r="S15" s="86"/>
      <c r="T15" s="86"/>
      <c r="IU15" s="132" t="n">
        <v>10</v>
      </c>
    </row>
    <row r="16" customFormat="false" ht="14.7" hidden="false" customHeight="true" outlineLevel="0" collapsed="false">
      <c r="IU16" s="31" t="n">
        <v>14</v>
      </c>
    </row>
    <row r="17" customFormat="false" ht="14.7" hidden="false" customHeight="true" outlineLevel="0" collapsed="false">
      <c r="IU17" s="31" t="n">
        <v>14</v>
      </c>
    </row>
    <row r="18" customFormat="false" ht="14.7" hidden="false" customHeight="true" outlineLevel="0" collapsed="false">
      <c r="IU18" s="31" t="n">
        <v>14</v>
      </c>
    </row>
    <row r="19" customFormat="false" ht="14.7" hidden="false" customHeight="true" outlineLevel="0" collapsed="false">
      <c r="G19" s="41"/>
      <c r="H19" s="41"/>
      <c r="I19" s="41"/>
      <c r="IU19" s="31" t="n">
        <v>14</v>
      </c>
    </row>
    <row r="20" customFormat="false" ht="14.7" hidden="false" customHeight="true" outlineLevel="0" collapsed="false">
      <c r="IU20" s="31" t="n">
        <v>14</v>
      </c>
    </row>
    <row r="21" customFormat="false" ht="14.7" hidden="false" customHeight="true" outlineLevel="0" collapsed="false">
      <c r="IU21" s="31" t="n">
        <v>14</v>
      </c>
    </row>
    <row r="22" customFormat="false" ht="14.7" hidden="false" customHeight="true" outlineLevel="0" collapsed="false">
      <c r="IU22" s="31" t="n">
        <v>14</v>
      </c>
    </row>
    <row r="23" customFormat="false" ht="14.7" hidden="false" customHeight="true" outlineLevel="0" collapsed="false">
      <c r="K23" s="31"/>
      <c r="L23" s="31"/>
      <c r="M23" s="31"/>
      <c r="IU23" s="31" t="n">
        <v>14</v>
      </c>
    </row>
    <row r="24" customFormat="false" ht="22.5" hidden="true" customHeight="true" outlineLevel="0" collapsed="false">
      <c r="A24" s="31" t="s">
        <v>81</v>
      </c>
      <c r="B24" s="34" t="n">
        <v>0</v>
      </c>
      <c r="C24" s="31" t="n">
        <v>0</v>
      </c>
      <c r="D24" s="84" t="n">
        <v>3</v>
      </c>
      <c r="E24" s="31" t="n">
        <v>6</v>
      </c>
      <c r="F24" s="31" t="n">
        <v>46</v>
      </c>
      <c r="G24" s="31" t="n">
        <v>16</v>
      </c>
      <c r="H24" s="31" t="n">
        <v>16</v>
      </c>
      <c r="I24" s="31" t="n">
        <v>35</v>
      </c>
      <c r="J24" s="31" t="n">
        <v>89</v>
      </c>
      <c r="K24" s="85" t="n">
        <v>3</v>
      </c>
      <c r="L24" s="85" t="n">
        <v>8</v>
      </c>
      <c r="M24" s="85" t="n">
        <v>8</v>
      </c>
      <c r="N24" s="85" t="n">
        <v>8</v>
      </c>
      <c r="O24" s="85" t="n">
        <v>25</v>
      </c>
      <c r="P24" s="85" t="n">
        <v>14</v>
      </c>
      <c r="Q24" s="86" t="n">
        <v>8</v>
      </c>
      <c r="R24" s="86" t="n">
        <v>8</v>
      </c>
      <c r="S24" s="86" t="n">
        <v>8</v>
      </c>
      <c r="T24" s="86" t="n">
        <v>8</v>
      </c>
      <c r="U24" s="31" t="n">
        <v>8</v>
      </c>
      <c r="V24" s="31" t="n">
        <v>8</v>
      </c>
      <c r="W24" s="31" t="n">
        <v>8</v>
      </c>
      <c r="X24" s="31" t="n">
        <v>8</v>
      </c>
      <c r="Y24" s="31" t="n">
        <v>8</v>
      </c>
      <c r="Z24" s="31" t="n">
        <v>8</v>
      </c>
      <c r="AA24" s="31" t="n">
        <v>8</v>
      </c>
      <c r="AB24" s="31" t="n">
        <v>8</v>
      </c>
      <c r="AC24" s="31" t="n">
        <v>8</v>
      </c>
      <c r="AD24" s="31" t="n">
        <v>8</v>
      </c>
      <c r="AE24" s="31" t="n">
        <v>8</v>
      </c>
      <c r="AF24" s="31" t="n">
        <v>8</v>
      </c>
      <c r="AG24" s="31" t="n">
        <v>8</v>
      </c>
      <c r="AH24" s="31" t="n">
        <v>8</v>
      </c>
      <c r="AI24" s="31" t="n">
        <v>8</v>
      </c>
      <c r="AJ24" s="31" t="n">
        <v>8</v>
      </c>
      <c r="AK24" s="31" t="n">
        <v>8</v>
      </c>
      <c r="AL24" s="31" t="n">
        <v>8</v>
      </c>
      <c r="AM24" s="31" t="n">
        <v>8</v>
      </c>
      <c r="AN24" s="31" t="n">
        <v>8</v>
      </c>
      <c r="AO24" s="31" t="n">
        <v>8</v>
      </c>
      <c r="AP24" s="31" t="n">
        <v>8</v>
      </c>
      <c r="AQ24" s="31" t="n">
        <v>8</v>
      </c>
      <c r="AR24" s="31" t="n">
        <v>8</v>
      </c>
      <c r="AS24" s="31" t="n">
        <v>8</v>
      </c>
      <c r="AT24" s="31" t="n">
        <v>8</v>
      </c>
      <c r="AU24" s="31" t="n">
        <v>8</v>
      </c>
      <c r="AV24" s="31" t="n">
        <v>8</v>
      </c>
      <c r="AW24" s="31" t="n">
        <v>8</v>
      </c>
      <c r="AX24" s="31" t="n">
        <v>8</v>
      </c>
      <c r="AY24" s="31" t="n">
        <v>8</v>
      </c>
      <c r="AZ24" s="31" t="n">
        <v>8</v>
      </c>
      <c r="BA24" s="31" t="n">
        <v>8</v>
      </c>
      <c r="BB24" s="31" t="n">
        <v>8</v>
      </c>
      <c r="BC24" s="31" t="n">
        <v>8</v>
      </c>
      <c r="BD24" s="31" t="n">
        <v>8</v>
      </c>
      <c r="BE24" s="31" t="n">
        <v>8</v>
      </c>
      <c r="BF24" s="31" t="n">
        <v>8</v>
      </c>
      <c r="BG24" s="31" t="n">
        <v>8</v>
      </c>
      <c r="BH24" s="31" t="n">
        <v>8</v>
      </c>
      <c r="BI24" s="31" t="n">
        <v>8</v>
      </c>
      <c r="BJ24" s="31" t="n">
        <v>8</v>
      </c>
      <c r="BK24" s="31" t="n">
        <v>8</v>
      </c>
      <c r="BL24" s="31" t="n">
        <v>8</v>
      </c>
      <c r="BM24" s="31" t="n">
        <v>8</v>
      </c>
      <c r="BN24" s="31" t="n">
        <v>8</v>
      </c>
      <c r="BO24" s="31" t="n">
        <v>8</v>
      </c>
      <c r="BP24" s="31" t="n">
        <v>8</v>
      </c>
      <c r="BQ24" s="31" t="n">
        <v>8</v>
      </c>
      <c r="BR24" s="31" t="n">
        <v>8</v>
      </c>
      <c r="BS24" s="31" t="n">
        <v>8</v>
      </c>
      <c r="BT24" s="31" t="n">
        <v>8</v>
      </c>
      <c r="BU24" s="31" t="n">
        <v>8</v>
      </c>
      <c r="BV24" s="31" t="n">
        <v>8</v>
      </c>
      <c r="BW24" s="31" t="n">
        <v>8</v>
      </c>
      <c r="BX24" s="31" t="n">
        <v>8</v>
      </c>
      <c r="BY24" s="31" t="n">
        <v>8</v>
      </c>
      <c r="BZ24" s="31" t="n">
        <v>8</v>
      </c>
      <c r="CA24" s="31" t="n">
        <v>8</v>
      </c>
      <c r="CB24" s="31" t="n">
        <v>8</v>
      </c>
      <c r="CC24" s="31" t="n">
        <v>8</v>
      </c>
      <c r="CD24" s="31" t="n">
        <v>8</v>
      </c>
      <c r="CE24" s="31" t="n">
        <v>8</v>
      </c>
      <c r="CF24" s="31" t="n">
        <v>8</v>
      </c>
      <c r="CG24" s="31" t="n">
        <v>8</v>
      </c>
      <c r="CH24" s="31" t="n">
        <v>8</v>
      </c>
      <c r="CI24" s="31" t="n">
        <v>8</v>
      </c>
      <c r="CJ24" s="31" t="n">
        <v>8</v>
      </c>
      <c r="CK24" s="31" t="n">
        <v>8</v>
      </c>
      <c r="CL24" s="31" t="n">
        <v>8</v>
      </c>
      <c r="CM24" s="31" t="n">
        <v>8</v>
      </c>
      <c r="CN24" s="31" t="n">
        <v>8</v>
      </c>
      <c r="CO24" s="31" t="n">
        <v>8</v>
      </c>
      <c r="CP24" s="31" t="n">
        <v>8</v>
      </c>
      <c r="CQ24" s="31" t="n">
        <v>8</v>
      </c>
      <c r="CR24" s="31" t="n">
        <v>8</v>
      </c>
      <c r="CS24" s="31" t="n">
        <v>8</v>
      </c>
      <c r="CT24" s="31" t="n">
        <v>8</v>
      </c>
      <c r="CU24" s="31" t="n">
        <v>8</v>
      </c>
      <c r="CV24" s="31" t="n">
        <v>8</v>
      </c>
      <c r="CW24" s="31" t="n">
        <v>8</v>
      </c>
      <c r="CX24" s="31" t="n">
        <v>8</v>
      </c>
      <c r="CY24" s="31" t="n">
        <v>8</v>
      </c>
      <c r="CZ24" s="31" t="n">
        <v>8</v>
      </c>
      <c r="DA24" s="31" t="n">
        <v>8</v>
      </c>
      <c r="DB24" s="31" t="n">
        <v>8</v>
      </c>
      <c r="DC24" s="31" t="n">
        <v>8</v>
      </c>
      <c r="DD24" s="31" t="n">
        <v>8</v>
      </c>
      <c r="DE24" s="31" t="n">
        <v>8</v>
      </c>
      <c r="DF24" s="31" t="n">
        <v>8</v>
      </c>
      <c r="DG24" s="31" t="n">
        <v>8</v>
      </c>
      <c r="DH24" s="31" t="n">
        <v>8</v>
      </c>
      <c r="DI24" s="31" t="n">
        <v>8</v>
      </c>
      <c r="DJ24" s="31" t="n">
        <v>8</v>
      </c>
      <c r="DK24" s="31" t="n">
        <v>8</v>
      </c>
      <c r="DL24" s="31" t="n">
        <v>8</v>
      </c>
      <c r="DM24" s="31" t="n">
        <v>8</v>
      </c>
      <c r="DN24" s="31" t="n">
        <v>8</v>
      </c>
      <c r="DO24" s="31" t="n">
        <v>8</v>
      </c>
      <c r="DP24" s="31" t="n">
        <v>8</v>
      </c>
      <c r="DQ24" s="31" t="n">
        <v>8</v>
      </c>
      <c r="DR24" s="31" t="n">
        <v>8</v>
      </c>
      <c r="DS24" s="31" t="n">
        <v>8</v>
      </c>
      <c r="DT24" s="31" t="n">
        <v>8</v>
      </c>
      <c r="DU24" s="31" t="n">
        <v>8</v>
      </c>
      <c r="DV24" s="31" t="n">
        <v>8</v>
      </c>
      <c r="DW24" s="31" t="n">
        <v>8</v>
      </c>
      <c r="DX24" s="31" t="n">
        <v>8</v>
      </c>
      <c r="DY24" s="31" t="n">
        <v>8</v>
      </c>
      <c r="DZ24" s="31" t="n">
        <v>8</v>
      </c>
      <c r="EA24" s="31" t="n">
        <v>8</v>
      </c>
      <c r="EB24" s="31" t="n">
        <v>8</v>
      </c>
      <c r="EC24" s="31" t="n">
        <v>8</v>
      </c>
      <c r="ED24" s="31" t="n">
        <v>8</v>
      </c>
      <c r="EE24" s="31" t="n">
        <v>8</v>
      </c>
      <c r="EF24" s="31" t="n">
        <v>8</v>
      </c>
      <c r="EG24" s="31" t="n">
        <v>8</v>
      </c>
      <c r="EH24" s="31" t="n">
        <v>8</v>
      </c>
      <c r="EI24" s="31" t="n">
        <v>8</v>
      </c>
      <c r="EJ24" s="31" t="n">
        <v>8</v>
      </c>
      <c r="EK24" s="31" t="n">
        <v>8</v>
      </c>
      <c r="EL24" s="31" t="n">
        <v>8</v>
      </c>
      <c r="EM24" s="31" t="n">
        <v>8</v>
      </c>
      <c r="EN24" s="31" t="n">
        <v>8</v>
      </c>
      <c r="EO24" s="31" t="n">
        <v>8</v>
      </c>
      <c r="EP24" s="31" t="n">
        <v>8</v>
      </c>
      <c r="EQ24" s="31" t="n">
        <v>8</v>
      </c>
      <c r="ER24" s="31" t="n">
        <v>8</v>
      </c>
      <c r="ES24" s="31" t="n">
        <v>8</v>
      </c>
      <c r="ET24" s="31" t="n">
        <v>8</v>
      </c>
      <c r="EU24" s="31" t="n">
        <v>8</v>
      </c>
      <c r="EV24" s="31" t="n">
        <v>8</v>
      </c>
      <c r="EW24" s="31" t="n">
        <v>8</v>
      </c>
      <c r="EX24" s="31" t="n">
        <v>8</v>
      </c>
      <c r="EY24" s="31" t="n">
        <v>8</v>
      </c>
      <c r="EZ24" s="31" t="n">
        <v>8</v>
      </c>
      <c r="FA24" s="31" t="n">
        <v>8</v>
      </c>
      <c r="FB24" s="31" t="n">
        <v>8</v>
      </c>
      <c r="FC24" s="31" t="n">
        <v>8</v>
      </c>
      <c r="FD24" s="31" t="n">
        <v>8</v>
      </c>
      <c r="FE24" s="31" t="n">
        <v>8</v>
      </c>
      <c r="FF24" s="31" t="n">
        <v>8</v>
      </c>
      <c r="FG24" s="31" t="n">
        <v>8</v>
      </c>
      <c r="FH24" s="31" t="n">
        <v>8</v>
      </c>
      <c r="FI24" s="31" t="n">
        <v>8</v>
      </c>
      <c r="FJ24" s="31" t="n">
        <v>8</v>
      </c>
      <c r="FK24" s="31" t="n">
        <v>8</v>
      </c>
      <c r="FL24" s="31" t="n">
        <v>8</v>
      </c>
      <c r="FM24" s="31" t="n">
        <v>8</v>
      </c>
      <c r="FN24" s="31" t="n">
        <v>8</v>
      </c>
      <c r="FO24" s="31" t="n">
        <v>8</v>
      </c>
      <c r="FP24" s="31" t="n">
        <v>8</v>
      </c>
      <c r="FQ24" s="31" t="n">
        <v>8</v>
      </c>
      <c r="FR24" s="31" t="n">
        <v>8</v>
      </c>
      <c r="FS24" s="31" t="n">
        <v>8</v>
      </c>
      <c r="FT24" s="31" t="n">
        <v>8</v>
      </c>
      <c r="FU24" s="31" t="n">
        <v>8</v>
      </c>
      <c r="FV24" s="31" t="n">
        <v>8</v>
      </c>
      <c r="FW24" s="31" t="n">
        <v>8</v>
      </c>
      <c r="FX24" s="31" t="n">
        <v>8</v>
      </c>
      <c r="FY24" s="31" t="n">
        <v>8</v>
      </c>
      <c r="FZ24" s="31" t="n">
        <v>8</v>
      </c>
      <c r="GA24" s="31" t="n">
        <v>8</v>
      </c>
      <c r="GB24" s="31" t="n">
        <v>8</v>
      </c>
      <c r="GC24" s="31" t="n">
        <v>8</v>
      </c>
      <c r="GD24" s="31" t="n">
        <v>8</v>
      </c>
      <c r="GE24" s="31" t="n">
        <v>8</v>
      </c>
      <c r="GF24" s="31" t="n">
        <v>8</v>
      </c>
      <c r="GG24" s="31" t="n">
        <v>8</v>
      </c>
      <c r="GH24" s="31" t="n">
        <v>8</v>
      </c>
      <c r="GI24" s="31" t="n">
        <v>8</v>
      </c>
      <c r="GJ24" s="31" t="n">
        <v>8</v>
      </c>
      <c r="GK24" s="31" t="n">
        <v>8</v>
      </c>
      <c r="GL24" s="31" t="n">
        <v>8</v>
      </c>
      <c r="GM24" s="31" t="n">
        <v>8</v>
      </c>
      <c r="GN24" s="31" t="n">
        <v>8</v>
      </c>
      <c r="GO24" s="31" t="n">
        <v>8</v>
      </c>
      <c r="GP24" s="31" t="n">
        <v>8</v>
      </c>
      <c r="GQ24" s="31" t="n">
        <v>8</v>
      </c>
      <c r="GR24" s="31" t="n">
        <v>8</v>
      </c>
      <c r="GS24" s="31" t="n">
        <v>8</v>
      </c>
      <c r="GT24" s="31" t="n">
        <v>8</v>
      </c>
      <c r="GU24" s="31" t="n">
        <v>8</v>
      </c>
      <c r="GV24" s="31" t="n">
        <v>8</v>
      </c>
      <c r="GW24" s="31" t="n">
        <v>8</v>
      </c>
      <c r="GX24" s="31" t="n">
        <v>8</v>
      </c>
      <c r="GY24" s="31" t="n">
        <v>8</v>
      </c>
      <c r="GZ24" s="31" t="n">
        <v>8</v>
      </c>
      <c r="HA24" s="31" t="n">
        <v>8</v>
      </c>
      <c r="HB24" s="31" t="n">
        <v>8</v>
      </c>
      <c r="HC24" s="31" t="n">
        <v>8</v>
      </c>
      <c r="HD24" s="31" t="n">
        <v>8</v>
      </c>
      <c r="HE24" s="31" t="n">
        <v>8</v>
      </c>
      <c r="HF24" s="31" t="n">
        <v>8</v>
      </c>
      <c r="HG24" s="31" t="n">
        <v>8</v>
      </c>
      <c r="HH24" s="31" t="n">
        <v>8</v>
      </c>
      <c r="HI24" s="31" t="n">
        <v>8</v>
      </c>
      <c r="HJ24" s="31" t="n">
        <v>8</v>
      </c>
      <c r="HK24" s="31" t="n">
        <v>8</v>
      </c>
      <c r="HL24" s="31" t="n">
        <v>8</v>
      </c>
      <c r="HM24" s="31" t="n">
        <v>8</v>
      </c>
      <c r="HN24" s="31" t="n">
        <v>8</v>
      </c>
      <c r="HO24" s="31" t="n">
        <v>8</v>
      </c>
      <c r="HP24" s="31" t="n">
        <v>8</v>
      </c>
      <c r="HQ24" s="31" t="n">
        <v>8</v>
      </c>
      <c r="HR24" s="31" t="n">
        <v>8</v>
      </c>
      <c r="HS24" s="31" t="n">
        <v>8</v>
      </c>
      <c r="HT24" s="31" t="n">
        <v>8</v>
      </c>
      <c r="HU24" s="31" t="n">
        <v>8</v>
      </c>
      <c r="HV24" s="31" t="n">
        <v>8</v>
      </c>
      <c r="HW24" s="31" t="n">
        <v>8</v>
      </c>
      <c r="HX24" s="31" t="n">
        <v>8</v>
      </c>
      <c r="HY24" s="31" t="n">
        <v>8</v>
      </c>
      <c r="HZ24" s="31" t="n">
        <v>8</v>
      </c>
      <c r="IA24" s="31" t="n">
        <v>8</v>
      </c>
      <c r="IB24" s="31" t="n">
        <v>8</v>
      </c>
      <c r="IC24" s="31" t="n">
        <v>8</v>
      </c>
      <c r="ID24" s="31" t="n">
        <v>8</v>
      </c>
      <c r="IE24" s="31" t="n">
        <v>8</v>
      </c>
      <c r="IF24" s="31" t="n">
        <v>8</v>
      </c>
      <c r="IG24" s="31" t="n">
        <v>8</v>
      </c>
      <c r="IH24" s="31" t="n">
        <v>8</v>
      </c>
      <c r="II24" s="31" t="n">
        <v>8</v>
      </c>
      <c r="IJ24" s="31" t="n">
        <v>8</v>
      </c>
      <c r="IK24" s="31" t="n">
        <v>8</v>
      </c>
      <c r="IL24" s="31" t="n">
        <v>8</v>
      </c>
      <c r="IM24" s="31" t="n">
        <v>8</v>
      </c>
      <c r="IN24" s="31" t="n">
        <v>8</v>
      </c>
      <c r="IO24" s="31" t="n">
        <v>8</v>
      </c>
      <c r="IP24" s="31" t="n">
        <v>8</v>
      </c>
      <c r="IQ24" s="31" t="n">
        <v>8</v>
      </c>
      <c r="IR24" s="31" t="n">
        <v>8</v>
      </c>
      <c r="IS24" s="31" t="n">
        <v>8</v>
      </c>
      <c r="IT24" s="31" t="n">
        <v>8</v>
      </c>
      <c r="IU24" s="31" t="n">
        <v>23</v>
      </c>
    </row>
  </sheetData>
  <mergeCells count="4">
    <mergeCell ref="E5:J5"/>
    <mergeCell ref="E7:I7"/>
    <mergeCell ref="J7:J8"/>
    <mergeCell ref="J9:J10"/>
  </mergeCells>
  <dataValidations count="2">
    <dataValidation allowBlank="true" errorStyle="stop" operator="between" showDropDown="false" showErrorMessage="true" showInputMessage="true" sqref="I3" type="textLength">
      <formula1>13</formula1>
      <formula2>15</formula2>
    </dataValidation>
    <dataValidation allowBlank="true" errorStyle="stop" operator="between" prompt="ОГРН состоит из 13 цифр, ОГРНИП - из 15" showDropDown="false" showErrorMessage="true" showInputMessage="true" sqref="I2 I9" type="textLength">
      <formula1>13</formula1>
      <formula2>15</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W1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4.25" zeroHeight="false" outlineLevelRow="0" outlineLevelCol="0"/>
  <cols>
    <col collapsed="false" customWidth="false" hidden="true" outlineLevel="0" max="1" min="1" style="31" width="9.14"/>
    <col collapsed="false" customWidth="false" hidden="true" outlineLevel="0" max="2" min="2" style="34" width="9.14"/>
    <col collapsed="false" customWidth="true" hidden="true" outlineLevel="0" max="3" min="3" style="31" width="3.71"/>
    <col collapsed="false" customWidth="true" hidden="false" outlineLevel="0" max="4" min="4" style="84" width="3.01"/>
    <col collapsed="false" customWidth="true" hidden="false" outlineLevel="0" max="5" min="5" style="31" width="6.01"/>
    <col collapsed="false" customWidth="true" hidden="false" outlineLevel="0" max="6" min="6" style="31" width="27.01"/>
    <col collapsed="false" customWidth="true" hidden="false" outlineLevel="0" max="7" min="7" style="31" width="16.01"/>
    <col collapsed="false" customWidth="true" hidden="false" outlineLevel="0" max="8" min="8" style="31" width="12.01"/>
    <col collapsed="false" customWidth="true" hidden="false" outlineLevel="0" max="9" min="9" style="31" width="32.01"/>
    <col collapsed="false" customWidth="true" hidden="false" outlineLevel="0" max="11" min="10" style="31" width="41.01"/>
    <col collapsed="false" customWidth="true" hidden="false" outlineLevel="0" max="12" min="12" style="31" width="89.01"/>
    <col collapsed="false" customWidth="true" hidden="false" outlineLevel="0" max="13" min="13" style="85" width="3.01"/>
    <col collapsed="false" customWidth="true" hidden="false" outlineLevel="0" max="16" min="14" style="85" width="8.01"/>
    <col collapsed="false" customWidth="true" hidden="false" outlineLevel="0" max="17" min="17" style="85" width="25.01"/>
    <col collapsed="false" customWidth="true" hidden="false" outlineLevel="0" max="18" min="18" style="85" width="14"/>
    <col collapsed="false" customWidth="true" hidden="false" outlineLevel="0" max="22" min="19" style="86" width="8.01"/>
    <col collapsed="false" customWidth="true" hidden="false" outlineLevel="0" max="256" min="23" style="31" width="8.01"/>
    <col collapsed="false" customWidth="false" hidden="true" outlineLevel="0" max="257" min="257" style="31" width="9.14"/>
  </cols>
  <sheetData>
    <row r="1" customFormat="false" ht="22.5" hidden="true" customHeight="true" outlineLevel="0" collapsed="false">
      <c r="IW1" s="31" t="s">
        <v>14</v>
      </c>
    </row>
    <row r="2" s="41" customFormat="true" ht="22.5" hidden="true" customHeight="true" outlineLevel="0" collapsed="false">
      <c r="A2" s="31"/>
      <c r="B2" s="34" t="n">
        <v>1</v>
      </c>
      <c r="C2" s="34"/>
      <c r="D2" s="720" t="s">
        <v>102</v>
      </c>
      <c r="E2" s="213"/>
      <c r="F2" s="380" t="str">
        <f aca="false">IF(ROIV_INFO_NAME="","",ROIV_INFO_NAME)</f>
        <v>ООО "Газпром теплоэнерго Ярославль"</v>
      </c>
      <c r="G2" s="838"/>
      <c r="H2" s="839"/>
      <c r="I2" s="834"/>
      <c r="J2" s="557"/>
      <c r="K2" s="557"/>
      <c r="L2" s="840"/>
      <c r="M2" s="829" t="e">
        <f aca="false">mergevalue(F2)</f>
        <v>#NAME?</v>
      </c>
      <c r="N2" s="36"/>
      <c r="O2" s="36"/>
      <c r="P2" s="85" t="str">
        <f aca="false" t="array" ref="P2:P2">IF(ISERROR(MATCH(MID(Q2,1,250),MID(note_ter,1,250),0)),"n","y")</f>
        <v>n</v>
      </c>
      <c r="Q2" s="36"/>
      <c r="R2" s="85" t="str">
        <f aca="false">G2&amp;"("&amp;L2&amp;")"</f>
        <v>()</v>
      </c>
      <c r="S2" s="34"/>
      <c r="T2" s="34"/>
      <c r="U2" s="117"/>
      <c r="V2" s="34"/>
      <c r="W2" s="34"/>
      <c r="X2" s="34"/>
      <c r="Y2" s="96"/>
      <c r="Z2" s="96"/>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96"/>
      <c r="BW2" s="96"/>
      <c r="BX2" s="96"/>
      <c r="BY2" s="96"/>
      <c r="BZ2" s="96"/>
      <c r="CA2" s="96"/>
      <c r="CB2" s="96"/>
      <c r="CC2" s="96"/>
      <c r="CD2" s="96"/>
      <c r="CE2" s="96"/>
      <c r="IW2" s="41" t="n">
        <v>0</v>
      </c>
    </row>
    <row r="3" s="36" customFormat="true" ht="5.25" hidden="true" customHeight="true" outlineLevel="0" collapsed="false">
      <c r="A3" s="87"/>
      <c r="D3" s="304"/>
      <c r="F3" s="516" t="s">
        <v>82</v>
      </c>
      <c r="G3" s="841" t="s">
        <v>83</v>
      </c>
      <c r="H3" s="304"/>
      <c r="I3" s="304"/>
      <c r="J3" s="304"/>
      <c r="K3" s="304"/>
      <c r="L3" s="516" t="s">
        <v>84</v>
      </c>
      <c r="M3" s="516" t="s">
        <v>82</v>
      </c>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6"/>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16"/>
      <c r="CC3" s="516"/>
      <c r="CD3" s="516"/>
      <c r="CE3" s="516"/>
      <c r="CF3" s="516"/>
      <c r="CG3" s="516"/>
      <c r="CH3" s="516"/>
      <c r="CI3" s="516"/>
      <c r="CJ3" s="516"/>
      <c r="CK3" s="516"/>
      <c r="CL3" s="516"/>
      <c r="CM3" s="516"/>
      <c r="CN3" s="516"/>
      <c r="CO3" s="516"/>
      <c r="CP3" s="516"/>
      <c r="CQ3" s="516"/>
      <c r="CR3" s="516"/>
      <c r="CS3" s="516"/>
      <c r="CT3" s="516"/>
      <c r="CU3" s="516"/>
      <c r="CV3" s="516"/>
      <c r="CW3" s="516"/>
      <c r="CX3" s="516"/>
      <c r="CY3" s="516"/>
      <c r="CZ3" s="516"/>
      <c r="DA3" s="516"/>
      <c r="DB3" s="516"/>
      <c r="DC3" s="516"/>
      <c r="DD3" s="516"/>
      <c r="DE3" s="516"/>
      <c r="DF3" s="516"/>
      <c r="DG3" s="516"/>
      <c r="DH3" s="516"/>
      <c r="DI3" s="516"/>
      <c r="DJ3" s="516"/>
      <c r="DK3" s="516"/>
      <c r="DL3" s="516"/>
      <c r="DM3" s="516"/>
      <c r="DN3" s="516"/>
      <c r="DO3" s="516"/>
      <c r="DP3" s="516"/>
      <c r="DQ3" s="516"/>
      <c r="DR3" s="516"/>
      <c r="DS3" s="516"/>
      <c r="DT3" s="516"/>
      <c r="DU3" s="516"/>
      <c r="DV3" s="516"/>
      <c r="DW3" s="516"/>
      <c r="DX3" s="516"/>
      <c r="DY3" s="516"/>
      <c r="DZ3" s="516"/>
      <c r="EA3" s="516"/>
      <c r="EB3" s="516"/>
      <c r="EC3" s="516"/>
      <c r="ED3" s="516"/>
      <c r="EE3" s="516"/>
      <c r="EF3" s="516"/>
      <c r="EG3" s="516"/>
      <c r="EH3" s="516"/>
      <c r="EI3" s="516"/>
      <c r="EJ3" s="516"/>
      <c r="EK3" s="516"/>
      <c r="EL3" s="516"/>
      <c r="EM3" s="516"/>
      <c r="EN3" s="516"/>
      <c r="EO3" s="516"/>
      <c r="EP3" s="516"/>
      <c r="EQ3" s="516"/>
      <c r="ER3" s="516"/>
      <c r="ES3" s="516"/>
      <c r="ET3" s="516"/>
      <c r="EU3" s="516"/>
      <c r="EV3" s="516"/>
      <c r="EW3" s="516"/>
      <c r="EX3" s="516"/>
      <c r="EY3" s="516"/>
      <c r="EZ3" s="516"/>
      <c r="FA3" s="516"/>
      <c r="FB3" s="516"/>
      <c r="FC3" s="516"/>
      <c r="FD3" s="516"/>
      <c r="FE3" s="516"/>
      <c r="FF3" s="516"/>
      <c r="FG3" s="516"/>
      <c r="FH3" s="516"/>
      <c r="FI3" s="516"/>
      <c r="FJ3" s="516"/>
      <c r="FK3" s="516"/>
      <c r="FL3" s="516"/>
      <c r="FM3" s="516"/>
      <c r="FN3" s="516"/>
      <c r="FO3" s="516"/>
      <c r="FP3" s="516"/>
      <c r="FQ3" s="516"/>
      <c r="FR3" s="516"/>
      <c r="FS3" s="516"/>
      <c r="FT3" s="516"/>
      <c r="FU3" s="516"/>
      <c r="FV3" s="516"/>
      <c r="FW3" s="516"/>
      <c r="FX3" s="516"/>
      <c r="FY3" s="516"/>
      <c r="FZ3" s="516"/>
      <c r="GA3" s="516"/>
      <c r="GB3" s="516"/>
      <c r="GC3" s="516"/>
      <c r="GD3" s="516"/>
      <c r="GE3" s="516"/>
      <c r="GF3" s="516"/>
      <c r="GG3" s="516"/>
      <c r="GH3" s="516"/>
      <c r="GI3" s="516"/>
      <c r="GJ3" s="516"/>
      <c r="GK3" s="516"/>
      <c r="GL3" s="516"/>
      <c r="GM3" s="516"/>
      <c r="GN3" s="516"/>
      <c r="GO3" s="516"/>
      <c r="GP3" s="516"/>
      <c r="GQ3" s="516"/>
      <c r="GR3" s="516"/>
      <c r="GS3" s="516"/>
      <c r="GT3" s="516"/>
      <c r="GU3" s="516"/>
      <c r="GV3" s="516"/>
      <c r="GW3" s="516"/>
      <c r="GX3" s="516"/>
      <c r="GY3" s="516"/>
      <c r="GZ3" s="516"/>
      <c r="HA3" s="516"/>
      <c r="HB3" s="516"/>
      <c r="HC3" s="516"/>
      <c r="HD3" s="516"/>
      <c r="HE3" s="516"/>
      <c r="HF3" s="516"/>
      <c r="HG3" s="516"/>
      <c r="HH3" s="516"/>
      <c r="HI3" s="516"/>
      <c r="HJ3" s="516"/>
      <c r="HK3" s="516"/>
      <c r="HL3" s="516"/>
      <c r="HM3" s="516"/>
      <c r="HN3" s="516"/>
      <c r="HO3" s="516"/>
      <c r="HP3" s="516"/>
      <c r="HQ3" s="516"/>
      <c r="HR3" s="516"/>
      <c r="HS3" s="516"/>
      <c r="HT3" s="516"/>
      <c r="HU3" s="516"/>
      <c r="HV3" s="516"/>
      <c r="HW3" s="516"/>
      <c r="HX3" s="516"/>
      <c r="HY3" s="516"/>
      <c r="HZ3" s="516"/>
      <c r="IA3" s="516"/>
      <c r="IB3" s="516"/>
      <c r="IC3" s="516"/>
      <c r="ID3" s="516"/>
      <c r="IE3" s="516"/>
      <c r="IF3" s="516"/>
      <c r="IG3" s="516"/>
      <c r="IH3" s="516"/>
      <c r="II3" s="516"/>
      <c r="IJ3" s="516"/>
      <c r="IK3" s="516"/>
      <c r="IL3" s="516"/>
      <c r="IM3" s="516"/>
      <c r="IN3" s="516"/>
      <c r="IO3" s="516"/>
      <c r="IP3" s="516"/>
      <c r="IQ3" s="516"/>
      <c r="IR3" s="516"/>
      <c r="IS3" s="516"/>
      <c r="IT3" s="516"/>
      <c r="IU3" s="516"/>
      <c r="IV3" s="516"/>
      <c r="IW3" s="36" t="n">
        <v>0</v>
      </c>
    </row>
    <row r="4" s="92" customFormat="true" ht="14.7" hidden="false" customHeight="true" outlineLevel="0" collapsed="false">
      <c r="A4" s="31"/>
      <c r="B4" s="34"/>
      <c r="C4" s="31"/>
      <c r="D4" s="84"/>
      <c r="E4" s="31"/>
      <c r="F4" s="31"/>
      <c r="G4" s="31"/>
      <c r="H4" s="31"/>
      <c r="I4" s="31"/>
      <c r="J4" s="31"/>
      <c r="K4" s="31"/>
      <c r="L4" s="481"/>
      <c r="M4" s="516"/>
      <c r="N4" s="85"/>
      <c r="O4" s="85"/>
      <c r="P4" s="85"/>
      <c r="Q4" s="85"/>
      <c r="R4" s="85"/>
      <c r="S4" s="86"/>
      <c r="T4" s="86"/>
      <c r="U4" s="86"/>
      <c r="V4" s="86"/>
      <c r="IW4" s="92" t="n">
        <v>14</v>
      </c>
    </row>
    <row r="5" s="92" customFormat="true" ht="27.3" hidden="false" customHeight="true" outlineLevel="0" collapsed="false">
      <c r="A5" s="31"/>
      <c r="B5" s="34"/>
      <c r="C5" s="31"/>
      <c r="D5" s="84"/>
      <c r="E5" s="93" t="str">
        <f aca="false">"Форма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93"/>
      <c r="G5" s="93"/>
      <c r="H5" s="93"/>
      <c r="I5" s="93"/>
      <c r="J5" s="93"/>
      <c r="K5" s="93"/>
      <c r="L5" s="31"/>
      <c r="M5" s="516"/>
      <c r="N5" s="85"/>
      <c r="O5" s="85"/>
      <c r="P5" s="85"/>
      <c r="Q5" s="85"/>
      <c r="R5" s="85"/>
      <c r="S5" s="86"/>
      <c r="T5" s="86"/>
      <c r="U5" s="86"/>
      <c r="V5" s="86"/>
      <c r="IW5" s="92" t="n">
        <v>26</v>
      </c>
    </row>
    <row r="6" s="92" customFormat="true" ht="14.7" hidden="false" customHeight="true" outlineLevel="0" collapsed="false">
      <c r="A6" s="31"/>
      <c r="B6" s="34"/>
      <c r="C6" s="31"/>
      <c r="D6" s="84"/>
      <c r="E6" s="31"/>
      <c r="F6" s="94"/>
      <c r="G6" s="94"/>
      <c r="H6" s="94"/>
      <c r="I6" s="94"/>
      <c r="J6" s="94"/>
      <c r="K6" s="94"/>
      <c r="L6" s="826"/>
      <c r="M6" s="85"/>
      <c r="N6" s="85"/>
      <c r="O6" s="85"/>
      <c r="P6" s="85"/>
      <c r="Q6" s="85"/>
      <c r="R6" s="85"/>
      <c r="S6" s="86"/>
      <c r="T6" s="86"/>
      <c r="U6" s="86"/>
      <c r="V6" s="86"/>
      <c r="IW6" s="92" t="n">
        <v>14</v>
      </c>
    </row>
    <row r="7" s="92" customFormat="true" ht="14.7" hidden="false" customHeight="true" outlineLevel="0" collapsed="false">
      <c r="A7" s="31"/>
      <c r="B7" s="34"/>
      <c r="C7" s="31"/>
      <c r="D7" s="84"/>
      <c r="E7" s="213" t="s">
        <v>307</v>
      </c>
      <c r="F7" s="213"/>
      <c r="G7" s="213"/>
      <c r="H7" s="213"/>
      <c r="I7" s="213"/>
      <c r="J7" s="213"/>
      <c r="K7" s="213"/>
      <c r="L7" s="98" t="s">
        <v>308</v>
      </c>
      <c r="M7" s="85"/>
      <c r="N7" s="85"/>
      <c r="O7" s="85"/>
      <c r="P7" s="85"/>
      <c r="Q7" s="85"/>
      <c r="R7" s="85"/>
      <c r="S7" s="86"/>
      <c r="T7" s="86"/>
      <c r="U7" s="86"/>
      <c r="V7" s="86"/>
      <c r="IW7" s="92" t="n">
        <v>14</v>
      </c>
    </row>
    <row r="8" s="92" customFormat="true" ht="67.2" hidden="false" customHeight="true" outlineLevel="0" collapsed="false">
      <c r="A8" s="31"/>
      <c r="B8" s="34"/>
      <c r="C8" s="31"/>
      <c r="D8" s="84"/>
      <c r="E8" s="100" t="s">
        <v>87</v>
      </c>
      <c r="F8" s="100" t="str">
        <f aca="false">"Наименование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00" t="str">
        <f aca="false">"Заседание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00"/>
      <c r="I8" s="100"/>
      <c r="J8" s="100" t="str">
        <f aca="false">"Принятые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00" t="str">
        <f aca="false">"Протокол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98"/>
      <c r="M8" s="85"/>
      <c r="N8" s="85"/>
      <c r="O8" s="85"/>
      <c r="P8" s="85"/>
      <c r="Q8" s="85"/>
      <c r="R8" s="85"/>
      <c r="S8" s="86"/>
      <c r="T8" s="86"/>
      <c r="U8" s="86"/>
      <c r="V8" s="86"/>
      <c r="IW8" s="92" t="n">
        <v>64</v>
      </c>
    </row>
    <row r="9" s="92" customFormat="true" ht="29.25" hidden="false" customHeight="true" outlineLevel="0" collapsed="false">
      <c r="A9" s="31"/>
      <c r="B9" s="34"/>
      <c r="C9" s="31"/>
      <c r="D9" s="84"/>
      <c r="E9" s="100"/>
      <c r="F9" s="100"/>
      <c r="G9" s="842" t="s">
        <v>1879</v>
      </c>
      <c r="H9" s="842" t="s">
        <v>1880</v>
      </c>
      <c r="I9" s="842" t="s">
        <v>1881</v>
      </c>
      <c r="J9" s="100"/>
      <c r="K9" s="100"/>
      <c r="L9" s="98"/>
      <c r="M9" s="85"/>
      <c r="N9" s="85"/>
      <c r="O9" s="85"/>
      <c r="P9" s="85"/>
      <c r="Q9" s="85"/>
      <c r="R9" s="85"/>
      <c r="S9" s="86"/>
      <c r="T9" s="86"/>
      <c r="U9" s="86"/>
      <c r="V9" s="86"/>
      <c r="IW9" s="92" t="n">
        <v>28</v>
      </c>
    </row>
    <row r="10" s="41" customFormat="true" ht="23.25" hidden="false" customHeight="true" outlineLevel="0" collapsed="false">
      <c r="A10" s="31"/>
      <c r="B10" s="34" t="n">
        <v>1</v>
      </c>
      <c r="C10" s="34"/>
      <c r="D10" s="112"/>
      <c r="E10" s="113" t="n">
        <v>1</v>
      </c>
      <c r="F10" s="843" t="str">
        <f aca="false">IF(ROIV_INFO_NAME="","",ROIV_INFO_NAME)</f>
        <v>ООО "Газпром теплоэнерго Ярославль"</v>
      </c>
      <c r="G10" s="60"/>
      <c r="H10" s="839"/>
      <c r="I10" s="844"/>
      <c r="J10" s="557"/>
      <c r="K10" s="557"/>
      <c r="L10" s="845" t="str">
        <f aca="false">"В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29" t="e">
        <f aca="false">mergevalue(F10)</f>
        <v>#NAME?</v>
      </c>
      <c r="N10" s="36"/>
      <c r="O10" s="36"/>
      <c r="P10" s="85" t="str">
        <f aca="false" t="array" ref="P10:P10">IF(ISERROR(MATCH(MID(Q10,1,250),MID(note_ter,1,250),0)),"n","y")</f>
        <v>n</v>
      </c>
      <c r="Q10" s="36"/>
      <c r="R10" s="85" t="str">
        <f aca="false">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34"/>
      <c r="T10" s="34"/>
      <c r="U10" s="117"/>
      <c r="V10" s="34"/>
      <c r="W10" s="34"/>
      <c r="X10" s="34"/>
      <c r="Y10" s="96"/>
      <c r="Z10" s="96"/>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96"/>
      <c r="BW10" s="96"/>
      <c r="BX10" s="96"/>
      <c r="BY10" s="96"/>
      <c r="BZ10" s="96"/>
      <c r="CA10" s="96"/>
      <c r="CB10" s="96"/>
      <c r="CC10" s="96"/>
      <c r="CD10" s="96"/>
      <c r="CE10" s="96"/>
      <c r="IW10" s="41" t="n">
        <v>22</v>
      </c>
    </row>
    <row r="11" s="41" customFormat="true" ht="15.75" hidden="false" customHeight="true" outlineLevel="0" collapsed="false">
      <c r="A11" s="31"/>
      <c r="B11" s="34"/>
      <c r="C11" s="122"/>
      <c r="D11" s="832"/>
      <c r="E11" s="123"/>
      <c r="F11" s="324" t="s">
        <v>1882</v>
      </c>
      <c r="G11" s="126"/>
      <c r="H11" s="126"/>
      <c r="I11" s="126"/>
      <c r="J11" s="126"/>
      <c r="K11" s="127"/>
      <c r="L11" s="845"/>
      <c r="M11" s="846"/>
      <c r="N11" s="36"/>
      <c r="O11" s="36"/>
      <c r="P11" s="36"/>
      <c r="Q11" s="85"/>
      <c r="R11" s="36"/>
      <c r="S11" s="34"/>
      <c r="T11" s="34"/>
      <c r="U11" s="117"/>
      <c r="V11" s="34"/>
      <c r="W11" s="34"/>
      <c r="X11" s="34"/>
      <c r="Y11" s="96"/>
      <c r="Z11" s="96"/>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96"/>
      <c r="BW11" s="96"/>
      <c r="BX11" s="96"/>
      <c r="BY11" s="96"/>
      <c r="BZ11" s="96"/>
      <c r="CA11" s="96"/>
      <c r="CB11" s="96"/>
      <c r="CC11" s="96"/>
      <c r="CD11" s="96"/>
      <c r="CE11" s="96"/>
      <c r="IW11" s="41" t="n">
        <v>15</v>
      </c>
    </row>
    <row r="12" s="92" customFormat="true" ht="22.05" hidden="false" customHeight="true" outlineLevel="0" collapsed="false">
      <c r="A12" s="31"/>
      <c r="B12" s="34"/>
      <c r="C12" s="31"/>
      <c r="D12" s="84"/>
      <c r="E12" s="131"/>
      <c r="F12" s="131"/>
      <c r="G12" s="131"/>
      <c r="H12" s="131"/>
      <c r="I12" s="131"/>
      <c r="J12" s="131"/>
      <c r="K12" s="131"/>
      <c r="L12" s="131"/>
      <c r="M12" s="85"/>
      <c r="N12" s="85"/>
      <c r="O12" s="85"/>
      <c r="P12" s="85"/>
      <c r="Q12" s="85"/>
      <c r="R12" s="85"/>
      <c r="S12" s="86"/>
      <c r="T12" s="86"/>
      <c r="U12" s="86"/>
      <c r="V12" s="86"/>
      <c r="IW12" s="92" t="n">
        <v>21</v>
      </c>
    </row>
    <row r="13" s="92" customFormat="true" ht="14.7" hidden="false" customHeight="true" outlineLevel="0" collapsed="false">
      <c r="A13" s="31"/>
      <c r="B13" s="34"/>
      <c r="C13" s="31"/>
      <c r="D13" s="84"/>
      <c r="E13" s="31"/>
      <c r="F13" s="31"/>
      <c r="G13" s="31"/>
      <c r="H13" s="31"/>
      <c r="I13" s="31"/>
      <c r="J13" s="31"/>
      <c r="K13" s="31"/>
      <c r="L13" s="31"/>
      <c r="M13" s="85"/>
      <c r="N13" s="85"/>
      <c r="O13" s="85"/>
      <c r="P13" s="85"/>
      <c r="Q13" s="85"/>
      <c r="R13" s="85"/>
      <c r="S13" s="86"/>
      <c r="T13" s="86"/>
      <c r="U13" s="86"/>
      <c r="V13" s="86"/>
      <c r="IW13" s="92" t="n">
        <v>14</v>
      </c>
    </row>
    <row r="14" s="92" customFormat="true" ht="1.05" hidden="false" customHeight="true" outlineLevel="0" collapsed="false">
      <c r="A14" s="31"/>
      <c r="B14" s="34"/>
      <c r="C14" s="31"/>
      <c r="D14" s="84"/>
      <c r="E14" s="31"/>
      <c r="F14" s="31"/>
      <c r="G14" s="31"/>
      <c r="H14" s="31"/>
      <c r="I14" s="31"/>
      <c r="J14" s="31"/>
      <c r="K14" s="31"/>
      <c r="L14" s="31"/>
      <c r="M14" s="85"/>
      <c r="N14" s="85"/>
      <c r="O14" s="85"/>
      <c r="P14" s="85"/>
      <c r="Q14" s="85"/>
      <c r="R14" s="85"/>
      <c r="S14" s="86"/>
      <c r="T14" s="86"/>
      <c r="U14" s="86"/>
      <c r="V14" s="86"/>
      <c r="IW14" s="92" t="n">
        <v>1</v>
      </c>
    </row>
    <row r="15" customFormat="false" ht="22.5" hidden="true" customHeight="true" outlineLevel="0" collapsed="false">
      <c r="A15" s="31" t="s">
        <v>81</v>
      </c>
      <c r="B15" s="34" t="n">
        <v>0</v>
      </c>
      <c r="C15" s="31" t="n">
        <v>0</v>
      </c>
      <c r="D15" s="84" t="n">
        <v>3</v>
      </c>
      <c r="E15" s="31" t="n">
        <v>6</v>
      </c>
      <c r="F15" s="31" t="n">
        <v>27</v>
      </c>
      <c r="G15" s="31" t="n">
        <v>16</v>
      </c>
      <c r="H15" s="31" t="n">
        <v>12</v>
      </c>
      <c r="I15" s="31" t="n">
        <v>32</v>
      </c>
      <c r="J15" s="31" t="n">
        <v>41</v>
      </c>
      <c r="K15" s="31" t="n">
        <v>41</v>
      </c>
      <c r="L15" s="31" t="n">
        <v>89</v>
      </c>
      <c r="M15" s="85" t="n">
        <v>3</v>
      </c>
      <c r="N15" s="85" t="n">
        <v>8</v>
      </c>
      <c r="O15" s="85" t="n">
        <v>8</v>
      </c>
      <c r="P15" s="85" t="n">
        <v>8</v>
      </c>
      <c r="Q15" s="85" t="n">
        <v>25</v>
      </c>
      <c r="R15" s="85" t="n">
        <v>14</v>
      </c>
      <c r="S15" s="86" t="n">
        <v>8</v>
      </c>
      <c r="T15" s="86" t="n">
        <v>8</v>
      </c>
      <c r="U15" s="86" t="n">
        <v>8</v>
      </c>
      <c r="V15" s="86" t="n">
        <v>8</v>
      </c>
      <c r="W15" s="31" t="n">
        <v>8</v>
      </c>
      <c r="X15" s="31" t="n">
        <v>8</v>
      </c>
      <c r="Y15" s="31" t="n">
        <v>8</v>
      </c>
      <c r="Z15" s="31" t="n">
        <v>8</v>
      </c>
      <c r="AA15" s="31" t="n">
        <v>8</v>
      </c>
      <c r="AB15" s="31" t="n">
        <v>8</v>
      </c>
      <c r="AC15" s="31" t="n">
        <v>8</v>
      </c>
      <c r="AD15" s="31" t="n">
        <v>8</v>
      </c>
      <c r="AE15" s="31" t="n">
        <v>8</v>
      </c>
      <c r="AF15" s="31" t="n">
        <v>8</v>
      </c>
      <c r="AG15" s="31" t="n">
        <v>8</v>
      </c>
      <c r="AH15" s="31" t="n">
        <v>8</v>
      </c>
      <c r="AI15" s="31" t="n">
        <v>8</v>
      </c>
      <c r="AJ15" s="31" t="n">
        <v>8</v>
      </c>
      <c r="AK15" s="31" t="n">
        <v>8</v>
      </c>
      <c r="AL15" s="31" t="n">
        <v>8</v>
      </c>
      <c r="AM15" s="31" t="n">
        <v>8</v>
      </c>
      <c r="AN15" s="31" t="n">
        <v>8</v>
      </c>
      <c r="AO15" s="31" t="n">
        <v>8</v>
      </c>
      <c r="AP15" s="31" t="n">
        <v>8</v>
      </c>
      <c r="AQ15" s="31" t="n">
        <v>8</v>
      </c>
      <c r="AR15" s="31" t="n">
        <v>8</v>
      </c>
      <c r="AS15" s="31" t="n">
        <v>8</v>
      </c>
      <c r="AT15" s="31" t="n">
        <v>8</v>
      </c>
      <c r="AU15" s="31" t="n">
        <v>8</v>
      </c>
      <c r="AV15" s="31" t="n">
        <v>8</v>
      </c>
      <c r="AW15" s="31" t="n">
        <v>8</v>
      </c>
      <c r="AX15" s="31" t="n">
        <v>8</v>
      </c>
      <c r="AY15" s="31" t="n">
        <v>8</v>
      </c>
      <c r="AZ15" s="31" t="n">
        <v>8</v>
      </c>
      <c r="BA15" s="31" t="n">
        <v>8</v>
      </c>
      <c r="BB15" s="31" t="n">
        <v>8</v>
      </c>
      <c r="BC15" s="31" t="n">
        <v>8</v>
      </c>
      <c r="BD15" s="31" t="n">
        <v>8</v>
      </c>
      <c r="BE15" s="31" t="n">
        <v>8</v>
      </c>
      <c r="BF15" s="31" t="n">
        <v>8</v>
      </c>
      <c r="BG15" s="31" t="n">
        <v>8</v>
      </c>
      <c r="BH15" s="31" t="n">
        <v>8</v>
      </c>
      <c r="BI15" s="31" t="n">
        <v>8</v>
      </c>
      <c r="BJ15" s="31" t="n">
        <v>8</v>
      </c>
      <c r="BK15" s="31" t="n">
        <v>8</v>
      </c>
      <c r="BL15" s="31" t="n">
        <v>8</v>
      </c>
      <c r="BM15" s="31" t="n">
        <v>8</v>
      </c>
      <c r="BN15" s="31" t="n">
        <v>8</v>
      </c>
      <c r="BO15" s="31" t="n">
        <v>8</v>
      </c>
      <c r="BP15" s="31" t="n">
        <v>8</v>
      </c>
      <c r="BQ15" s="31" t="n">
        <v>8</v>
      </c>
      <c r="BR15" s="31" t="n">
        <v>8</v>
      </c>
      <c r="BS15" s="31" t="n">
        <v>8</v>
      </c>
      <c r="BT15" s="31" t="n">
        <v>8</v>
      </c>
      <c r="BU15" s="31" t="n">
        <v>8</v>
      </c>
      <c r="BV15" s="31" t="n">
        <v>8</v>
      </c>
      <c r="BW15" s="31" t="n">
        <v>8</v>
      </c>
      <c r="BX15" s="31" t="n">
        <v>8</v>
      </c>
      <c r="BY15" s="31" t="n">
        <v>8</v>
      </c>
      <c r="BZ15" s="31" t="n">
        <v>8</v>
      </c>
      <c r="CA15" s="31" t="n">
        <v>8</v>
      </c>
      <c r="CB15" s="31" t="n">
        <v>8</v>
      </c>
      <c r="CC15" s="31" t="n">
        <v>8</v>
      </c>
      <c r="CD15" s="31" t="n">
        <v>8</v>
      </c>
      <c r="CE15" s="31" t="n">
        <v>8</v>
      </c>
      <c r="CF15" s="31" t="n">
        <v>8</v>
      </c>
      <c r="CG15" s="31" t="n">
        <v>8</v>
      </c>
      <c r="CH15" s="31" t="n">
        <v>8</v>
      </c>
      <c r="CI15" s="31" t="n">
        <v>8</v>
      </c>
      <c r="CJ15" s="31" t="n">
        <v>8</v>
      </c>
      <c r="CK15" s="31" t="n">
        <v>8</v>
      </c>
      <c r="CL15" s="31" t="n">
        <v>8</v>
      </c>
      <c r="CM15" s="31" t="n">
        <v>8</v>
      </c>
      <c r="CN15" s="31" t="n">
        <v>8</v>
      </c>
      <c r="CO15" s="31" t="n">
        <v>8</v>
      </c>
      <c r="CP15" s="31" t="n">
        <v>8</v>
      </c>
      <c r="CQ15" s="31" t="n">
        <v>8</v>
      </c>
      <c r="CR15" s="31" t="n">
        <v>8</v>
      </c>
      <c r="CS15" s="31" t="n">
        <v>8</v>
      </c>
      <c r="CT15" s="31" t="n">
        <v>8</v>
      </c>
      <c r="CU15" s="31" t="n">
        <v>8</v>
      </c>
      <c r="CV15" s="31" t="n">
        <v>8</v>
      </c>
      <c r="CW15" s="31" t="n">
        <v>8</v>
      </c>
      <c r="CX15" s="31" t="n">
        <v>8</v>
      </c>
      <c r="CY15" s="31" t="n">
        <v>8</v>
      </c>
      <c r="CZ15" s="31" t="n">
        <v>8</v>
      </c>
      <c r="DA15" s="31" t="n">
        <v>8</v>
      </c>
      <c r="DB15" s="31" t="n">
        <v>8</v>
      </c>
      <c r="DC15" s="31" t="n">
        <v>8</v>
      </c>
      <c r="DD15" s="31" t="n">
        <v>8</v>
      </c>
      <c r="DE15" s="31" t="n">
        <v>8</v>
      </c>
      <c r="DF15" s="31" t="n">
        <v>8</v>
      </c>
      <c r="DG15" s="31" t="n">
        <v>8</v>
      </c>
      <c r="DH15" s="31" t="n">
        <v>8</v>
      </c>
      <c r="DI15" s="31" t="n">
        <v>8</v>
      </c>
      <c r="DJ15" s="31" t="n">
        <v>8</v>
      </c>
      <c r="DK15" s="31" t="n">
        <v>8</v>
      </c>
      <c r="DL15" s="31" t="n">
        <v>8</v>
      </c>
      <c r="DM15" s="31" t="n">
        <v>8</v>
      </c>
      <c r="DN15" s="31" t="n">
        <v>8</v>
      </c>
      <c r="DO15" s="31" t="n">
        <v>8</v>
      </c>
      <c r="DP15" s="31" t="n">
        <v>8</v>
      </c>
      <c r="DQ15" s="31" t="n">
        <v>8</v>
      </c>
      <c r="DR15" s="31" t="n">
        <v>8</v>
      </c>
      <c r="DS15" s="31" t="n">
        <v>8</v>
      </c>
      <c r="DT15" s="31" t="n">
        <v>8</v>
      </c>
      <c r="DU15" s="31" t="n">
        <v>8</v>
      </c>
      <c r="DV15" s="31" t="n">
        <v>8</v>
      </c>
      <c r="DW15" s="31" t="n">
        <v>8</v>
      </c>
      <c r="DX15" s="31" t="n">
        <v>8</v>
      </c>
      <c r="DY15" s="31" t="n">
        <v>8</v>
      </c>
      <c r="DZ15" s="31" t="n">
        <v>8</v>
      </c>
      <c r="EA15" s="31" t="n">
        <v>8</v>
      </c>
      <c r="EB15" s="31" t="n">
        <v>8</v>
      </c>
      <c r="EC15" s="31" t="n">
        <v>8</v>
      </c>
      <c r="ED15" s="31" t="n">
        <v>8</v>
      </c>
      <c r="EE15" s="31" t="n">
        <v>8</v>
      </c>
      <c r="EF15" s="31" t="n">
        <v>8</v>
      </c>
      <c r="EG15" s="31" t="n">
        <v>8</v>
      </c>
      <c r="EH15" s="31" t="n">
        <v>8</v>
      </c>
      <c r="EI15" s="31" t="n">
        <v>8</v>
      </c>
      <c r="EJ15" s="31" t="n">
        <v>8</v>
      </c>
      <c r="EK15" s="31" t="n">
        <v>8</v>
      </c>
      <c r="EL15" s="31" t="n">
        <v>8</v>
      </c>
      <c r="EM15" s="31" t="n">
        <v>8</v>
      </c>
      <c r="EN15" s="31" t="n">
        <v>8</v>
      </c>
      <c r="EO15" s="31" t="n">
        <v>8</v>
      </c>
      <c r="EP15" s="31" t="n">
        <v>8</v>
      </c>
      <c r="EQ15" s="31" t="n">
        <v>8</v>
      </c>
      <c r="ER15" s="31" t="n">
        <v>8</v>
      </c>
      <c r="ES15" s="31" t="n">
        <v>8</v>
      </c>
      <c r="ET15" s="31" t="n">
        <v>8</v>
      </c>
      <c r="EU15" s="31" t="n">
        <v>8</v>
      </c>
      <c r="EV15" s="31" t="n">
        <v>8</v>
      </c>
      <c r="EW15" s="31" t="n">
        <v>8</v>
      </c>
      <c r="EX15" s="31" t="n">
        <v>8</v>
      </c>
      <c r="EY15" s="31" t="n">
        <v>8</v>
      </c>
      <c r="EZ15" s="31" t="n">
        <v>8</v>
      </c>
      <c r="FA15" s="31" t="n">
        <v>8</v>
      </c>
      <c r="FB15" s="31" t="n">
        <v>8</v>
      </c>
      <c r="FC15" s="31" t="n">
        <v>8</v>
      </c>
      <c r="FD15" s="31" t="n">
        <v>8</v>
      </c>
      <c r="FE15" s="31" t="n">
        <v>8</v>
      </c>
      <c r="FF15" s="31" t="n">
        <v>8</v>
      </c>
      <c r="FG15" s="31" t="n">
        <v>8</v>
      </c>
      <c r="FH15" s="31" t="n">
        <v>8</v>
      </c>
      <c r="FI15" s="31" t="n">
        <v>8</v>
      </c>
      <c r="FJ15" s="31" t="n">
        <v>8</v>
      </c>
      <c r="FK15" s="31" t="n">
        <v>8</v>
      </c>
      <c r="FL15" s="31" t="n">
        <v>8</v>
      </c>
      <c r="FM15" s="31" t="n">
        <v>8</v>
      </c>
      <c r="FN15" s="31" t="n">
        <v>8</v>
      </c>
      <c r="FO15" s="31" t="n">
        <v>8</v>
      </c>
      <c r="FP15" s="31" t="n">
        <v>8</v>
      </c>
      <c r="FQ15" s="31" t="n">
        <v>8</v>
      </c>
      <c r="FR15" s="31" t="n">
        <v>8</v>
      </c>
      <c r="FS15" s="31" t="n">
        <v>8</v>
      </c>
      <c r="FT15" s="31" t="n">
        <v>8</v>
      </c>
      <c r="FU15" s="31" t="n">
        <v>8</v>
      </c>
      <c r="FV15" s="31" t="n">
        <v>8</v>
      </c>
      <c r="FW15" s="31" t="n">
        <v>8</v>
      </c>
      <c r="FX15" s="31" t="n">
        <v>8</v>
      </c>
      <c r="FY15" s="31" t="n">
        <v>8</v>
      </c>
      <c r="FZ15" s="31" t="n">
        <v>8</v>
      </c>
      <c r="GA15" s="31" t="n">
        <v>8</v>
      </c>
      <c r="GB15" s="31" t="n">
        <v>8</v>
      </c>
      <c r="GC15" s="31" t="n">
        <v>8</v>
      </c>
      <c r="GD15" s="31" t="n">
        <v>8</v>
      </c>
      <c r="GE15" s="31" t="n">
        <v>8</v>
      </c>
      <c r="GF15" s="31" t="n">
        <v>8</v>
      </c>
      <c r="GG15" s="31" t="n">
        <v>8</v>
      </c>
      <c r="GH15" s="31" t="n">
        <v>8</v>
      </c>
      <c r="GI15" s="31" t="n">
        <v>8</v>
      </c>
      <c r="GJ15" s="31" t="n">
        <v>8</v>
      </c>
      <c r="GK15" s="31" t="n">
        <v>8</v>
      </c>
      <c r="GL15" s="31" t="n">
        <v>8</v>
      </c>
      <c r="GM15" s="31" t="n">
        <v>8</v>
      </c>
      <c r="GN15" s="31" t="n">
        <v>8</v>
      </c>
      <c r="GO15" s="31" t="n">
        <v>8</v>
      </c>
      <c r="GP15" s="31" t="n">
        <v>8</v>
      </c>
      <c r="GQ15" s="31" t="n">
        <v>8</v>
      </c>
      <c r="GR15" s="31" t="n">
        <v>8</v>
      </c>
      <c r="GS15" s="31" t="n">
        <v>8</v>
      </c>
      <c r="GT15" s="31" t="n">
        <v>8</v>
      </c>
      <c r="GU15" s="31" t="n">
        <v>8</v>
      </c>
      <c r="GV15" s="31" t="n">
        <v>8</v>
      </c>
      <c r="GW15" s="31" t="n">
        <v>8</v>
      </c>
      <c r="GX15" s="31" t="n">
        <v>8</v>
      </c>
      <c r="GY15" s="31" t="n">
        <v>8</v>
      </c>
      <c r="GZ15" s="31" t="n">
        <v>8</v>
      </c>
      <c r="HA15" s="31" t="n">
        <v>8</v>
      </c>
      <c r="HB15" s="31" t="n">
        <v>8</v>
      </c>
      <c r="HC15" s="31" t="n">
        <v>8</v>
      </c>
      <c r="HD15" s="31" t="n">
        <v>8</v>
      </c>
      <c r="HE15" s="31" t="n">
        <v>8</v>
      </c>
      <c r="HF15" s="31" t="n">
        <v>8</v>
      </c>
      <c r="HG15" s="31" t="n">
        <v>8</v>
      </c>
      <c r="HH15" s="31" t="n">
        <v>8</v>
      </c>
      <c r="HI15" s="31" t="n">
        <v>8</v>
      </c>
      <c r="HJ15" s="31" t="n">
        <v>8</v>
      </c>
      <c r="HK15" s="31" t="n">
        <v>8</v>
      </c>
      <c r="HL15" s="31" t="n">
        <v>8</v>
      </c>
      <c r="HM15" s="31" t="n">
        <v>8</v>
      </c>
      <c r="HN15" s="31" t="n">
        <v>8</v>
      </c>
      <c r="HO15" s="31" t="n">
        <v>8</v>
      </c>
      <c r="HP15" s="31" t="n">
        <v>8</v>
      </c>
      <c r="HQ15" s="31" t="n">
        <v>8</v>
      </c>
      <c r="HR15" s="31" t="n">
        <v>8</v>
      </c>
      <c r="HS15" s="31" t="n">
        <v>8</v>
      </c>
      <c r="HT15" s="31" t="n">
        <v>8</v>
      </c>
      <c r="HU15" s="31" t="n">
        <v>8</v>
      </c>
      <c r="HV15" s="31" t="n">
        <v>8</v>
      </c>
      <c r="HW15" s="31" t="n">
        <v>8</v>
      </c>
      <c r="HX15" s="31" t="n">
        <v>8</v>
      </c>
      <c r="HY15" s="31" t="n">
        <v>8</v>
      </c>
      <c r="HZ15" s="31" t="n">
        <v>8</v>
      </c>
      <c r="IA15" s="31" t="n">
        <v>8</v>
      </c>
      <c r="IB15" s="31" t="n">
        <v>8</v>
      </c>
      <c r="IC15" s="31" t="n">
        <v>8</v>
      </c>
      <c r="ID15" s="31" t="n">
        <v>8</v>
      </c>
      <c r="IE15" s="31" t="n">
        <v>8</v>
      </c>
      <c r="IF15" s="31" t="n">
        <v>8</v>
      </c>
      <c r="IG15" s="31" t="n">
        <v>8</v>
      </c>
      <c r="IH15" s="31" t="n">
        <v>8</v>
      </c>
      <c r="II15" s="31" t="n">
        <v>8</v>
      </c>
      <c r="IJ15" s="31" t="n">
        <v>8</v>
      </c>
      <c r="IK15" s="31" t="n">
        <v>8</v>
      </c>
      <c r="IL15" s="31" t="n">
        <v>8</v>
      </c>
      <c r="IM15" s="31" t="n">
        <v>8</v>
      </c>
      <c r="IN15" s="31" t="n">
        <v>8</v>
      </c>
      <c r="IO15" s="31" t="n">
        <v>8</v>
      </c>
      <c r="IP15" s="31" t="n">
        <v>8</v>
      </c>
      <c r="IQ15" s="31" t="n">
        <v>8</v>
      </c>
      <c r="IR15" s="31" t="n">
        <v>8</v>
      </c>
      <c r="IS15" s="31" t="n">
        <v>8</v>
      </c>
      <c r="IT15" s="31" t="n">
        <v>8</v>
      </c>
      <c r="IU15" s="31" t="n">
        <v>8</v>
      </c>
      <c r="IV15" s="31" t="n">
        <v>8</v>
      </c>
      <c r="IW15" s="31" t="n">
        <v>23</v>
      </c>
    </row>
  </sheetData>
  <mergeCells count="10">
    <mergeCell ref="E5:K5"/>
    <mergeCell ref="E7:K7"/>
    <mergeCell ref="L7:L9"/>
    <mergeCell ref="E8:E9"/>
    <mergeCell ref="F8:F9"/>
    <mergeCell ref="G8:I8"/>
    <mergeCell ref="J8:J9"/>
    <mergeCell ref="K8:K9"/>
    <mergeCell ref="A10:A11"/>
    <mergeCell ref="L10:L11"/>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G3 G10" type="none">
      <formula1>0</formula1>
      <formula2>0</formula2>
    </dataValidation>
    <dataValidation allowBlank="true" errorStyle="stop" operator="between" showDropDown="false" showErrorMessage="true" showInputMessage="true" sqref="H3:I3" type="textLength">
      <formula1>13</formula1>
      <formula2>15</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J2:K3 J10:K10" type="textLength">
      <formula1>900</formula1>
      <formula2>0</formula2>
    </dataValidation>
    <dataValidation allowBlank="true" errorStyle="stop" operator="between" prompt="Укажите время в формате ЧЧ:ММ" showDropDown="false" showErrorMessage="true" showInputMessage="true" sqref="H2 H10" type="time">
      <formula1>0</formula1>
      <formula2>0.999305555555556</formula2>
    </dataValidation>
    <dataValidation allowBlank="true" errorStyle="stop" operator="lessThanOrEqual" showDropDown="false" showErrorMessage="true" showInputMessage="true" sqref="I2 I10" type="textLength">
      <formula1>990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W1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4.25" zeroHeight="false" outlineLevelRow="0" outlineLevelCol="0"/>
  <cols>
    <col collapsed="false" customWidth="false" hidden="true" outlineLevel="0" max="1" min="1" style="31" width="9.14"/>
    <col collapsed="false" customWidth="false" hidden="true" outlineLevel="0" max="2" min="2" style="34" width="9.14"/>
    <col collapsed="false" customWidth="true" hidden="true" outlineLevel="0" max="3" min="3" style="31" width="3.71"/>
    <col collapsed="false" customWidth="true" hidden="false" outlineLevel="0" max="4" min="4" style="84" width="3.01"/>
    <col collapsed="false" customWidth="true" hidden="false" outlineLevel="0" max="5" min="5" style="31" width="6.01"/>
    <col collapsed="false" customWidth="true" hidden="false" outlineLevel="0" max="6" min="6" style="31" width="27.01"/>
    <col collapsed="false" customWidth="true" hidden="false" outlineLevel="0" max="7" min="7" style="31" width="16.01"/>
    <col collapsed="false" customWidth="true" hidden="false" outlineLevel="0" max="8" min="8" style="31" width="12.01"/>
    <col collapsed="false" customWidth="true" hidden="false" outlineLevel="0" max="9" min="9" style="31" width="32.01"/>
    <col collapsed="false" customWidth="true" hidden="false" outlineLevel="0" max="11" min="10" style="31" width="41.01"/>
    <col collapsed="false" customWidth="true" hidden="false" outlineLevel="0" max="12" min="12" style="31" width="89.01"/>
    <col collapsed="false" customWidth="true" hidden="false" outlineLevel="0" max="13" min="13" style="85" width="3.01"/>
    <col collapsed="false" customWidth="true" hidden="false" outlineLevel="0" max="16" min="14" style="85" width="8.01"/>
    <col collapsed="false" customWidth="true" hidden="false" outlineLevel="0" max="17" min="17" style="85" width="25.01"/>
    <col collapsed="false" customWidth="true" hidden="false" outlineLevel="0" max="18" min="18" style="85" width="14"/>
    <col collapsed="false" customWidth="true" hidden="false" outlineLevel="0" max="22" min="19" style="86" width="8.01"/>
    <col collapsed="false" customWidth="true" hidden="false" outlineLevel="0" max="256" min="23" style="31" width="8.01"/>
    <col collapsed="false" customWidth="false" hidden="true" outlineLevel="0" max="257" min="257" style="31" width="9.14"/>
  </cols>
  <sheetData>
    <row r="1" customFormat="false" ht="22.5" hidden="true" customHeight="true" outlineLevel="0" collapsed="false">
      <c r="IW1" s="31" t="s">
        <v>14</v>
      </c>
    </row>
    <row r="2" s="41" customFormat="true" ht="22.5" hidden="true" customHeight="true" outlineLevel="0" collapsed="false">
      <c r="A2" s="826"/>
      <c r="B2" s="34" t="n">
        <v>1</v>
      </c>
      <c r="C2" s="34"/>
      <c r="D2" s="720" t="s">
        <v>102</v>
      </c>
      <c r="E2" s="108"/>
      <c r="F2" s="380" t="str">
        <f aca="false">IF(ROIV_INFO_NAME="","",ROIV_INFO_NAME)</f>
        <v>ООО "Газпром теплоэнерго Ярославль"</v>
      </c>
      <c r="G2" s="60"/>
      <c r="H2" s="839"/>
      <c r="I2" s="834"/>
      <c r="J2" s="557"/>
      <c r="K2" s="557"/>
      <c r="L2" s="840"/>
      <c r="M2" s="829" t="e">
        <f aca="false">mergevalue(F2)</f>
        <v>#NAME?</v>
      </c>
      <c r="N2" s="36"/>
      <c r="O2" s="36"/>
      <c r="P2" s="85" t="str">
        <f aca="false" t="array" ref="P2:P2">IF(ISERROR(MATCH(MID(Q2,1,250),MID(note_ter,1,250),0)),"n","y")</f>
        <v>n</v>
      </c>
      <c r="Q2" s="36"/>
      <c r="R2" s="85" t="str">
        <f aca="false">G2&amp;"("&amp;L2&amp;")"</f>
        <v>()</v>
      </c>
      <c r="S2" s="34"/>
      <c r="T2" s="34"/>
      <c r="U2" s="117"/>
      <c r="V2" s="34"/>
      <c r="W2" s="34"/>
      <c r="X2" s="34"/>
      <c r="Y2" s="96"/>
      <c r="Z2" s="96"/>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96"/>
      <c r="BW2" s="96"/>
      <c r="BX2" s="96"/>
      <c r="BY2" s="96"/>
      <c r="BZ2" s="96"/>
      <c r="CA2" s="96"/>
      <c r="CB2" s="96"/>
      <c r="CC2" s="96"/>
      <c r="CD2" s="96"/>
      <c r="CE2" s="96"/>
      <c r="IW2" s="41" t="n">
        <v>0</v>
      </c>
    </row>
    <row r="3" s="36" customFormat="true" ht="5.25" hidden="true" customHeight="true" outlineLevel="0" collapsed="false">
      <c r="A3" s="87"/>
      <c r="D3" s="422"/>
      <c r="F3" s="422" t="s">
        <v>82</v>
      </c>
      <c r="G3" s="841" t="s">
        <v>83</v>
      </c>
      <c r="H3" s="422"/>
      <c r="I3" s="422"/>
      <c r="J3" s="422"/>
      <c r="K3" s="422"/>
      <c r="L3" s="516" t="s">
        <v>84</v>
      </c>
      <c r="M3" s="422" t="s">
        <v>82</v>
      </c>
      <c r="N3" s="422"/>
      <c r="O3" s="422"/>
      <c r="P3" s="422"/>
      <c r="Q3" s="422"/>
      <c r="R3" s="422"/>
      <c r="S3" s="422"/>
      <c r="T3" s="422"/>
      <c r="U3" s="422"/>
      <c r="V3" s="422"/>
      <c r="W3" s="516"/>
      <c r="X3" s="516"/>
      <c r="Y3" s="516"/>
      <c r="Z3" s="516"/>
      <c r="AA3" s="516"/>
      <c r="AB3" s="516"/>
      <c r="AC3" s="516"/>
      <c r="AD3" s="516"/>
      <c r="AE3" s="516"/>
      <c r="AF3" s="516"/>
      <c r="AG3" s="516"/>
      <c r="AH3" s="516"/>
      <c r="AI3" s="516"/>
      <c r="AJ3" s="516"/>
      <c r="AK3" s="516"/>
      <c r="AL3" s="516"/>
      <c r="AM3" s="516"/>
      <c r="AN3" s="516"/>
      <c r="AO3" s="516"/>
      <c r="AP3" s="516"/>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16"/>
      <c r="CC3" s="516"/>
      <c r="CD3" s="516"/>
      <c r="CE3" s="516"/>
      <c r="CF3" s="516"/>
      <c r="CG3" s="516"/>
      <c r="CH3" s="516"/>
      <c r="CI3" s="516"/>
      <c r="CJ3" s="516"/>
      <c r="CK3" s="516"/>
      <c r="CL3" s="516"/>
      <c r="CM3" s="516"/>
      <c r="CN3" s="516"/>
      <c r="CO3" s="516"/>
      <c r="CP3" s="516"/>
      <c r="CQ3" s="516"/>
      <c r="CR3" s="516"/>
      <c r="CS3" s="516"/>
      <c r="CT3" s="516"/>
      <c r="CU3" s="516"/>
      <c r="CV3" s="516"/>
      <c r="CW3" s="516"/>
      <c r="CX3" s="516"/>
      <c r="CY3" s="516"/>
      <c r="CZ3" s="516"/>
      <c r="DA3" s="516"/>
      <c r="DB3" s="516"/>
      <c r="DC3" s="516"/>
      <c r="DD3" s="516"/>
      <c r="DE3" s="516"/>
      <c r="DF3" s="516"/>
      <c r="DG3" s="516"/>
      <c r="DH3" s="516"/>
      <c r="DI3" s="516"/>
      <c r="DJ3" s="516"/>
      <c r="DK3" s="516"/>
      <c r="DL3" s="516"/>
      <c r="DM3" s="516"/>
      <c r="DN3" s="516"/>
      <c r="DO3" s="516"/>
      <c r="DP3" s="516"/>
      <c r="DQ3" s="516"/>
      <c r="DR3" s="516"/>
      <c r="DS3" s="516"/>
      <c r="DT3" s="516"/>
      <c r="DU3" s="516"/>
      <c r="DV3" s="516"/>
      <c r="DW3" s="516"/>
      <c r="DX3" s="516"/>
      <c r="DY3" s="516"/>
      <c r="DZ3" s="516"/>
      <c r="EA3" s="516"/>
      <c r="EB3" s="516"/>
      <c r="EC3" s="516"/>
      <c r="ED3" s="516"/>
      <c r="EE3" s="516"/>
      <c r="EF3" s="516"/>
      <c r="EG3" s="516"/>
      <c r="EH3" s="516"/>
      <c r="EI3" s="516"/>
      <c r="EJ3" s="516"/>
      <c r="EK3" s="516"/>
      <c r="EL3" s="516"/>
      <c r="EM3" s="516"/>
      <c r="EN3" s="516"/>
      <c r="EO3" s="516"/>
      <c r="EP3" s="516"/>
      <c r="EQ3" s="516"/>
      <c r="ER3" s="516"/>
      <c r="ES3" s="516"/>
      <c r="ET3" s="516"/>
      <c r="EU3" s="516"/>
      <c r="EV3" s="516"/>
      <c r="EW3" s="516"/>
      <c r="EX3" s="516"/>
      <c r="EY3" s="516"/>
      <c r="EZ3" s="516"/>
      <c r="FA3" s="516"/>
      <c r="FB3" s="516"/>
      <c r="FC3" s="516"/>
      <c r="FD3" s="516"/>
      <c r="FE3" s="516"/>
      <c r="FF3" s="516"/>
      <c r="FG3" s="516"/>
      <c r="FH3" s="516"/>
      <c r="FI3" s="516"/>
      <c r="FJ3" s="516"/>
      <c r="FK3" s="516"/>
      <c r="FL3" s="516"/>
      <c r="FM3" s="516"/>
      <c r="FN3" s="516"/>
      <c r="FO3" s="516"/>
      <c r="FP3" s="516"/>
      <c r="FQ3" s="516"/>
      <c r="FR3" s="516"/>
      <c r="FS3" s="516"/>
      <c r="FT3" s="516"/>
      <c r="FU3" s="516"/>
      <c r="FV3" s="516"/>
      <c r="FW3" s="516"/>
      <c r="FX3" s="516"/>
      <c r="FY3" s="516"/>
      <c r="FZ3" s="516"/>
      <c r="GA3" s="516"/>
      <c r="GB3" s="516"/>
      <c r="GC3" s="516"/>
      <c r="GD3" s="516"/>
      <c r="GE3" s="516"/>
      <c r="GF3" s="516"/>
      <c r="GG3" s="516"/>
      <c r="GH3" s="516"/>
      <c r="GI3" s="516"/>
      <c r="GJ3" s="516"/>
      <c r="GK3" s="516"/>
      <c r="GL3" s="516"/>
      <c r="GM3" s="516"/>
      <c r="GN3" s="516"/>
      <c r="GO3" s="516"/>
      <c r="GP3" s="516"/>
      <c r="GQ3" s="516"/>
      <c r="GR3" s="516"/>
      <c r="GS3" s="516"/>
      <c r="GT3" s="516"/>
      <c r="GU3" s="516"/>
      <c r="GV3" s="516"/>
      <c r="GW3" s="516"/>
      <c r="GX3" s="516"/>
      <c r="GY3" s="516"/>
      <c r="GZ3" s="516"/>
      <c r="HA3" s="516"/>
      <c r="HB3" s="516"/>
      <c r="HC3" s="516"/>
      <c r="HD3" s="516"/>
      <c r="HE3" s="516"/>
      <c r="HF3" s="516"/>
      <c r="HG3" s="516"/>
      <c r="HH3" s="516"/>
      <c r="HI3" s="516"/>
      <c r="HJ3" s="516"/>
      <c r="HK3" s="516"/>
      <c r="HL3" s="516"/>
      <c r="HM3" s="516"/>
      <c r="HN3" s="516"/>
      <c r="HO3" s="516"/>
      <c r="HP3" s="516"/>
      <c r="HQ3" s="516"/>
      <c r="HR3" s="516"/>
      <c r="HS3" s="516"/>
      <c r="HT3" s="516"/>
      <c r="HU3" s="516"/>
      <c r="HV3" s="516"/>
      <c r="HW3" s="516"/>
      <c r="HX3" s="516"/>
      <c r="HY3" s="516"/>
      <c r="HZ3" s="516"/>
      <c r="IA3" s="516"/>
      <c r="IB3" s="516"/>
      <c r="IC3" s="516"/>
      <c r="ID3" s="516"/>
      <c r="IE3" s="516"/>
      <c r="IF3" s="516"/>
      <c r="IG3" s="516"/>
      <c r="IH3" s="516"/>
      <c r="II3" s="516"/>
      <c r="IJ3" s="516"/>
      <c r="IK3" s="516"/>
      <c r="IL3" s="516"/>
      <c r="IM3" s="516"/>
      <c r="IN3" s="516"/>
      <c r="IO3" s="516"/>
      <c r="IP3" s="516"/>
      <c r="IQ3" s="516"/>
      <c r="IR3" s="516"/>
      <c r="IS3" s="516"/>
      <c r="IT3" s="516"/>
      <c r="IU3" s="516"/>
      <c r="IV3" s="516"/>
      <c r="IW3" s="36" t="n">
        <v>0</v>
      </c>
    </row>
    <row r="4" s="92" customFormat="true" ht="14.7" hidden="false" customHeight="true" outlineLevel="0" collapsed="false">
      <c r="A4" s="31"/>
      <c r="B4" s="34"/>
      <c r="C4" s="31"/>
      <c r="D4" s="84"/>
      <c r="E4" s="31"/>
      <c r="F4" s="31"/>
      <c r="G4" s="31"/>
      <c r="H4" s="31"/>
      <c r="I4" s="31"/>
      <c r="J4" s="31"/>
      <c r="K4" s="31"/>
      <c r="L4" s="826"/>
      <c r="M4" s="422"/>
      <c r="N4" s="85"/>
      <c r="O4" s="85"/>
      <c r="P4" s="85"/>
      <c r="Q4" s="85"/>
      <c r="R4" s="85"/>
      <c r="S4" s="86"/>
      <c r="T4" s="86"/>
      <c r="U4" s="86"/>
      <c r="V4" s="86"/>
      <c r="IW4" s="92" t="n">
        <v>14</v>
      </c>
    </row>
    <row r="5" s="92" customFormat="true" ht="27.3" hidden="false" customHeight="true" outlineLevel="0" collapsed="false">
      <c r="A5" s="31"/>
      <c r="B5" s="34"/>
      <c r="C5" s="31"/>
      <c r="D5" s="84"/>
      <c r="E5" s="93" t="str">
        <f aca="false">"Форма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93"/>
      <c r="G5" s="93"/>
      <c r="H5" s="93"/>
      <c r="I5" s="93"/>
      <c r="J5" s="93"/>
      <c r="K5" s="93"/>
      <c r="L5" s="31"/>
      <c r="M5" s="422"/>
      <c r="N5" s="85"/>
      <c r="O5" s="85"/>
      <c r="P5" s="85"/>
      <c r="Q5" s="85"/>
      <c r="R5" s="85"/>
      <c r="S5" s="86"/>
      <c r="T5" s="86"/>
      <c r="U5" s="86"/>
      <c r="V5" s="86"/>
      <c r="IW5" s="92" t="n">
        <v>26</v>
      </c>
    </row>
    <row r="6" s="92" customFormat="true" ht="14.7" hidden="false" customHeight="true" outlineLevel="0" collapsed="false">
      <c r="A6" s="31"/>
      <c r="B6" s="34"/>
      <c r="C6" s="31"/>
      <c r="D6" s="84"/>
      <c r="E6" s="31"/>
      <c r="F6" s="94"/>
      <c r="G6" s="94"/>
      <c r="H6" s="94"/>
      <c r="I6" s="94"/>
      <c r="J6" s="94"/>
      <c r="K6" s="94"/>
      <c r="L6" s="826"/>
      <c r="M6" s="85"/>
      <c r="N6" s="85"/>
      <c r="O6" s="85"/>
      <c r="P6" s="85"/>
      <c r="Q6" s="85"/>
      <c r="R6" s="85"/>
      <c r="S6" s="86"/>
      <c r="T6" s="86"/>
      <c r="U6" s="86"/>
      <c r="V6" s="86"/>
      <c r="IW6" s="92" t="n">
        <v>14</v>
      </c>
    </row>
    <row r="7" s="92" customFormat="true" ht="14.7" hidden="false" customHeight="true" outlineLevel="0" collapsed="false">
      <c r="A7" s="31"/>
      <c r="B7" s="34"/>
      <c r="C7" s="31"/>
      <c r="D7" s="84"/>
      <c r="E7" s="213" t="s">
        <v>307</v>
      </c>
      <c r="F7" s="213"/>
      <c r="G7" s="213"/>
      <c r="H7" s="213"/>
      <c r="I7" s="213"/>
      <c r="J7" s="213"/>
      <c r="K7" s="213"/>
      <c r="L7" s="98" t="s">
        <v>308</v>
      </c>
      <c r="M7" s="85"/>
      <c r="N7" s="85"/>
      <c r="O7" s="85"/>
      <c r="P7" s="85"/>
      <c r="Q7" s="85"/>
      <c r="R7" s="85"/>
      <c r="S7" s="86"/>
      <c r="T7" s="86"/>
      <c r="U7" s="86"/>
      <c r="V7" s="86"/>
      <c r="IW7" s="92" t="n">
        <v>14</v>
      </c>
    </row>
    <row r="8" s="92" customFormat="true" ht="67.2" hidden="false" customHeight="true" outlineLevel="0" collapsed="false">
      <c r="A8" s="31"/>
      <c r="B8" s="34"/>
      <c r="C8" s="31"/>
      <c r="D8" s="84"/>
      <c r="E8" s="100" t="s">
        <v>87</v>
      </c>
      <c r="F8" s="100" t="s">
        <v>1883</v>
      </c>
      <c r="G8" s="100" t="s">
        <v>1884</v>
      </c>
      <c r="H8" s="100"/>
      <c r="I8" s="100"/>
      <c r="J8" s="100" t="s">
        <v>1885</v>
      </c>
      <c r="K8" s="100" t="str">
        <f aca="false">"Протокол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98"/>
      <c r="M8" s="85"/>
      <c r="N8" s="85"/>
      <c r="O8" s="85"/>
      <c r="P8" s="85"/>
      <c r="Q8" s="85"/>
      <c r="R8" s="85"/>
      <c r="S8" s="86"/>
      <c r="T8" s="86"/>
      <c r="U8" s="86"/>
      <c r="V8" s="86"/>
      <c r="IW8" s="92" t="n">
        <v>64</v>
      </c>
    </row>
    <row r="9" s="92" customFormat="true" ht="29.25" hidden="false" customHeight="true" outlineLevel="0" collapsed="false">
      <c r="A9" s="31"/>
      <c r="B9" s="34"/>
      <c r="C9" s="31"/>
      <c r="D9" s="84"/>
      <c r="E9" s="100"/>
      <c r="F9" s="100"/>
      <c r="G9" s="842" t="s">
        <v>1879</v>
      </c>
      <c r="H9" s="842" t="s">
        <v>1880</v>
      </c>
      <c r="I9" s="842" t="s">
        <v>1881</v>
      </c>
      <c r="J9" s="100"/>
      <c r="K9" s="100"/>
      <c r="L9" s="98"/>
      <c r="M9" s="85"/>
      <c r="N9" s="85"/>
      <c r="O9" s="85"/>
      <c r="P9" s="85"/>
      <c r="Q9" s="85"/>
      <c r="R9" s="85"/>
      <c r="S9" s="86"/>
      <c r="T9" s="86"/>
      <c r="U9" s="86"/>
      <c r="V9" s="86"/>
      <c r="IW9" s="92" t="n">
        <v>28</v>
      </c>
    </row>
    <row r="10" s="41" customFormat="true" ht="1.05" hidden="false" customHeight="true" outlineLevel="0" collapsed="false">
      <c r="A10" s="826"/>
      <c r="B10" s="34" t="n">
        <v>1</v>
      </c>
      <c r="C10" s="34"/>
      <c r="D10" s="112"/>
      <c r="E10" s="114" t="n">
        <v>0</v>
      </c>
      <c r="F10" s="847" t="str">
        <f aca="false">IF(ROIV_INFO_NAME="","",ROIV_INFO_NAME)</f>
        <v>ООО "Газпром теплоэнерго Ярославль"</v>
      </c>
      <c r="G10" s="65"/>
      <c r="H10" s="848"/>
      <c r="I10" s="848"/>
      <c r="J10" s="638"/>
      <c r="K10" s="638"/>
      <c r="L10" s="845" t="str">
        <f aca="false">"В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29" t="e">
        <f aca="false">mergevalue(F10)</f>
        <v>#NAME?</v>
      </c>
      <c r="N10" s="36"/>
      <c r="O10" s="36"/>
      <c r="P10" s="85" t="str">
        <f aca="false" t="array" ref="P10:P10">IF(ISERROR(MATCH(MID(Q10,1,250),MID(note_ter,1,250),0)),"n","y")</f>
        <v>n</v>
      </c>
      <c r="Q10" s="36"/>
      <c r="R10" s="85" t="str">
        <f aca="false">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34"/>
      <c r="T10" s="34"/>
      <c r="U10" s="117"/>
      <c r="V10" s="34"/>
      <c r="W10" s="34"/>
      <c r="X10" s="34"/>
      <c r="Y10" s="96"/>
      <c r="Z10" s="96"/>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96"/>
      <c r="BW10" s="96"/>
      <c r="BX10" s="96"/>
      <c r="BY10" s="96"/>
      <c r="BZ10" s="96"/>
      <c r="CA10" s="96"/>
      <c r="CB10" s="96"/>
      <c r="CC10" s="96"/>
      <c r="CD10" s="96"/>
      <c r="CE10" s="96"/>
      <c r="IW10" s="41" t="n">
        <v>1</v>
      </c>
    </row>
    <row r="11" s="41" customFormat="true" ht="15.75" hidden="false" customHeight="true" outlineLevel="0" collapsed="false">
      <c r="A11" s="826"/>
      <c r="B11" s="34"/>
      <c r="C11" s="122"/>
      <c r="D11" s="832"/>
      <c r="E11" s="123"/>
      <c r="F11" s="324" t="s">
        <v>1882</v>
      </c>
      <c r="G11" s="126"/>
      <c r="H11" s="126"/>
      <c r="I11" s="126"/>
      <c r="J11" s="126"/>
      <c r="K11" s="127"/>
      <c r="L11" s="845"/>
      <c r="M11" s="846"/>
      <c r="N11" s="36"/>
      <c r="O11" s="36"/>
      <c r="P11" s="36"/>
      <c r="Q11" s="85"/>
      <c r="R11" s="36"/>
      <c r="S11" s="34"/>
      <c r="T11" s="34"/>
      <c r="U11" s="117"/>
      <c r="V11" s="34"/>
      <c r="W11" s="34"/>
      <c r="X11" s="34"/>
      <c r="Y11" s="96"/>
      <c r="Z11" s="96"/>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96"/>
      <c r="BW11" s="96"/>
      <c r="BX11" s="96"/>
      <c r="BY11" s="96"/>
      <c r="BZ11" s="96"/>
      <c r="CA11" s="96"/>
      <c r="CB11" s="96"/>
      <c r="CC11" s="96"/>
      <c r="CD11" s="96"/>
      <c r="CE11" s="96"/>
      <c r="IW11" s="41" t="n">
        <v>15</v>
      </c>
    </row>
    <row r="12" s="92" customFormat="true" ht="22.05" hidden="false" customHeight="true" outlineLevel="0" collapsed="false">
      <c r="A12" s="31"/>
      <c r="B12" s="34"/>
      <c r="C12" s="31"/>
      <c r="D12" s="84"/>
      <c r="E12" s="131"/>
      <c r="F12" s="131"/>
      <c r="G12" s="131"/>
      <c r="H12" s="131"/>
      <c r="I12" s="131"/>
      <c r="J12" s="131"/>
      <c r="K12" s="131"/>
      <c r="L12" s="131"/>
      <c r="M12" s="85"/>
      <c r="N12" s="85"/>
      <c r="O12" s="85"/>
      <c r="P12" s="85"/>
      <c r="Q12" s="85"/>
      <c r="R12" s="85"/>
      <c r="S12" s="86"/>
      <c r="T12" s="86"/>
      <c r="U12" s="86"/>
      <c r="V12" s="86"/>
      <c r="IW12" s="92" t="n">
        <v>21</v>
      </c>
    </row>
    <row r="13" s="92" customFormat="true" ht="14.7" hidden="false" customHeight="true" outlineLevel="0" collapsed="false">
      <c r="A13" s="31"/>
      <c r="B13" s="34"/>
      <c r="C13" s="31"/>
      <c r="D13" s="84"/>
      <c r="E13" s="31"/>
      <c r="F13" s="31"/>
      <c r="G13" s="31"/>
      <c r="H13" s="31"/>
      <c r="I13" s="31"/>
      <c r="J13" s="31"/>
      <c r="K13" s="31"/>
      <c r="L13" s="31"/>
      <c r="M13" s="85"/>
      <c r="N13" s="85"/>
      <c r="O13" s="85"/>
      <c r="P13" s="85"/>
      <c r="Q13" s="85"/>
      <c r="R13" s="85"/>
      <c r="S13" s="86"/>
      <c r="T13" s="86"/>
      <c r="U13" s="86"/>
      <c r="V13" s="86"/>
      <c r="IW13" s="92" t="n">
        <v>14</v>
      </c>
    </row>
    <row r="14" s="92" customFormat="true" ht="1.05" hidden="false" customHeight="true" outlineLevel="0" collapsed="false">
      <c r="A14" s="31"/>
      <c r="B14" s="34"/>
      <c r="C14" s="31"/>
      <c r="D14" s="84"/>
      <c r="E14" s="31"/>
      <c r="F14" s="31"/>
      <c r="G14" s="31"/>
      <c r="H14" s="31"/>
      <c r="I14" s="31"/>
      <c r="J14" s="31"/>
      <c r="K14" s="31"/>
      <c r="L14" s="31"/>
      <c r="M14" s="85"/>
      <c r="N14" s="85"/>
      <c r="O14" s="85"/>
      <c r="P14" s="85"/>
      <c r="Q14" s="85"/>
      <c r="R14" s="85"/>
      <c r="S14" s="86"/>
      <c r="T14" s="86"/>
      <c r="U14" s="86"/>
      <c r="V14" s="86"/>
      <c r="IW14" s="92" t="n">
        <v>1</v>
      </c>
    </row>
    <row r="15" customFormat="false" ht="22.5" hidden="true" customHeight="true" outlineLevel="0" collapsed="false">
      <c r="A15" s="31" t="s">
        <v>81</v>
      </c>
      <c r="B15" s="34" t="n">
        <v>0</v>
      </c>
      <c r="C15" s="31" t="n">
        <v>0</v>
      </c>
      <c r="D15" s="84" t="n">
        <v>3</v>
      </c>
      <c r="E15" s="31" t="n">
        <v>6</v>
      </c>
      <c r="F15" s="31" t="n">
        <v>27</v>
      </c>
      <c r="G15" s="31" t="n">
        <v>16</v>
      </c>
      <c r="H15" s="31" t="n">
        <v>12</v>
      </c>
      <c r="I15" s="31" t="n">
        <v>32</v>
      </c>
      <c r="J15" s="31" t="n">
        <v>41</v>
      </c>
      <c r="K15" s="31" t="n">
        <v>41</v>
      </c>
      <c r="L15" s="31" t="n">
        <v>89</v>
      </c>
      <c r="M15" s="85" t="n">
        <v>3</v>
      </c>
      <c r="N15" s="85" t="n">
        <v>8</v>
      </c>
      <c r="O15" s="85" t="n">
        <v>8</v>
      </c>
      <c r="P15" s="85" t="n">
        <v>8</v>
      </c>
      <c r="Q15" s="85" t="n">
        <v>25</v>
      </c>
      <c r="R15" s="85" t="n">
        <v>14</v>
      </c>
      <c r="S15" s="86" t="n">
        <v>8</v>
      </c>
      <c r="T15" s="86" t="n">
        <v>8</v>
      </c>
      <c r="U15" s="86" t="n">
        <v>8</v>
      </c>
      <c r="V15" s="86" t="n">
        <v>8</v>
      </c>
      <c r="W15" s="31" t="n">
        <v>8</v>
      </c>
      <c r="X15" s="31" t="n">
        <v>8</v>
      </c>
      <c r="Y15" s="31" t="n">
        <v>8</v>
      </c>
      <c r="Z15" s="31" t="n">
        <v>8</v>
      </c>
      <c r="AA15" s="31" t="n">
        <v>8</v>
      </c>
      <c r="AB15" s="31" t="n">
        <v>8</v>
      </c>
      <c r="AC15" s="31" t="n">
        <v>8</v>
      </c>
      <c r="AD15" s="31" t="n">
        <v>8</v>
      </c>
      <c r="AE15" s="31" t="n">
        <v>8</v>
      </c>
      <c r="AF15" s="31" t="n">
        <v>8</v>
      </c>
      <c r="AG15" s="31" t="n">
        <v>8</v>
      </c>
      <c r="AH15" s="31" t="n">
        <v>8</v>
      </c>
      <c r="AI15" s="31" t="n">
        <v>8</v>
      </c>
      <c r="AJ15" s="31" t="n">
        <v>8</v>
      </c>
      <c r="AK15" s="31" t="n">
        <v>8</v>
      </c>
      <c r="AL15" s="31" t="n">
        <v>8</v>
      </c>
      <c r="AM15" s="31" t="n">
        <v>8</v>
      </c>
      <c r="AN15" s="31" t="n">
        <v>8</v>
      </c>
      <c r="AO15" s="31" t="n">
        <v>8</v>
      </c>
      <c r="AP15" s="31" t="n">
        <v>8</v>
      </c>
      <c r="AQ15" s="31" t="n">
        <v>8</v>
      </c>
      <c r="AR15" s="31" t="n">
        <v>8</v>
      </c>
      <c r="AS15" s="31" t="n">
        <v>8</v>
      </c>
      <c r="AT15" s="31" t="n">
        <v>8</v>
      </c>
      <c r="AU15" s="31" t="n">
        <v>8</v>
      </c>
      <c r="AV15" s="31" t="n">
        <v>8</v>
      </c>
      <c r="AW15" s="31" t="n">
        <v>8</v>
      </c>
      <c r="AX15" s="31" t="n">
        <v>8</v>
      </c>
      <c r="AY15" s="31" t="n">
        <v>8</v>
      </c>
      <c r="AZ15" s="31" t="n">
        <v>8</v>
      </c>
      <c r="BA15" s="31" t="n">
        <v>8</v>
      </c>
      <c r="BB15" s="31" t="n">
        <v>8</v>
      </c>
      <c r="BC15" s="31" t="n">
        <v>8</v>
      </c>
      <c r="BD15" s="31" t="n">
        <v>8</v>
      </c>
      <c r="BE15" s="31" t="n">
        <v>8</v>
      </c>
      <c r="BF15" s="31" t="n">
        <v>8</v>
      </c>
      <c r="BG15" s="31" t="n">
        <v>8</v>
      </c>
      <c r="BH15" s="31" t="n">
        <v>8</v>
      </c>
      <c r="BI15" s="31" t="n">
        <v>8</v>
      </c>
      <c r="BJ15" s="31" t="n">
        <v>8</v>
      </c>
      <c r="BK15" s="31" t="n">
        <v>8</v>
      </c>
      <c r="BL15" s="31" t="n">
        <v>8</v>
      </c>
      <c r="BM15" s="31" t="n">
        <v>8</v>
      </c>
      <c r="BN15" s="31" t="n">
        <v>8</v>
      </c>
      <c r="BO15" s="31" t="n">
        <v>8</v>
      </c>
      <c r="BP15" s="31" t="n">
        <v>8</v>
      </c>
      <c r="BQ15" s="31" t="n">
        <v>8</v>
      </c>
      <c r="BR15" s="31" t="n">
        <v>8</v>
      </c>
      <c r="BS15" s="31" t="n">
        <v>8</v>
      </c>
      <c r="BT15" s="31" t="n">
        <v>8</v>
      </c>
      <c r="BU15" s="31" t="n">
        <v>8</v>
      </c>
      <c r="BV15" s="31" t="n">
        <v>8</v>
      </c>
      <c r="BW15" s="31" t="n">
        <v>8</v>
      </c>
      <c r="BX15" s="31" t="n">
        <v>8</v>
      </c>
      <c r="BY15" s="31" t="n">
        <v>8</v>
      </c>
      <c r="BZ15" s="31" t="n">
        <v>8</v>
      </c>
      <c r="CA15" s="31" t="n">
        <v>8</v>
      </c>
      <c r="CB15" s="31" t="n">
        <v>8</v>
      </c>
      <c r="CC15" s="31" t="n">
        <v>8</v>
      </c>
      <c r="CD15" s="31" t="n">
        <v>8</v>
      </c>
      <c r="CE15" s="31" t="n">
        <v>8</v>
      </c>
      <c r="CF15" s="31" t="n">
        <v>8</v>
      </c>
      <c r="CG15" s="31" t="n">
        <v>8</v>
      </c>
      <c r="CH15" s="31" t="n">
        <v>8</v>
      </c>
      <c r="CI15" s="31" t="n">
        <v>8</v>
      </c>
      <c r="CJ15" s="31" t="n">
        <v>8</v>
      </c>
      <c r="CK15" s="31" t="n">
        <v>8</v>
      </c>
      <c r="CL15" s="31" t="n">
        <v>8</v>
      </c>
      <c r="CM15" s="31" t="n">
        <v>8</v>
      </c>
      <c r="CN15" s="31" t="n">
        <v>8</v>
      </c>
      <c r="CO15" s="31" t="n">
        <v>8</v>
      </c>
      <c r="CP15" s="31" t="n">
        <v>8</v>
      </c>
      <c r="CQ15" s="31" t="n">
        <v>8</v>
      </c>
      <c r="CR15" s="31" t="n">
        <v>8</v>
      </c>
      <c r="CS15" s="31" t="n">
        <v>8</v>
      </c>
      <c r="CT15" s="31" t="n">
        <v>8</v>
      </c>
      <c r="CU15" s="31" t="n">
        <v>8</v>
      </c>
      <c r="CV15" s="31" t="n">
        <v>8</v>
      </c>
      <c r="CW15" s="31" t="n">
        <v>8</v>
      </c>
      <c r="CX15" s="31" t="n">
        <v>8</v>
      </c>
      <c r="CY15" s="31" t="n">
        <v>8</v>
      </c>
      <c r="CZ15" s="31" t="n">
        <v>8</v>
      </c>
      <c r="DA15" s="31" t="n">
        <v>8</v>
      </c>
      <c r="DB15" s="31" t="n">
        <v>8</v>
      </c>
      <c r="DC15" s="31" t="n">
        <v>8</v>
      </c>
      <c r="DD15" s="31" t="n">
        <v>8</v>
      </c>
      <c r="DE15" s="31" t="n">
        <v>8</v>
      </c>
      <c r="DF15" s="31" t="n">
        <v>8</v>
      </c>
      <c r="DG15" s="31" t="n">
        <v>8</v>
      </c>
      <c r="DH15" s="31" t="n">
        <v>8</v>
      </c>
      <c r="DI15" s="31" t="n">
        <v>8</v>
      </c>
      <c r="DJ15" s="31" t="n">
        <v>8</v>
      </c>
      <c r="DK15" s="31" t="n">
        <v>8</v>
      </c>
      <c r="DL15" s="31" t="n">
        <v>8</v>
      </c>
      <c r="DM15" s="31" t="n">
        <v>8</v>
      </c>
      <c r="DN15" s="31" t="n">
        <v>8</v>
      </c>
      <c r="DO15" s="31" t="n">
        <v>8</v>
      </c>
      <c r="DP15" s="31" t="n">
        <v>8</v>
      </c>
      <c r="DQ15" s="31" t="n">
        <v>8</v>
      </c>
      <c r="DR15" s="31" t="n">
        <v>8</v>
      </c>
      <c r="DS15" s="31" t="n">
        <v>8</v>
      </c>
      <c r="DT15" s="31" t="n">
        <v>8</v>
      </c>
      <c r="DU15" s="31" t="n">
        <v>8</v>
      </c>
      <c r="DV15" s="31" t="n">
        <v>8</v>
      </c>
      <c r="DW15" s="31" t="n">
        <v>8</v>
      </c>
      <c r="DX15" s="31" t="n">
        <v>8</v>
      </c>
      <c r="DY15" s="31" t="n">
        <v>8</v>
      </c>
      <c r="DZ15" s="31" t="n">
        <v>8</v>
      </c>
      <c r="EA15" s="31" t="n">
        <v>8</v>
      </c>
      <c r="EB15" s="31" t="n">
        <v>8</v>
      </c>
      <c r="EC15" s="31" t="n">
        <v>8</v>
      </c>
      <c r="ED15" s="31" t="n">
        <v>8</v>
      </c>
      <c r="EE15" s="31" t="n">
        <v>8</v>
      </c>
      <c r="EF15" s="31" t="n">
        <v>8</v>
      </c>
      <c r="EG15" s="31" t="n">
        <v>8</v>
      </c>
      <c r="EH15" s="31" t="n">
        <v>8</v>
      </c>
      <c r="EI15" s="31" t="n">
        <v>8</v>
      </c>
      <c r="EJ15" s="31" t="n">
        <v>8</v>
      </c>
      <c r="EK15" s="31" t="n">
        <v>8</v>
      </c>
      <c r="EL15" s="31" t="n">
        <v>8</v>
      </c>
      <c r="EM15" s="31" t="n">
        <v>8</v>
      </c>
      <c r="EN15" s="31" t="n">
        <v>8</v>
      </c>
      <c r="EO15" s="31" t="n">
        <v>8</v>
      </c>
      <c r="EP15" s="31" t="n">
        <v>8</v>
      </c>
      <c r="EQ15" s="31" t="n">
        <v>8</v>
      </c>
      <c r="ER15" s="31" t="n">
        <v>8</v>
      </c>
      <c r="ES15" s="31" t="n">
        <v>8</v>
      </c>
      <c r="ET15" s="31" t="n">
        <v>8</v>
      </c>
      <c r="EU15" s="31" t="n">
        <v>8</v>
      </c>
      <c r="EV15" s="31" t="n">
        <v>8</v>
      </c>
      <c r="EW15" s="31" t="n">
        <v>8</v>
      </c>
      <c r="EX15" s="31" t="n">
        <v>8</v>
      </c>
      <c r="EY15" s="31" t="n">
        <v>8</v>
      </c>
      <c r="EZ15" s="31" t="n">
        <v>8</v>
      </c>
      <c r="FA15" s="31" t="n">
        <v>8</v>
      </c>
      <c r="FB15" s="31" t="n">
        <v>8</v>
      </c>
      <c r="FC15" s="31" t="n">
        <v>8</v>
      </c>
      <c r="FD15" s="31" t="n">
        <v>8</v>
      </c>
      <c r="FE15" s="31" t="n">
        <v>8</v>
      </c>
      <c r="FF15" s="31" t="n">
        <v>8</v>
      </c>
      <c r="FG15" s="31" t="n">
        <v>8</v>
      </c>
      <c r="FH15" s="31" t="n">
        <v>8</v>
      </c>
      <c r="FI15" s="31" t="n">
        <v>8</v>
      </c>
      <c r="FJ15" s="31" t="n">
        <v>8</v>
      </c>
      <c r="FK15" s="31" t="n">
        <v>8</v>
      </c>
      <c r="FL15" s="31" t="n">
        <v>8</v>
      </c>
      <c r="FM15" s="31" t="n">
        <v>8</v>
      </c>
      <c r="FN15" s="31" t="n">
        <v>8</v>
      </c>
      <c r="FO15" s="31" t="n">
        <v>8</v>
      </c>
      <c r="FP15" s="31" t="n">
        <v>8</v>
      </c>
      <c r="FQ15" s="31" t="n">
        <v>8</v>
      </c>
      <c r="FR15" s="31" t="n">
        <v>8</v>
      </c>
      <c r="FS15" s="31" t="n">
        <v>8</v>
      </c>
      <c r="FT15" s="31" t="n">
        <v>8</v>
      </c>
      <c r="FU15" s="31" t="n">
        <v>8</v>
      </c>
      <c r="FV15" s="31" t="n">
        <v>8</v>
      </c>
      <c r="FW15" s="31" t="n">
        <v>8</v>
      </c>
      <c r="FX15" s="31" t="n">
        <v>8</v>
      </c>
      <c r="FY15" s="31" t="n">
        <v>8</v>
      </c>
      <c r="FZ15" s="31" t="n">
        <v>8</v>
      </c>
      <c r="GA15" s="31" t="n">
        <v>8</v>
      </c>
      <c r="GB15" s="31" t="n">
        <v>8</v>
      </c>
      <c r="GC15" s="31" t="n">
        <v>8</v>
      </c>
      <c r="GD15" s="31" t="n">
        <v>8</v>
      </c>
      <c r="GE15" s="31" t="n">
        <v>8</v>
      </c>
      <c r="GF15" s="31" t="n">
        <v>8</v>
      </c>
      <c r="GG15" s="31" t="n">
        <v>8</v>
      </c>
      <c r="GH15" s="31" t="n">
        <v>8</v>
      </c>
      <c r="GI15" s="31" t="n">
        <v>8</v>
      </c>
      <c r="GJ15" s="31" t="n">
        <v>8</v>
      </c>
      <c r="GK15" s="31" t="n">
        <v>8</v>
      </c>
      <c r="GL15" s="31" t="n">
        <v>8</v>
      </c>
      <c r="GM15" s="31" t="n">
        <v>8</v>
      </c>
      <c r="GN15" s="31" t="n">
        <v>8</v>
      </c>
      <c r="GO15" s="31" t="n">
        <v>8</v>
      </c>
      <c r="GP15" s="31" t="n">
        <v>8</v>
      </c>
      <c r="GQ15" s="31" t="n">
        <v>8</v>
      </c>
      <c r="GR15" s="31" t="n">
        <v>8</v>
      </c>
      <c r="GS15" s="31" t="n">
        <v>8</v>
      </c>
      <c r="GT15" s="31" t="n">
        <v>8</v>
      </c>
      <c r="GU15" s="31" t="n">
        <v>8</v>
      </c>
      <c r="GV15" s="31" t="n">
        <v>8</v>
      </c>
      <c r="GW15" s="31" t="n">
        <v>8</v>
      </c>
      <c r="GX15" s="31" t="n">
        <v>8</v>
      </c>
      <c r="GY15" s="31" t="n">
        <v>8</v>
      </c>
      <c r="GZ15" s="31" t="n">
        <v>8</v>
      </c>
      <c r="HA15" s="31" t="n">
        <v>8</v>
      </c>
      <c r="HB15" s="31" t="n">
        <v>8</v>
      </c>
      <c r="HC15" s="31" t="n">
        <v>8</v>
      </c>
      <c r="HD15" s="31" t="n">
        <v>8</v>
      </c>
      <c r="HE15" s="31" t="n">
        <v>8</v>
      </c>
      <c r="HF15" s="31" t="n">
        <v>8</v>
      </c>
      <c r="HG15" s="31" t="n">
        <v>8</v>
      </c>
      <c r="HH15" s="31" t="n">
        <v>8</v>
      </c>
      <c r="HI15" s="31" t="n">
        <v>8</v>
      </c>
      <c r="HJ15" s="31" t="n">
        <v>8</v>
      </c>
      <c r="HK15" s="31" t="n">
        <v>8</v>
      </c>
      <c r="HL15" s="31" t="n">
        <v>8</v>
      </c>
      <c r="HM15" s="31" t="n">
        <v>8</v>
      </c>
      <c r="HN15" s="31" t="n">
        <v>8</v>
      </c>
      <c r="HO15" s="31" t="n">
        <v>8</v>
      </c>
      <c r="HP15" s="31" t="n">
        <v>8</v>
      </c>
      <c r="HQ15" s="31" t="n">
        <v>8</v>
      </c>
      <c r="HR15" s="31" t="n">
        <v>8</v>
      </c>
      <c r="HS15" s="31" t="n">
        <v>8</v>
      </c>
      <c r="HT15" s="31" t="n">
        <v>8</v>
      </c>
      <c r="HU15" s="31" t="n">
        <v>8</v>
      </c>
      <c r="HV15" s="31" t="n">
        <v>8</v>
      </c>
      <c r="HW15" s="31" t="n">
        <v>8</v>
      </c>
      <c r="HX15" s="31" t="n">
        <v>8</v>
      </c>
      <c r="HY15" s="31" t="n">
        <v>8</v>
      </c>
      <c r="HZ15" s="31" t="n">
        <v>8</v>
      </c>
      <c r="IA15" s="31" t="n">
        <v>8</v>
      </c>
      <c r="IB15" s="31" t="n">
        <v>8</v>
      </c>
      <c r="IC15" s="31" t="n">
        <v>8</v>
      </c>
      <c r="ID15" s="31" t="n">
        <v>8</v>
      </c>
      <c r="IE15" s="31" t="n">
        <v>8</v>
      </c>
      <c r="IF15" s="31" t="n">
        <v>8</v>
      </c>
      <c r="IG15" s="31" t="n">
        <v>8</v>
      </c>
      <c r="IH15" s="31" t="n">
        <v>8</v>
      </c>
      <c r="II15" s="31" t="n">
        <v>8</v>
      </c>
      <c r="IJ15" s="31" t="n">
        <v>8</v>
      </c>
      <c r="IK15" s="31" t="n">
        <v>8</v>
      </c>
      <c r="IL15" s="31" t="n">
        <v>8</v>
      </c>
      <c r="IM15" s="31" t="n">
        <v>8</v>
      </c>
      <c r="IN15" s="31" t="n">
        <v>8</v>
      </c>
      <c r="IO15" s="31" t="n">
        <v>8</v>
      </c>
      <c r="IP15" s="31" t="n">
        <v>8</v>
      </c>
      <c r="IQ15" s="31" t="n">
        <v>8</v>
      </c>
      <c r="IR15" s="31" t="n">
        <v>8</v>
      </c>
      <c r="IS15" s="31" t="n">
        <v>8</v>
      </c>
      <c r="IT15" s="31" t="n">
        <v>8</v>
      </c>
      <c r="IU15" s="31" t="n">
        <v>8</v>
      </c>
      <c r="IV15" s="31" t="n">
        <v>8</v>
      </c>
      <c r="IW15" s="31" t="n">
        <v>23</v>
      </c>
    </row>
  </sheetData>
  <mergeCells count="10">
    <mergeCell ref="E5:K5"/>
    <mergeCell ref="E7:K7"/>
    <mergeCell ref="L7:L9"/>
    <mergeCell ref="E8:E9"/>
    <mergeCell ref="F8:F9"/>
    <mergeCell ref="G8:I8"/>
    <mergeCell ref="J8:J9"/>
    <mergeCell ref="K8:K9"/>
    <mergeCell ref="A10:A11"/>
    <mergeCell ref="L10:L11"/>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G3"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J2:K3" type="textLength">
      <formula1>900</formula1>
      <formula2>0</formula2>
    </dataValidation>
    <dataValidation allowBlank="true" errorStyle="stop" operator="between" showDropDown="false" showErrorMessage="true" showInputMessage="true" sqref="H3:I3" type="textLength">
      <formula1>13</formula1>
      <formula2>15</formula2>
    </dataValidation>
    <dataValidation allowBlank="true" errorStyle="stop" operator="lessThanOrEqual" showDropDown="false" showErrorMessage="true" showInputMessage="true" sqref="I2" type="textLength">
      <formula1>990</formula1>
      <formula2>0</formula2>
    </dataValidation>
    <dataValidation allowBlank="true" errorStyle="stop" operator="between" prompt="Укажите время в формате ЧЧ:ММ" showDropDown="false" showErrorMessage="true" showInputMessage="true" sqref="H2" type="time">
      <formula1>0</formula1>
      <formula2>0.999305555555556</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Q1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4.25" zeroHeight="false" outlineLevelRow="0" outlineLevelCol="0"/>
  <cols>
    <col collapsed="false" customWidth="false" hidden="true" outlineLevel="0" max="1" min="1" style="31" width="9.14"/>
    <col collapsed="false" customWidth="false" hidden="true" outlineLevel="0" max="2" min="2" style="34" width="9.14"/>
    <col collapsed="false" customWidth="true" hidden="true" outlineLevel="0" max="3" min="3" style="31" width="3.71"/>
    <col collapsed="false" customWidth="true" hidden="false" outlineLevel="0" max="4" min="4" style="84" width="3.01"/>
    <col collapsed="false" customWidth="true" hidden="false" outlineLevel="0" max="5" min="5" style="31" width="6.01"/>
    <col collapsed="false" customWidth="true" hidden="false" outlineLevel="0" max="6" min="6" style="31" width="27.01"/>
    <col collapsed="false" customWidth="true" hidden="false" outlineLevel="0" max="7" min="7" style="31" width="29.01"/>
    <col collapsed="false" customWidth="true" hidden="false" outlineLevel="0" max="8" min="8" style="31" width="25.01"/>
    <col collapsed="false" customWidth="true" hidden="false" outlineLevel="0" max="9" min="9" style="31" width="5"/>
    <col collapsed="false" customWidth="true" hidden="false" outlineLevel="0" max="10" min="10" style="31" width="6.01"/>
    <col collapsed="false" customWidth="true" hidden="false" outlineLevel="0" max="11" min="11" style="31" width="41.01"/>
    <col collapsed="false" customWidth="true" hidden="false" outlineLevel="0" max="12" min="12" style="31" width="42"/>
    <col collapsed="false" customWidth="true" hidden="false" outlineLevel="0" max="13" min="13" style="31" width="41.01"/>
    <col collapsed="false" customWidth="true" hidden="false" outlineLevel="0" max="14" min="14" style="31" width="89.01"/>
    <col collapsed="false" customWidth="true" hidden="false" outlineLevel="0" max="15" min="15" style="85" width="3.01"/>
    <col collapsed="false" customWidth="true" hidden="false" outlineLevel="0" max="16" min="16" style="85" width="8.01"/>
    <col collapsed="false" customWidth="false" hidden="true" outlineLevel="0" max="17" min="17" style="31" width="9.14"/>
  </cols>
  <sheetData>
    <row r="1" customFormat="false" ht="22.5" hidden="true" customHeight="true" outlineLevel="0" collapsed="false">
      <c r="Q1" s="31" t="s">
        <v>14</v>
      </c>
    </row>
    <row r="2" s="41" customFormat="true" ht="22.5" hidden="true" customHeight="true" outlineLevel="0" collapsed="false">
      <c r="A2" s="87"/>
      <c r="B2" s="34" t="n">
        <v>1</v>
      </c>
      <c r="C2" s="34"/>
      <c r="D2" s="720" t="s">
        <v>102</v>
      </c>
      <c r="E2" s="97" t="n">
        <v>1</v>
      </c>
      <c r="F2" s="337" t="str">
        <f aca="false">IF(region_name="","",region_name)</f>
        <v>Ярославская область</v>
      </c>
      <c r="G2" s="833"/>
      <c r="H2" s="260"/>
      <c r="I2" s="240"/>
      <c r="J2" s="213" t="n">
        <v>1</v>
      </c>
      <c r="K2" s="256"/>
      <c r="L2" s="256"/>
      <c r="M2" s="256"/>
      <c r="N2" s="243"/>
      <c r="O2" s="829"/>
      <c r="P2" s="36"/>
      <c r="Q2" s="41" t="n">
        <v>0</v>
      </c>
    </row>
    <row r="3" s="41" customFormat="true" ht="22.5" hidden="true" customHeight="true" outlineLevel="0" collapsed="false">
      <c r="A3" s="826"/>
      <c r="B3" s="34"/>
      <c r="C3" s="34"/>
      <c r="D3" s="832"/>
      <c r="E3" s="97"/>
      <c r="F3" s="337"/>
      <c r="G3" s="833"/>
      <c r="H3" s="260"/>
      <c r="I3" s="123"/>
      <c r="J3" s="511"/>
      <c r="K3" s="511" t="s">
        <v>1886</v>
      </c>
      <c r="L3" s="849"/>
      <c r="M3" s="850"/>
      <c r="N3" s="851"/>
      <c r="O3" s="829"/>
      <c r="P3" s="36"/>
      <c r="Q3" s="41" t="n">
        <v>0</v>
      </c>
    </row>
    <row r="4" s="36" customFormat="true" ht="5.25" hidden="true" customHeight="true" outlineLevel="0" collapsed="false">
      <c r="A4" s="87"/>
      <c r="D4" s="304"/>
      <c r="F4" s="422" t="s">
        <v>82</v>
      </c>
      <c r="G4" s="304" t="s">
        <v>83</v>
      </c>
      <c r="H4" s="304"/>
      <c r="I4" s="422"/>
      <c r="J4" s="852"/>
      <c r="K4" s="422"/>
      <c r="L4" s="422"/>
      <c r="M4" s="422"/>
      <c r="N4" s="422"/>
      <c r="O4" s="422" t="s">
        <v>82</v>
      </c>
      <c r="P4" s="422"/>
      <c r="Q4" s="36" t="n">
        <v>0</v>
      </c>
    </row>
    <row r="5" s="41" customFormat="true" ht="22.5" hidden="true" customHeight="true" outlineLevel="0" collapsed="false">
      <c r="A5" s="87"/>
      <c r="B5" s="34" t="n">
        <v>1</v>
      </c>
      <c r="C5" s="34"/>
      <c r="D5" s="832"/>
      <c r="E5" s="851"/>
      <c r="F5" s="851"/>
      <c r="G5" s="851"/>
      <c r="H5" s="853"/>
      <c r="I5" s="854" t="s">
        <v>102</v>
      </c>
      <c r="J5" s="597" t="n">
        <v>1</v>
      </c>
      <c r="K5" s="256"/>
      <c r="L5" s="256"/>
      <c r="M5" s="256"/>
      <c r="N5" s="243"/>
      <c r="O5" s="829"/>
      <c r="P5" s="36"/>
      <c r="Q5" s="41" t="n">
        <v>0</v>
      </c>
    </row>
    <row r="6" s="92" customFormat="true" ht="14.7" hidden="false" customHeight="true" outlineLevel="0" collapsed="false">
      <c r="A6" s="31"/>
      <c r="B6" s="34"/>
      <c r="C6" s="31"/>
      <c r="D6" s="84"/>
      <c r="E6" s="31"/>
      <c r="F6" s="31"/>
      <c r="G6" s="31"/>
      <c r="H6" s="31"/>
      <c r="I6" s="31"/>
      <c r="J6" s="31"/>
      <c r="K6" s="31"/>
      <c r="L6" s="31"/>
      <c r="M6" s="31"/>
      <c r="N6" s="31"/>
      <c r="O6" s="422"/>
      <c r="P6" s="85"/>
      <c r="Q6" s="92" t="n">
        <v>14</v>
      </c>
    </row>
    <row r="7" s="92" customFormat="true" ht="27.3" hidden="false" customHeight="true" outlineLevel="0" collapsed="false">
      <c r="A7" s="31"/>
      <c r="B7" s="34"/>
      <c r="C7" s="31"/>
      <c r="D7" s="84"/>
      <c r="E7" s="48" t="str">
        <f aca="false">"Форма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48"/>
      <c r="G7" s="48"/>
      <c r="H7" s="48"/>
      <c r="I7" s="48"/>
      <c r="J7" s="48"/>
      <c r="K7" s="48"/>
      <c r="L7" s="48"/>
      <c r="M7" s="48"/>
      <c r="N7" s="826"/>
      <c r="O7" s="422"/>
      <c r="P7" s="85"/>
      <c r="Q7" s="92" t="n">
        <v>26</v>
      </c>
    </row>
    <row r="8" s="92" customFormat="true" ht="14.7" hidden="false" customHeight="true" outlineLevel="0" collapsed="false">
      <c r="A8" s="31"/>
      <c r="B8" s="34"/>
      <c r="C8" s="31"/>
      <c r="D8" s="84"/>
      <c r="E8" s="31"/>
      <c r="F8" s="94"/>
      <c r="G8" s="94"/>
      <c r="H8" s="94"/>
      <c r="I8" s="94"/>
      <c r="J8" s="94"/>
      <c r="K8" s="94"/>
      <c r="L8" s="94"/>
      <c r="M8" s="94"/>
      <c r="N8" s="94"/>
      <c r="O8" s="85"/>
      <c r="P8" s="85"/>
      <c r="Q8" s="92" t="n">
        <v>14</v>
      </c>
    </row>
    <row r="9" s="857" customFormat="true" ht="14.25" hidden="true" customHeight="true" outlineLevel="0" collapsed="false">
      <c r="A9" s="826"/>
      <c r="B9" s="33"/>
      <c r="C9" s="826"/>
      <c r="D9" s="84"/>
      <c r="E9" s="855"/>
      <c r="F9" s="855"/>
      <c r="G9" s="855"/>
      <c r="H9" s="855"/>
      <c r="I9" s="855"/>
      <c r="J9" s="855"/>
      <c r="K9" s="855"/>
      <c r="L9" s="855"/>
      <c r="M9" s="856"/>
      <c r="O9" s="422"/>
      <c r="P9" s="422"/>
      <c r="Q9" s="857" t="n">
        <v>0</v>
      </c>
    </row>
    <row r="10" s="92" customFormat="true" ht="14.7" hidden="false" customHeight="true" outlineLevel="0" collapsed="false">
      <c r="A10" s="31"/>
      <c r="B10" s="34"/>
      <c r="C10" s="31"/>
      <c r="D10" s="84"/>
      <c r="E10" s="213" t="s">
        <v>307</v>
      </c>
      <c r="F10" s="213"/>
      <c r="G10" s="213"/>
      <c r="H10" s="213"/>
      <c r="I10" s="213"/>
      <c r="J10" s="213"/>
      <c r="K10" s="213"/>
      <c r="L10" s="213"/>
      <c r="M10" s="213"/>
      <c r="N10" s="100" t="s">
        <v>308</v>
      </c>
      <c r="O10" s="85"/>
      <c r="P10" s="85"/>
      <c r="Q10" s="92" t="n">
        <v>14</v>
      </c>
    </row>
    <row r="11" s="92" customFormat="true" ht="44.25" hidden="false" customHeight="true" outlineLevel="0" collapsed="false">
      <c r="A11" s="31"/>
      <c r="B11" s="34"/>
      <c r="C11" s="31"/>
      <c r="D11" s="84"/>
      <c r="E11" s="831" t="s">
        <v>87</v>
      </c>
      <c r="F11" s="100" t="s">
        <v>311</v>
      </c>
      <c r="G11" s="100" t="s">
        <v>1887</v>
      </c>
      <c r="H11" s="100"/>
      <c r="I11" s="100" t="s">
        <v>1888</v>
      </c>
      <c r="J11" s="100"/>
      <c r="K11" s="100"/>
      <c r="L11" s="100" t="s">
        <v>1889</v>
      </c>
      <c r="M11" s="99" t="s">
        <v>1890</v>
      </c>
      <c r="N11" s="100"/>
      <c r="O11" s="85"/>
      <c r="P11" s="85"/>
      <c r="Q11" s="92" t="n">
        <v>42</v>
      </c>
    </row>
    <row r="12" s="92" customFormat="true" ht="29.25" hidden="false" customHeight="true" outlineLevel="0" collapsed="false">
      <c r="A12" s="31"/>
      <c r="B12" s="34"/>
      <c r="C12" s="31"/>
      <c r="D12" s="84"/>
      <c r="E12" s="831"/>
      <c r="F12" s="100"/>
      <c r="G12" s="100" t="s">
        <v>1891</v>
      </c>
      <c r="H12" s="100" t="s">
        <v>315</v>
      </c>
      <c r="I12" s="100"/>
      <c r="J12" s="100"/>
      <c r="K12" s="100"/>
      <c r="L12" s="100"/>
      <c r="M12" s="99"/>
      <c r="N12" s="100"/>
      <c r="O12" s="85"/>
      <c r="P12" s="85"/>
      <c r="Q12" s="92" t="n">
        <v>28</v>
      </c>
    </row>
    <row r="13" s="41" customFormat="true" ht="23.25" hidden="false" customHeight="true" outlineLevel="0" collapsed="false">
      <c r="A13" s="826" t="n">
        <v>26379339</v>
      </c>
      <c r="B13" s="34" t="n">
        <v>1</v>
      </c>
      <c r="C13" s="34"/>
      <c r="D13" s="832"/>
      <c r="E13" s="97" t="n">
        <v>1</v>
      </c>
      <c r="F13" s="858" t="str">
        <f aca="false">IF(region_name="","",region_name)</f>
        <v>Ярославская область</v>
      </c>
      <c r="G13" s="320"/>
      <c r="H13" s="859"/>
      <c r="I13" s="240"/>
      <c r="J13" s="113" t="n">
        <v>1</v>
      </c>
      <c r="K13" s="860"/>
      <c r="L13" s="861"/>
      <c r="M13" s="861"/>
      <c r="N13" s="862" t="s">
        <v>1892</v>
      </c>
      <c r="O13" s="829"/>
      <c r="P13" s="36"/>
      <c r="Q13" s="41" t="n">
        <v>22</v>
      </c>
    </row>
    <row r="14" s="41" customFormat="true" ht="23.25" hidden="false" customHeight="true" outlineLevel="0" collapsed="false">
      <c r="A14" s="826"/>
      <c r="B14" s="34"/>
      <c r="C14" s="34"/>
      <c r="D14" s="832"/>
      <c r="E14" s="97"/>
      <c r="F14" s="858"/>
      <c r="G14" s="320"/>
      <c r="H14" s="859"/>
      <c r="I14" s="123"/>
      <c r="J14" s="511"/>
      <c r="K14" s="511" t="s">
        <v>1886</v>
      </c>
      <c r="L14" s="849"/>
      <c r="M14" s="849"/>
      <c r="N14" s="862"/>
      <c r="O14" s="829"/>
      <c r="P14" s="36"/>
      <c r="Q14" s="41" t="n">
        <v>22</v>
      </c>
    </row>
    <row r="15" s="41" customFormat="true" ht="23.25" hidden="false" customHeight="true" outlineLevel="0" collapsed="false">
      <c r="A15" s="826"/>
      <c r="B15" s="34"/>
      <c r="C15" s="122"/>
      <c r="D15" s="832"/>
      <c r="E15" s="123"/>
      <c r="F15" s="511" t="s">
        <v>1878</v>
      </c>
      <c r="G15" s="836"/>
      <c r="H15" s="836"/>
      <c r="I15" s="126"/>
      <c r="J15" s="126"/>
      <c r="K15" s="126"/>
      <c r="L15" s="126"/>
      <c r="M15" s="126"/>
      <c r="N15" s="862"/>
      <c r="O15" s="846"/>
      <c r="P15" s="36"/>
      <c r="Q15" s="41" t="n">
        <v>22</v>
      </c>
    </row>
    <row r="16" s="92" customFormat="true" ht="22.05" hidden="false" customHeight="true" outlineLevel="0" collapsed="false">
      <c r="A16" s="31"/>
      <c r="B16" s="34"/>
      <c r="C16" s="31"/>
      <c r="D16" s="84"/>
      <c r="E16" s="131"/>
      <c r="F16" s="131"/>
      <c r="G16" s="131"/>
      <c r="H16" s="131"/>
      <c r="I16" s="131"/>
      <c r="J16" s="131"/>
      <c r="K16" s="131"/>
      <c r="L16" s="131"/>
      <c r="M16" s="31"/>
      <c r="N16" s="31"/>
      <c r="O16" s="85"/>
      <c r="P16" s="85"/>
      <c r="Q16" s="92" t="n">
        <v>21</v>
      </c>
    </row>
    <row r="17" s="92" customFormat="true" ht="14.7" hidden="false" customHeight="true" outlineLevel="0" collapsed="false">
      <c r="A17" s="31"/>
      <c r="B17" s="34"/>
      <c r="C17" s="31"/>
      <c r="D17" s="84"/>
      <c r="E17" s="31"/>
      <c r="F17" s="31"/>
      <c r="G17" s="31"/>
      <c r="H17" s="31"/>
      <c r="I17" s="31"/>
      <c r="J17" s="31"/>
      <c r="K17" s="31"/>
      <c r="L17" s="31"/>
      <c r="M17" s="31"/>
      <c r="N17" s="31"/>
      <c r="O17" s="85"/>
      <c r="P17" s="85"/>
      <c r="Q17" s="92" t="n">
        <v>14</v>
      </c>
    </row>
    <row r="18" s="92" customFormat="true" ht="1.05" hidden="false" customHeight="true" outlineLevel="0" collapsed="false">
      <c r="A18" s="31"/>
      <c r="B18" s="34"/>
      <c r="C18" s="31"/>
      <c r="D18" s="84"/>
      <c r="E18" s="31"/>
      <c r="F18" s="31"/>
      <c r="G18" s="31"/>
      <c r="H18" s="31"/>
      <c r="I18" s="31"/>
      <c r="J18" s="31"/>
      <c r="K18" s="31"/>
      <c r="L18" s="31"/>
      <c r="M18" s="31"/>
      <c r="N18" s="31"/>
      <c r="O18" s="85"/>
      <c r="P18" s="85"/>
      <c r="Q18" s="92" t="n">
        <v>1</v>
      </c>
    </row>
    <row r="19" customFormat="false" ht="22.5" hidden="true" customHeight="true" outlineLevel="0" collapsed="false">
      <c r="A19" s="31" t="s">
        <v>81</v>
      </c>
      <c r="B19" s="34" t="n">
        <v>0</v>
      </c>
      <c r="C19" s="31" t="n">
        <v>0</v>
      </c>
      <c r="D19" s="84" t="n">
        <v>3</v>
      </c>
      <c r="E19" s="31" t="n">
        <v>6</v>
      </c>
      <c r="F19" s="31" t="n">
        <v>27</v>
      </c>
      <c r="G19" s="31" t="n">
        <v>29</v>
      </c>
      <c r="H19" s="31" t="n">
        <v>25</v>
      </c>
      <c r="I19" s="31" t="n">
        <v>5</v>
      </c>
      <c r="J19" s="31" t="n">
        <v>6</v>
      </c>
      <c r="K19" s="31" t="n">
        <v>41</v>
      </c>
      <c r="L19" s="31" t="n">
        <v>42</v>
      </c>
      <c r="M19" s="31" t="n">
        <v>41</v>
      </c>
      <c r="N19" s="31" t="n">
        <v>89</v>
      </c>
      <c r="O19" s="85" t="n">
        <v>3</v>
      </c>
      <c r="P19" s="85" t="n">
        <v>8</v>
      </c>
      <c r="Q19" s="31" t="n">
        <v>23</v>
      </c>
    </row>
  </sheetData>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dataValidations count="2">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 showDropDown="false" showErrorMessage="true" showInputMessage="true" sqref="M4"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L4"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EAEBEE"/>
    <pageSetUpPr fitToPage="true"/>
  </sheetPr>
  <dimension ref="A1:M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E12" activeCellId="0" sqref="E12"/>
    </sheetView>
  </sheetViews>
  <sheetFormatPr defaultColWidth="9.125" defaultRowHeight="14.25" zeroHeight="false" outlineLevelRow="0" outlineLevelCol="0"/>
  <cols>
    <col collapsed="false" customWidth="false" hidden="true" outlineLevel="0" max="1" min="1" style="96" width="9.14"/>
    <col collapsed="false" customWidth="false" hidden="true" outlineLevel="0" max="2" min="2" style="95" width="9.14"/>
    <col collapsed="false" customWidth="true" hidden="false" outlineLevel="0" max="3" min="3" style="863" width="3.01"/>
    <col collapsed="false" customWidth="true" hidden="false" outlineLevel="0" max="4" min="4" style="95" width="6.01"/>
    <col collapsed="false" customWidth="true" hidden="false" outlineLevel="0" max="5" min="5" style="95" width="22.01"/>
    <col collapsed="false" customWidth="true" hidden="false" outlineLevel="0" max="6" min="6" style="95" width="15.01"/>
    <col collapsed="false" customWidth="true" hidden="false" outlineLevel="0" max="7" min="7" style="95" width="14"/>
    <col collapsed="false" customWidth="true" hidden="false" outlineLevel="0" max="8" min="8" style="95" width="47.01"/>
    <col collapsed="false" customWidth="true" hidden="false" outlineLevel="0" max="9" min="9" style="95" width="115.01"/>
    <col collapsed="false" customWidth="true" hidden="false" outlineLevel="0" max="10" min="10" style="95" width="3.01"/>
    <col collapsed="false" customWidth="true" hidden="false" outlineLevel="0" max="12" min="11" style="95" width="8.01"/>
    <col collapsed="false" customWidth="false" hidden="true" outlineLevel="0" max="13" min="13" style="95" width="9.14"/>
  </cols>
  <sheetData>
    <row r="1" customFormat="false" ht="14.25" hidden="true" customHeight="true" outlineLevel="0" collapsed="false">
      <c r="M1" s="95" t="s">
        <v>14</v>
      </c>
    </row>
    <row r="2" customFormat="false" ht="14.25" hidden="true" customHeight="true" outlineLevel="0" collapsed="false">
      <c r="M2" s="95" t="n">
        <v>0</v>
      </c>
    </row>
    <row r="3" customFormat="false" ht="14.25" hidden="true" customHeight="true" outlineLevel="0" collapsed="false">
      <c r="M3" s="95" t="n">
        <v>0</v>
      </c>
    </row>
    <row r="4" customFormat="false" ht="3" hidden="false" customHeight="true" outlineLevel="0" collapsed="false">
      <c r="M4" s="95" t="n">
        <v>3</v>
      </c>
    </row>
    <row r="5" s="31" customFormat="true" ht="31.5" hidden="false" customHeight="true" outlineLevel="0" collapsed="false">
      <c r="A5" s="34"/>
      <c r="C5" s="253"/>
      <c r="D5" s="93" t="s">
        <v>1893</v>
      </c>
      <c r="E5" s="93"/>
      <c r="F5" s="93"/>
      <c r="G5" s="93"/>
      <c r="H5" s="93"/>
      <c r="I5" s="177"/>
      <c r="M5" s="31" t="n">
        <v>30</v>
      </c>
    </row>
    <row r="6" customFormat="false" ht="3" hidden="true" customHeight="true" outlineLevel="0" collapsed="false">
      <c r="D6" s="224"/>
      <c r="E6" s="224"/>
      <c r="F6" s="224"/>
      <c r="G6" s="224"/>
      <c r="H6" s="224"/>
      <c r="I6" s="224"/>
      <c r="M6" s="95" t="n">
        <v>0</v>
      </c>
    </row>
    <row r="7" s="96" customFormat="true" ht="14.7" hidden="false" customHeight="true" outlineLevel="0" collapsed="false">
      <c r="B7" s="95"/>
      <c r="C7" s="863"/>
      <c r="D7" s="864"/>
      <c r="E7" s="864"/>
      <c r="F7" s="864"/>
      <c r="G7" s="864"/>
      <c r="H7" s="231"/>
      <c r="I7" s="864"/>
      <c r="J7" s="817"/>
      <c r="M7" s="96" t="n">
        <v>14</v>
      </c>
    </row>
    <row r="8" customFormat="false" ht="14.7" hidden="false" customHeight="true" outlineLevel="0" collapsed="false">
      <c r="D8" s="310" t="s">
        <v>307</v>
      </c>
      <c r="E8" s="310"/>
      <c r="F8" s="310"/>
      <c r="G8" s="310"/>
      <c r="H8" s="310"/>
      <c r="I8" s="310" t="s">
        <v>308</v>
      </c>
      <c r="M8" s="95" t="n">
        <v>14</v>
      </c>
    </row>
    <row r="9" customFormat="false" ht="29.25" hidden="false" customHeight="true" outlineLevel="0" collapsed="false">
      <c r="D9" s="310" t="s">
        <v>87</v>
      </c>
      <c r="E9" s="310" t="s">
        <v>1894</v>
      </c>
      <c r="F9" s="310"/>
      <c r="G9" s="310"/>
      <c r="H9" s="310"/>
      <c r="I9" s="310"/>
      <c r="M9" s="95" t="n">
        <v>28</v>
      </c>
    </row>
    <row r="10" customFormat="false" ht="24" hidden="false" customHeight="true" outlineLevel="0" collapsed="false">
      <c r="D10" s="310"/>
      <c r="E10" s="310" t="s">
        <v>1895</v>
      </c>
      <c r="F10" s="310" t="s">
        <v>1896</v>
      </c>
      <c r="G10" s="310" t="s">
        <v>1897</v>
      </c>
      <c r="H10" s="310" t="s">
        <v>397</v>
      </c>
      <c r="I10" s="310"/>
      <c r="M10" s="95" t="n">
        <v>23</v>
      </c>
    </row>
    <row r="11" customFormat="false" ht="12" hidden="true" customHeight="true" outlineLevel="0" collapsed="false">
      <c r="D11" s="277" t="s">
        <v>118</v>
      </c>
      <c r="E11" s="277" t="s">
        <v>90</v>
      </c>
      <c r="F11" s="277" t="s">
        <v>119</v>
      </c>
      <c r="G11" s="277" t="s">
        <v>91</v>
      </c>
      <c r="H11" s="277" t="s">
        <v>92</v>
      </c>
      <c r="I11" s="277" t="s">
        <v>120</v>
      </c>
      <c r="M11" s="95" t="n">
        <v>0</v>
      </c>
    </row>
    <row r="12" s="95" customFormat="true" ht="26.25" hidden="false" customHeight="true" outlineLevel="0" collapsed="false">
      <c r="A12" s="96" t="s">
        <v>89</v>
      </c>
      <c r="C12" s="863"/>
      <c r="D12" s="161" t="s">
        <v>118</v>
      </c>
      <c r="E12" s="256"/>
      <c r="F12" s="256"/>
      <c r="G12" s="352"/>
      <c r="H12" s="322"/>
      <c r="I12" s="302" t="s">
        <v>1898</v>
      </c>
      <c r="K12" s="865"/>
      <c r="L12" s="118"/>
      <c r="M12" s="95" t="n">
        <v>25</v>
      </c>
    </row>
    <row r="13" customFormat="false" ht="15.75" hidden="false" customHeight="true" outlineLevel="0" collapsed="false">
      <c r="A13" s="95"/>
      <c r="C13" s="95"/>
      <c r="D13" s="620"/>
      <c r="E13" s="324" t="s">
        <v>475</v>
      </c>
      <c r="F13" s="727"/>
      <c r="G13" s="727"/>
      <c r="H13" s="621"/>
      <c r="I13" s="302"/>
      <c r="M13" s="95" t="n">
        <v>15</v>
      </c>
    </row>
    <row r="14" customFormat="false" ht="3" hidden="false" customHeight="true" outlineLevel="0" collapsed="false">
      <c r="A14" s="95"/>
      <c r="C14" s="95"/>
      <c r="M14" s="95" t="n">
        <v>3</v>
      </c>
    </row>
    <row r="15" customFormat="false" ht="29.25" hidden="false" customHeight="true" outlineLevel="0" collapsed="false">
      <c r="E15" s="866" t="s">
        <v>1899</v>
      </c>
      <c r="F15" s="866"/>
      <c r="G15" s="866"/>
      <c r="H15" s="866"/>
      <c r="M15" s="95" t="n">
        <v>28</v>
      </c>
    </row>
    <row r="16" customFormat="false" ht="14.25" hidden="true" customHeight="true" outlineLevel="0" collapsed="false">
      <c r="A16" s="96" t="s">
        <v>81</v>
      </c>
      <c r="B16" s="95" t="n">
        <v>0</v>
      </c>
      <c r="C16" s="863" t="n">
        <v>3</v>
      </c>
      <c r="D16" s="95" t="n">
        <v>6</v>
      </c>
      <c r="E16" s="95" t="n">
        <v>22</v>
      </c>
      <c r="F16" s="95" t="n">
        <v>15</v>
      </c>
      <c r="G16" s="95" t="n">
        <v>14</v>
      </c>
      <c r="H16" s="95" t="n">
        <v>47</v>
      </c>
      <c r="I16" s="95" t="n">
        <v>115</v>
      </c>
      <c r="J16" s="95" t="n">
        <v>3</v>
      </c>
      <c r="K16" s="95" t="n">
        <v>8</v>
      </c>
      <c r="L16" s="95" t="n">
        <v>8</v>
      </c>
      <c r="M16" s="95" t="n">
        <v>14</v>
      </c>
    </row>
  </sheetData>
  <mergeCells count="7">
    <mergeCell ref="D5:H5"/>
    <mergeCell ref="D8:H8"/>
    <mergeCell ref="I8:I10"/>
    <mergeCell ref="D9:D10"/>
    <mergeCell ref="E9:H9"/>
    <mergeCell ref="I12:I13"/>
    <mergeCell ref="E15:H15"/>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12"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12"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E12:F12" type="textLength">
      <formula1>900</formula1>
      <formula2>0</formula2>
    </dataValidation>
  </dataValidations>
  <printOptions headings="false" gridLines="false" gridLinesSet="true" horizontalCentered="true" verticalCentered="false"/>
  <pageMargins left="0.240277777777778" right="0.240277777777778" top="0.240277777777778" bottom="0.240277777777778" header="0.240277777777778" footer="0.240277777777778"/>
  <pageSetup paperSize="9" scale="100" fitToWidth="1" fitToHeight="0" pageOrder="downThenOver" orientation="landscape" blackAndWhite="false" draft="false" cellComments="none" horizontalDpi="300" verticalDpi="300" copies="1"/>
  <headerFooter differentFirst="false" differentOddEven="false">
    <oddHeader/>
    <odd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CCCFF"/>
    <pageSetUpPr fitToPage="true"/>
  </sheetPr>
  <dimension ref="A1:J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4.25" zeroHeight="false" outlineLevelRow="0" outlineLevelCol="0"/>
  <cols>
    <col collapsed="false" customWidth="false" hidden="true" outlineLevel="0" max="2" min="1" style="867" width="9.14"/>
    <col collapsed="false" customWidth="true" hidden="false" outlineLevel="0" max="3" min="3" style="868" width="3.01"/>
    <col collapsed="false" customWidth="true" hidden="false" outlineLevel="0" max="4" min="4" style="867" width="6.01"/>
    <col collapsed="false" customWidth="true" hidden="false" outlineLevel="0" max="5" min="5" style="867" width="94.01"/>
    <col collapsed="false" customWidth="true" hidden="false" outlineLevel="0" max="9" min="6" style="867" width="8.01"/>
    <col collapsed="false" customWidth="false" hidden="true" outlineLevel="0" max="10" min="10" style="867" width="9.14"/>
  </cols>
  <sheetData>
    <row r="1" customFormat="false" ht="14.25" hidden="true" customHeight="true" outlineLevel="0" collapsed="false">
      <c r="J1" s="867" t="s">
        <v>14</v>
      </c>
    </row>
    <row r="2" customFormat="false" ht="14.25" hidden="true" customHeight="true" outlineLevel="0" collapsed="false">
      <c r="J2" s="867" t="n">
        <v>0</v>
      </c>
    </row>
    <row r="3" customFormat="false" ht="14.25" hidden="true" customHeight="true" outlineLevel="0" collapsed="false">
      <c r="J3" s="867" t="n">
        <v>0</v>
      </c>
    </row>
    <row r="4" customFormat="false" ht="14.25" hidden="true" customHeight="true" outlineLevel="0" collapsed="false">
      <c r="J4" s="867" t="n">
        <v>0</v>
      </c>
    </row>
    <row r="5" customFormat="false" ht="14.25" hidden="true" customHeight="true" outlineLevel="0" collapsed="false">
      <c r="J5" s="867" t="n">
        <v>0</v>
      </c>
    </row>
    <row r="6" customFormat="false" ht="3" hidden="false" customHeight="true" outlineLevel="0" collapsed="false">
      <c r="C6" s="869"/>
      <c r="D6" s="224"/>
      <c r="E6" s="224"/>
      <c r="J6" s="867" t="n">
        <v>3</v>
      </c>
    </row>
    <row r="7" customFormat="false" ht="23.25" hidden="false" customHeight="true" outlineLevel="0" collapsed="false">
      <c r="C7" s="869"/>
      <c r="D7" s="870" t="s">
        <v>1900</v>
      </c>
      <c r="E7" s="870"/>
      <c r="F7" s="871"/>
      <c r="J7" s="867" t="n">
        <v>22</v>
      </c>
    </row>
    <row r="8" customFormat="false" ht="3" hidden="false" customHeight="true" outlineLevel="0" collapsed="false">
      <c r="C8" s="869"/>
      <c r="D8" s="224"/>
      <c r="E8" s="224"/>
      <c r="J8" s="867" t="n">
        <v>3</v>
      </c>
    </row>
    <row r="9" customFormat="false" ht="16.8" hidden="false" customHeight="true" outlineLevel="0" collapsed="false">
      <c r="C9" s="869"/>
      <c r="D9" s="310" t="s">
        <v>87</v>
      </c>
      <c r="E9" s="108" t="s">
        <v>1901</v>
      </c>
      <c r="J9" s="867" t="n">
        <v>16</v>
      </c>
    </row>
    <row r="10" customFormat="false" ht="1.05" hidden="false" customHeight="true" outlineLevel="0" collapsed="false">
      <c r="C10" s="869"/>
      <c r="D10" s="277"/>
      <c r="E10" s="277"/>
      <c r="J10" s="867" t="n">
        <v>1</v>
      </c>
    </row>
    <row r="11" customFormat="false" ht="11.25" hidden="true" customHeight="true" outlineLevel="0" collapsed="false">
      <c r="C11" s="869"/>
      <c r="D11" s="872" t="n">
        <v>0</v>
      </c>
      <c r="E11" s="873"/>
      <c r="J11" s="867" t="n">
        <v>0</v>
      </c>
    </row>
    <row r="12" customFormat="false" ht="15.75" hidden="false" customHeight="true" outlineLevel="0" collapsed="false">
      <c r="C12" s="869"/>
      <c r="D12" s="733" t="n">
        <v>1</v>
      </c>
      <c r="E12" s="256"/>
      <c r="J12" s="867" t="n">
        <v>15</v>
      </c>
    </row>
    <row r="13" customFormat="false" ht="12.75" hidden="false" customHeight="true" outlineLevel="0" collapsed="false">
      <c r="C13" s="869"/>
      <c r="D13" s="289"/>
      <c r="E13" s="874" t="s">
        <v>1902</v>
      </c>
      <c r="J13" s="867" t="n">
        <v>12</v>
      </c>
    </row>
    <row r="14" customFormat="false" ht="3" hidden="false" customHeight="true" outlineLevel="0" collapsed="false">
      <c r="J14" s="867" t="n">
        <v>3</v>
      </c>
    </row>
    <row r="15" customFormat="false" ht="23.25" hidden="false" customHeight="true" outlineLevel="0" collapsed="false">
      <c r="C15" s="875"/>
      <c r="D15" s="876" t="s">
        <v>1903</v>
      </c>
      <c r="E15" s="876"/>
      <c r="F15" s="875"/>
      <c r="G15" s="875"/>
      <c r="H15" s="875"/>
      <c r="I15" s="875"/>
      <c r="J15" s="867" t="n">
        <v>22</v>
      </c>
    </row>
    <row r="16" customFormat="false" ht="14.25" hidden="true" customHeight="true" outlineLevel="0" collapsed="false">
      <c r="A16" s="867" t="s">
        <v>81</v>
      </c>
      <c r="B16" s="867" t="n">
        <v>0</v>
      </c>
      <c r="C16" s="868" t="n">
        <v>3</v>
      </c>
      <c r="D16" s="867" t="n">
        <v>6</v>
      </c>
      <c r="E16" s="867" t="n">
        <v>94</v>
      </c>
      <c r="F16" s="867" t="n">
        <v>8</v>
      </c>
      <c r="G16" s="867" t="n">
        <v>8</v>
      </c>
      <c r="H16" s="867" t="n">
        <v>8</v>
      </c>
      <c r="I16" s="867" t="n">
        <v>8</v>
      </c>
      <c r="J16" s="867" t="n">
        <v>14</v>
      </c>
    </row>
  </sheetData>
  <mergeCells count="2">
    <mergeCell ref="D7:E7"/>
    <mergeCell ref="D15:E15"/>
  </mergeCells>
  <dataValidations count="1">
    <dataValidation allowBlank="true" error="Допускается ввод не более 900 символов!" errorStyle="stop" errorTitle="Ошибка" operator="lessThanOrEqual" showDropDown="false" showErrorMessage="true" showInputMessage="true" sqref="E11:E12" type="textLength">
      <formula1>900</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CCCFF"/>
    <pageSetUpPr fitToPage="true"/>
  </sheetPr>
  <dimension ref="A1:M1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4.25" zeroHeight="false" outlineLevelRow="0" outlineLevelCol="0"/>
  <cols>
    <col collapsed="false" customWidth="false" hidden="true" outlineLevel="0" max="2" min="1" style="867" width="9.14"/>
    <col collapsed="false" customWidth="true" hidden="false" outlineLevel="0" max="3" min="3" style="868" width="3.01"/>
    <col collapsed="false" customWidth="true" hidden="false" outlineLevel="0" max="4" min="4" style="867" width="6.01"/>
    <col collapsed="false" customWidth="true" hidden="false" outlineLevel="0" max="5" min="5" style="867" width="94.01"/>
    <col collapsed="false" customWidth="true" hidden="false" outlineLevel="0" max="12" min="6" style="867" width="8.01"/>
    <col collapsed="false" customWidth="false" hidden="true" outlineLevel="0" max="13" min="13" style="867" width="9.14"/>
  </cols>
  <sheetData>
    <row r="1" customFormat="false" ht="14.25" hidden="true" customHeight="true" outlineLevel="0" collapsed="false">
      <c r="M1" s="867" t="s">
        <v>14</v>
      </c>
    </row>
    <row r="2" customFormat="false" ht="14.25" hidden="true" customHeight="true" outlineLevel="0" collapsed="false">
      <c r="M2" s="867" t="n">
        <v>0</v>
      </c>
    </row>
    <row r="3" customFormat="false" ht="14.25" hidden="true" customHeight="true" outlineLevel="0" collapsed="false">
      <c r="M3" s="867" t="n">
        <v>0</v>
      </c>
    </row>
    <row r="4" customFormat="false" ht="14.25" hidden="true" customHeight="true" outlineLevel="0" collapsed="false">
      <c r="M4" s="867" t="n">
        <v>0</v>
      </c>
    </row>
    <row r="5" customFormat="false" ht="14.25" hidden="true" customHeight="true" outlineLevel="0" collapsed="false">
      <c r="M5" s="867" t="n">
        <v>0</v>
      </c>
    </row>
    <row r="6" customFormat="false" ht="3" hidden="false" customHeight="true" outlineLevel="0" collapsed="false">
      <c r="C6" s="869"/>
      <c r="D6" s="224"/>
      <c r="E6" s="224"/>
      <c r="M6" s="867" t="n">
        <v>3</v>
      </c>
    </row>
    <row r="7" customFormat="false" ht="23.25" hidden="false" customHeight="true" outlineLevel="0" collapsed="false">
      <c r="C7" s="869"/>
      <c r="D7" s="870" t="s">
        <v>1904</v>
      </c>
      <c r="E7" s="870"/>
      <c r="F7" s="871"/>
      <c r="M7" s="867" t="n">
        <v>22</v>
      </c>
    </row>
    <row r="8" customFormat="false" ht="3" hidden="false" customHeight="true" outlineLevel="0" collapsed="false">
      <c r="C8" s="869"/>
      <c r="D8" s="224"/>
      <c r="E8" s="224"/>
      <c r="M8" s="867" t="n">
        <v>3</v>
      </c>
    </row>
    <row r="9" customFormat="false" ht="16.8" hidden="false" customHeight="true" outlineLevel="0" collapsed="false">
      <c r="C9" s="869"/>
      <c r="D9" s="310" t="s">
        <v>87</v>
      </c>
      <c r="E9" s="148" t="s">
        <v>294</v>
      </c>
      <c r="M9" s="867" t="n">
        <v>16</v>
      </c>
    </row>
    <row r="10" customFormat="false" ht="12.75" hidden="false" customHeight="true" outlineLevel="0" collapsed="false">
      <c r="C10" s="869"/>
      <c r="D10" s="277" t="s">
        <v>118</v>
      </c>
      <c r="E10" s="277" t="s">
        <v>101</v>
      </c>
      <c r="M10" s="867" t="n">
        <v>12</v>
      </c>
    </row>
    <row r="11" customFormat="false" ht="15" hidden="true" customHeight="true" outlineLevel="0" collapsed="false">
      <c r="C11" s="869"/>
      <c r="D11" s="733" t="n">
        <v>0</v>
      </c>
      <c r="E11" s="312"/>
      <c r="M11" s="867" t="n">
        <v>0</v>
      </c>
    </row>
    <row r="12" customFormat="false" ht="14.7" hidden="false" customHeight="true" outlineLevel="0" collapsed="false">
      <c r="C12" s="869"/>
      <c r="D12" s="620"/>
      <c r="E12" s="874" t="s">
        <v>1902</v>
      </c>
      <c r="M12" s="867" t="n">
        <v>14</v>
      </c>
    </row>
    <row r="13" customFormat="false" ht="14.25" hidden="true" customHeight="true" outlineLevel="0" collapsed="false">
      <c r="A13" s="867" t="s">
        <v>81</v>
      </c>
      <c r="B13" s="867" t="n">
        <v>0</v>
      </c>
      <c r="C13" s="868" t="n">
        <v>3</v>
      </c>
      <c r="D13" s="867" t="n">
        <v>6</v>
      </c>
      <c r="E13" s="867" t="n">
        <v>94</v>
      </c>
      <c r="F13" s="867" t="n">
        <v>8</v>
      </c>
      <c r="G13" s="867" t="n">
        <v>8</v>
      </c>
      <c r="H13" s="867" t="n">
        <v>8</v>
      </c>
      <c r="I13" s="867" t="n">
        <v>8</v>
      </c>
      <c r="J13" s="867" t="n">
        <v>8</v>
      </c>
      <c r="K13" s="867" t="n">
        <v>8</v>
      </c>
      <c r="L13" s="867" t="n">
        <v>8</v>
      </c>
      <c r="M13" s="867" t="n">
        <v>14</v>
      </c>
    </row>
  </sheetData>
  <mergeCells count="1">
    <mergeCell ref="D7:E7"/>
  </mergeCells>
  <dataValidations count="1">
    <dataValidation allowBlank="true" error="Допускается ввод не более 900 символов!" errorStyle="stop" errorTitle="Ошибка" operator="lessThanOrEqual" showDropDown="false" showErrorMessage="true" showInputMessage="true" sqref="E11" type="textLength">
      <formula1>900</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CCCFF"/>
    <pageSetUpPr fitToPage="false"/>
  </sheetPr>
  <dimension ref="A1:BM5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false" hidden="true" outlineLevel="0" max="2" min="1" style="41" width="9.14"/>
    <col collapsed="false" customWidth="true" hidden="false" outlineLevel="0" max="4" min="3" style="41" width="3.01"/>
    <col collapsed="false" customWidth="true" hidden="false" outlineLevel="0" max="6" min="5" style="41" width="15.01"/>
    <col collapsed="false" customWidth="true" hidden="false" outlineLevel="0" max="7" min="7" style="41" width="11.57"/>
    <col collapsed="false" customWidth="true" hidden="false" outlineLevel="0" max="9" min="8" style="41" width="3.01"/>
    <col collapsed="false" customWidth="true" hidden="false" outlineLevel="0" max="10" min="10" style="41" width="12.01"/>
    <col collapsed="false" customWidth="true" hidden="false" outlineLevel="0" max="11" min="11" style="41" width="0.28"/>
    <col collapsed="false" customWidth="true" hidden="false" outlineLevel="0" max="13" min="12" style="41" width="10"/>
    <col collapsed="false" customWidth="true" hidden="false" outlineLevel="0" max="15" min="14" style="41" width="3.01"/>
    <col collapsed="false" customWidth="true" hidden="false" outlineLevel="0" max="16" min="16" style="41" width="19"/>
    <col collapsed="false" customWidth="true" hidden="false" outlineLevel="0" max="17" min="17" style="41" width="0.28"/>
    <col collapsed="false" customWidth="true" hidden="false" outlineLevel="0" max="19" min="18" style="41" width="10"/>
    <col collapsed="false" customWidth="true" hidden="false" outlineLevel="0" max="21" min="20" style="41" width="3.01"/>
    <col collapsed="false" customWidth="true" hidden="false" outlineLevel="0" max="22" min="22" style="41" width="25.01"/>
    <col collapsed="false" customWidth="true" hidden="false" outlineLevel="0" max="23" min="23" style="41" width="0.28"/>
    <col collapsed="false" customWidth="true" hidden="false" outlineLevel="0" max="25" min="24" style="41" width="10"/>
    <col collapsed="false" customWidth="true" hidden="false" outlineLevel="0" max="27" min="26" style="41" width="3.01"/>
    <col collapsed="false" customWidth="true" hidden="false" outlineLevel="0" max="28" min="28" style="41" width="16.01"/>
    <col collapsed="false" customWidth="true" hidden="false" outlineLevel="0" max="29" min="29" style="41" width="0.28"/>
    <col collapsed="false" customWidth="true" hidden="false" outlineLevel="0" max="31" min="30" style="41" width="10"/>
    <col collapsed="false" customWidth="true" hidden="false" outlineLevel="0" max="33" min="32" style="41" width="3.01"/>
    <col collapsed="false" customWidth="true" hidden="false" outlineLevel="0" max="34" min="34" style="41" width="8.01"/>
    <col collapsed="false" customWidth="true" hidden="false" outlineLevel="0" max="35" min="35" style="41" width="21.01"/>
    <col collapsed="false" customWidth="true" hidden="false" outlineLevel="0" max="36" min="36" style="41" width="8.01"/>
    <col collapsed="false" customWidth="true" hidden="false" outlineLevel="0" max="37" min="37" style="96" width="8.01"/>
    <col collapsed="false" customWidth="true" hidden="false" outlineLevel="0" max="64" min="38" style="41" width="8.01"/>
    <col collapsed="false" customWidth="false" hidden="true" outlineLevel="0" max="65" min="65" style="41" width="9.14"/>
  </cols>
  <sheetData>
    <row r="1" s="118" customFormat="true" ht="11.25" hidden="true" customHeight="true" outlineLevel="0" collapsed="false">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118" t="s">
        <v>14</v>
      </c>
    </row>
    <row r="2" s="202" customFormat="true" ht="11.25" hidden="true" customHeight="true" outlineLevel="0" collapsed="false">
      <c r="L2" s="202" t="s">
        <v>286</v>
      </c>
      <c r="M2" s="202" t="s">
        <v>287</v>
      </c>
      <c r="R2" s="202" t="s">
        <v>288</v>
      </c>
      <c r="S2" s="202" t="s">
        <v>287</v>
      </c>
      <c r="X2" s="202" t="s">
        <v>286</v>
      </c>
      <c r="Y2" s="202" t="s">
        <v>287</v>
      </c>
      <c r="AD2" s="202" t="s">
        <v>286</v>
      </c>
      <c r="AE2" s="202" t="s">
        <v>287</v>
      </c>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2" t="n">
        <v>0</v>
      </c>
    </row>
    <row r="3" s="204" customFormat="true" ht="11.55" hidden="false" customHeight="true" outlineLevel="0" collapsed="false">
      <c r="AJ3" s="41"/>
      <c r="AK3" s="96"/>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204" t="n">
        <v>11</v>
      </c>
    </row>
    <row r="4" s="92" customFormat="true" ht="34.5" hidden="false" customHeight="true" outlineLevel="0" collapsed="false">
      <c r="A4" s="34"/>
      <c r="B4" s="31"/>
      <c r="C4" s="84"/>
      <c r="D4" s="205" t="s">
        <v>289</v>
      </c>
      <c r="E4" s="205"/>
      <c r="F4" s="205"/>
      <c r="G4" s="205"/>
      <c r="H4" s="205"/>
      <c r="I4" s="205"/>
      <c r="J4" s="205"/>
      <c r="K4" s="206"/>
      <c r="AJ4" s="207"/>
      <c r="AK4" s="208"/>
      <c r="AL4" s="207"/>
      <c r="AM4" s="207"/>
      <c r="AN4" s="207"/>
      <c r="AO4" s="207"/>
      <c r="AP4" s="207"/>
      <c r="AQ4" s="207"/>
      <c r="AR4" s="207"/>
      <c r="AS4" s="207"/>
      <c r="AT4" s="207"/>
      <c r="AU4" s="207"/>
      <c r="AV4" s="207"/>
      <c r="AW4" s="207"/>
      <c r="AX4" s="207"/>
      <c r="AY4" s="207"/>
      <c r="AZ4" s="207"/>
      <c r="BA4" s="207"/>
      <c r="BB4" s="207"/>
      <c r="BC4" s="207"/>
      <c r="BD4" s="207"/>
      <c r="BE4" s="207"/>
      <c r="BF4" s="207"/>
      <c r="BG4" s="207"/>
      <c r="BH4" s="207"/>
      <c r="BI4" s="207"/>
      <c r="BJ4" s="207"/>
      <c r="BK4" s="207"/>
      <c r="BL4" s="207"/>
      <c r="BM4" s="92" t="n">
        <v>33</v>
      </c>
    </row>
    <row r="5" s="92" customFormat="true" ht="14.7" hidden="false" customHeight="true" outlineLevel="0" collapsed="false">
      <c r="A5" s="34"/>
      <c r="B5" s="31"/>
      <c r="C5" s="84"/>
      <c r="D5" s="209" t="str">
        <f aca="false">IF(org=0,"Не определено",org)</f>
        <v>ООО "Газпром теплоэнерго Ярославль"</v>
      </c>
      <c r="E5" s="209"/>
      <c r="F5" s="209"/>
      <c r="G5" s="209"/>
      <c r="H5" s="209"/>
      <c r="I5" s="209"/>
      <c r="J5" s="209"/>
      <c r="K5" s="206"/>
      <c r="AJ5" s="207"/>
      <c r="AK5" s="208"/>
      <c r="AL5" s="207"/>
      <c r="AM5" s="207"/>
      <c r="AN5" s="207"/>
      <c r="AO5" s="207"/>
      <c r="AP5" s="207"/>
      <c r="AQ5" s="207"/>
      <c r="AR5" s="207"/>
      <c r="AS5" s="207"/>
      <c r="AT5" s="207"/>
      <c r="AU5" s="207"/>
      <c r="AV5" s="207"/>
      <c r="AW5" s="207"/>
      <c r="AX5" s="207"/>
      <c r="AY5" s="207"/>
      <c r="AZ5" s="207"/>
      <c r="BA5" s="207"/>
      <c r="BB5" s="207"/>
      <c r="BC5" s="207"/>
      <c r="BD5" s="207"/>
      <c r="BE5" s="207"/>
      <c r="BF5" s="207"/>
      <c r="BG5" s="207"/>
      <c r="BH5" s="207"/>
      <c r="BI5" s="207"/>
      <c r="BJ5" s="207"/>
      <c r="BK5" s="207"/>
      <c r="BL5" s="207"/>
      <c r="BM5" s="92" t="n">
        <v>14</v>
      </c>
    </row>
    <row r="6" s="92" customFormat="true" ht="14.7" hidden="false" customHeight="true" outlineLevel="0" collapsed="false">
      <c r="A6" s="34"/>
      <c r="B6" s="31"/>
      <c r="C6" s="84"/>
      <c r="D6" s="206"/>
      <c r="E6" s="206"/>
      <c r="F6" s="206"/>
      <c r="G6" s="206"/>
      <c r="H6" s="206"/>
      <c r="I6" s="206"/>
      <c r="J6" s="206"/>
      <c r="K6" s="206"/>
      <c r="AJ6" s="207"/>
      <c r="AK6" s="208"/>
      <c r="AL6" s="207"/>
      <c r="AM6" s="207"/>
      <c r="AN6" s="207"/>
      <c r="AO6" s="207"/>
      <c r="AP6" s="207"/>
      <c r="AQ6" s="207"/>
      <c r="AR6" s="207"/>
      <c r="AS6" s="207"/>
      <c r="AT6" s="207"/>
      <c r="AU6" s="207"/>
      <c r="AV6" s="207"/>
      <c r="AW6" s="207"/>
      <c r="AX6" s="207"/>
      <c r="AY6" s="207"/>
      <c r="AZ6" s="207"/>
      <c r="BA6" s="207"/>
      <c r="BB6" s="207"/>
      <c r="BC6" s="207"/>
      <c r="BD6" s="207"/>
      <c r="BE6" s="207"/>
      <c r="BF6" s="207"/>
      <c r="BG6" s="207"/>
      <c r="BH6" s="207"/>
      <c r="BI6" s="207"/>
      <c r="BJ6" s="207"/>
      <c r="BK6" s="207"/>
      <c r="BL6" s="207"/>
      <c r="BM6" s="92" t="n">
        <v>14</v>
      </c>
    </row>
    <row r="7" s="118" customFormat="true" ht="1.05" hidden="false" customHeight="true" outlineLevel="0" collapsed="false">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118" t="n">
        <v>1</v>
      </c>
    </row>
    <row r="8" customFormat="false" ht="33.75" hidden="false" customHeight="true" outlineLevel="0" collapsed="false">
      <c r="D8" s="210" t="s">
        <v>87</v>
      </c>
      <c r="E8" s="210" t="s">
        <v>114</v>
      </c>
      <c r="F8" s="210" t="s">
        <v>131</v>
      </c>
      <c r="G8" s="210"/>
      <c r="H8" s="97" t="s">
        <v>87</v>
      </c>
      <c r="I8" s="97"/>
      <c r="J8" s="210" t="s">
        <v>132</v>
      </c>
      <c r="K8" s="211"/>
      <c r="L8" s="210" t="s">
        <v>290</v>
      </c>
      <c r="M8" s="210"/>
      <c r="N8" s="210"/>
      <c r="O8" s="210"/>
      <c r="P8" s="210"/>
      <c r="Q8" s="212"/>
      <c r="R8" s="213" t="s">
        <v>291</v>
      </c>
      <c r="S8" s="213"/>
      <c r="T8" s="213"/>
      <c r="U8" s="213"/>
      <c r="V8" s="213"/>
      <c r="W8" s="212"/>
      <c r="X8" s="97" t="s">
        <v>292</v>
      </c>
      <c r="Y8" s="97"/>
      <c r="Z8" s="97"/>
      <c r="AA8" s="97"/>
      <c r="AB8" s="97"/>
      <c r="AC8" s="210"/>
      <c r="AD8" s="213" t="s">
        <v>293</v>
      </c>
      <c r="AE8" s="213"/>
      <c r="AF8" s="213"/>
      <c r="AG8" s="213"/>
      <c r="AH8" s="213"/>
      <c r="AI8" s="210" t="s">
        <v>294</v>
      </c>
      <c r="BM8" s="41" t="n">
        <v>32</v>
      </c>
    </row>
    <row r="9" customFormat="false" ht="23.25" hidden="false" customHeight="true" outlineLevel="0" collapsed="false">
      <c r="D9" s="210"/>
      <c r="E9" s="210"/>
      <c r="F9" s="210" t="s">
        <v>88</v>
      </c>
      <c r="G9" s="210" t="s">
        <v>137</v>
      </c>
      <c r="H9" s="97"/>
      <c r="I9" s="97"/>
      <c r="J9" s="210"/>
      <c r="K9" s="214"/>
      <c r="L9" s="213" t="s">
        <v>295</v>
      </c>
      <c r="M9" s="213"/>
      <c r="N9" s="210" t="s">
        <v>87</v>
      </c>
      <c r="O9" s="210"/>
      <c r="P9" s="210" t="s">
        <v>138</v>
      </c>
      <c r="Q9" s="211"/>
      <c r="R9" s="213" t="s">
        <v>295</v>
      </c>
      <c r="S9" s="213"/>
      <c r="T9" s="210" t="s">
        <v>87</v>
      </c>
      <c r="U9" s="210"/>
      <c r="V9" s="210" t="s">
        <v>138</v>
      </c>
      <c r="W9" s="211"/>
      <c r="X9" s="213" t="s">
        <v>295</v>
      </c>
      <c r="Y9" s="213"/>
      <c r="Z9" s="210" t="s">
        <v>87</v>
      </c>
      <c r="AA9" s="210"/>
      <c r="AB9" s="210" t="s">
        <v>296</v>
      </c>
      <c r="AC9" s="211"/>
      <c r="AD9" s="213" t="s">
        <v>295</v>
      </c>
      <c r="AE9" s="213"/>
      <c r="AF9" s="210" t="s">
        <v>87</v>
      </c>
      <c r="AG9" s="210"/>
      <c r="AH9" s="212" t="s">
        <v>296</v>
      </c>
      <c r="AI9" s="210"/>
      <c r="BM9" s="41" t="n">
        <v>22</v>
      </c>
    </row>
    <row r="10" customFormat="false" ht="24" hidden="false" customHeight="true" outlineLevel="0" collapsed="false">
      <c r="D10" s="210"/>
      <c r="E10" s="210"/>
      <c r="F10" s="210"/>
      <c r="G10" s="210"/>
      <c r="H10" s="97"/>
      <c r="I10" s="97"/>
      <c r="J10" s="210"/>
      <c r="K10" s="214"/>
      <c r="L10" s="210" t="s">
        <v>297</v>
      </c>
      <c r="M10" s="212" t="s">
        <v>298</v>
      </c>
      <c r="N10" s="210"/>
      <c r="O10" s="210"/>
      <c r="P10" s="210"/>
      <c r="Q10" s="211"/>
      <c r="R10" s="210" t="s">
        <v>297</v>
      </c>
      <c r="S10" s="212" t="s">
        <v>298</v>
      </c>
      <c r="T10" s="210"/>
      <c r="U10" s="210"/>
      <c r="V10" s="210"/>
      <c r="W10" s="211"/>
      <c r="X10" s="210" t="s">
        <v>297</v>
      </c>
      <c r="Y10" s="212" t="s">
        <v>298</v>
      </c>
      <c r="Z10" s="210"/>
      <c r="AA10" s="210"/>
      <c r="AB10" s="210"/>
      <c r="AC10" s="211"/>
      <c r="AD10" s="210" t="s">
        <v>297</v>
      </c>
      <c r="AE10" s="212" t="s">
        <v>298</v>
      </c>
      <c r="AF10" s="210"/>
      <c r="AG10" s="210"/>
      <c r="AH10" s="212"/>
      <c r="AI10" s="210"/>
      <c r="AK10" s="95" t="s">
        <v>299</v>
      </c>
      <c r="AL10" s="95" t="s">
        <v>139</v>
      </c>
      <c r="BM10" s="41" t="n">
        <v>23</v>
      </c>
    </row>
    <row r="11" customFormat="false" ht="15" hidden="false" customHeight="true" outlineLevel="0" collapsed="false">
      <c r="D11" s="215" t="s">
        <v>118</v>
      </c>
      <c r="E11" s="210" t="s">
        <v>300</v>
      </c>
      <c r="F11" s="210" t="s">
        <v>301</v>
      </c>
      <c r="G11" s="166" t="s">
        <v>19</v>
      </c>
      <c r="H11" s="216"/>
      <c r="I11" s="205"/>
      <c r="J11" s="190"/>
      <c r="K11" s="190"/>
      <c r="L11" s="190"/>
      <c r="M11" s="190"/>
      <c r="N11" s="190"/>
      <c r="O11" s="190"/>
      <c r="P11" s="190"/>
      <c r="Q11" s="190"/>
      <c r="R11" s="190"/>
      <c r="S11" s="190"/>
      <c r="T11" s="217"/>
      <c r="U11" s="190"/>
      <c r="V11" s="190"/>
      <c r="W11" s="190"/>
      <c r="X11" s="190"/>
      <c r="Y11" s="190"/>
      <c r="Z11" s="190"/>
      <c r="AA11" s="190"/>
      <c r="AB11" s="190"/>
      <c r="AC11" s="205"/>
      <c r="AD11" s="190"/>
      <c r="AE11" s="190"/>
      <c r="AF11" s="190"/>
      <c r="AG11" s="190"/>
      <c r="AH11" s="190"/>
      <c r="AI11" s="192"/>
      <c r="BM11" s="41" t="n">
        <v>14</v>
      </c>
    </row>
    <row r="12" customFormat="false" ht="14.7" hidden="false" customHeight="true" outlineLevel="0" collapsed="false">
      <c r="D12" s="215"/>
      <c r="E12" s="210"/>
      <c r="F12" s="210"/>
      <c r="G12" s="166"/>
      <c r="H12" s="218"/>
      <c r="I12" s="205"/>
      <c r="J12" s="190"/>
      <c r="K12" s="31"/>
      <c r="L12" s="190"/>
      <c r="M12" s="190"/>
      <c r="N12" s="95"/>
      <c r="O12" s="190"/>
      <c r="P12" s="190"/>
      <c r="Q12" s="95"/>
      <c r="R12" s="190"/>
      <c r="S12" s="190"/>
      <c r="T12" s="219"/>
      <c r="U12" s="190"/>
      <c r="V12" s="190"/>
      <c r="W12" s="95"/>
      <c r="X12" s="190"/>
      <c r="Y12" s="190"/>
      <c r="Z12" s="95"/>
      <c r="AA12" s="190"/>
      <c r="AB12" s="190"/>
      <c r="AC12" s="31"/>
      <c r="AD12" s="190"/>
      <c r="AE12" s="190"/>
      <c r="AF12" s="193"/>
      <c r="AG12" s="193"/>
      <c r="AH12" s="194"/>
      <c r="AI12" s="194"/>
      <c r="BM12" s="41" t="n">
        <v>14</v>
      </c>
    </row>
    <row r="13" customFormat="false" ht="14.7" hidden="false" customHeight="true" outlineLevel="0" collapsed="false">
      <c r="D13" s="215"/>
      <c r="E13" s="210"/>
      <c r="F13" s="210"/>
      <c r="G13" s="166"/>
      <c r="H13" s="218"/>
      <c r="I13" s="205"/>
      <c r="J13" s="190"/>
      <c r="K13" s="31"/>
      <c r="L13" s="190"/>
      <c r="M13" s="190"/>
      <c r="N13" s="95"/>
      <c r="O13" s="190"/>
      <c r="P13" s="190"/>
      <c r="Q13" s="95"/>
      <c r="R13" s="190"/>
      <c r="S13" s="190"/>
      <c r="T13" s="219"/>
      <c r="U13" s="190"/>
      <c r="V13" s="190"/>
      <c r="W13" s="95"/>
      <c r="X13" s="190"/>
      <c r="Y13" s="190"/>
      <c r="Z13" s="95"/>
      <c r="AA13" s="193"/>
      <c r="AB13" s="194"/>
      <c r="AC13" s="194"/>
      <c r="AD13" s="194"/>
      <c r="AE13" s="194"/>
      <c r="AF13" s="194"/>
      <c r="AG13" s="194"/>
      <c r="AH13" s="194"/>
      <c r="AI13" s="194"/>
      <c r="BM13" s="41" t="n">
        <v>14</v>
      </c>
    </row>
    <row r="14" customFormat="false" ht="14.7" hidden="false" customHeight="true" outlineLevel="0" collapsed="false">
      <c r="D14" s="215"/>
      <c r="E14" s="210"/>
      <c r="F14" s="210"/>
      <c r="G14" s="166"/>
      <c r="H14" s="218"/>
      <c r="I14" s="205"/>
      <c r="J14" s="190"/>
      <c r="K14" s="31"/>
      <c r="L14" s="190"/>
      <c r="M14" s="190"/>
      <c r="N14" s="95"/>
      <c r="O14" s="190"/>
      <c r="P14" s="190"/>
      <c r="Q14" s="95"/>
      <c r="R14" s="190"/>
      <c r="S14" s="190"/>
      <c r="T14" s="219"/>
      <c r="U14" s="193"/>
      <c r="V14" s="194"/>
      <c r="W14" s="194"/>
      <c r="X14" s="194"/>
      <c r="Y14" s="194"/>
      <c r="Z14" s="194"/>
      <c r="AA14" s="194"/>
      <c r="AB14" s="194"/>
      <c r="AC14" s="194"/>
      <c r="AD14" s="194"/>
      <c r="AE14" s="194"/>
      <c r="AF14" s="194"/>
      <c r="AG14" s="194"/>
      <c r="AH14" s="194"/>
      <c r="AI14" s="194"/>
      <c r="BM14" s="41" t="n">
        <v>14</v>
      </c>
    </row>
    <row r="15" customFormat="false" ht="11.55" hidden="false" customHeight="true" outlineLevel="0" collapsed="false">
      <c r="D15" s="215"/>
      <c r="E15" s="210"/>
      <c r="F15" s="210"/>
      <c r="G15" s="166"/>
      <c r="H15" s="220"/>
      <c r="I15" s="205"/>
      <c r="J15" s="190"/>
      <c r="K15" s="31"/>
      <c r="L15" s="190"/>
      <c r="M15" s="190"/>
      <c r="N15" s="193"/>
      <c r="O15" s="193"/>
      <c r="P15" s="194"/>
      <c r="Q15" s="194"/>
      <c r="R15" s="194"/>
      <c r="S15" s="194"/>
      <c r="T15" s="194"/>
      <c r="U15" s="194"/>
      <c r="V15" s="194"/>
      <c r="W15" s="194"/>
      <c r="X15" s="194"/>
      <c r="Y15" s="194"/>
      <c r="Z15" s="194"/>
      <c r="AA15" s="194"/>
      <c r="AB15" s="194"/>
      <c r="AC15" s="194"/>
      <c r="AD15" s="194"/>
      <c r="AE15" s="194"/>
      <c r="AF15" s="194"/>
      <c r="AG15" s="194"/>
      <c r="AH15" s="194"/>
      <c r="AI15" s="194"/>
      <c r="BM15" s="41" t="n">
        <v>11</v>
      </c>
    </row>
    <row r="16" s="204" customFormat="true" ht="11.55" hidden="false" customHeight="true" outlineLevel="0" collapsed="false">
      <c r="D16" s="215"/>
      <c r="E16" s="210"/>
      <c r="F16" s="210"/>
      <c r="G16" s="166"/>
      <c r="H16" s="221"/>
      <c r="I16" s="222"/>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41"/>
      <c r="AK16" s="96"/>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204" t="n">
        <v>11</v>
      </c>
    </row>
    <row r="17" customFormat="false" ht="15" hidden="false" customHeight="true" outlineLevel="0" collapsed="false">
      <c r="D17" s="215" t="s">
        <v>101</v>
      </c>
      <c r="E17" s="210" t="s">
        <v>300</v>
      </c>
      <c r="F17" s="210" t="s">
        <v>302</v>
      </c>
      <c r="G17" s="166" t="s">
        <v>19</v>
      </c>
      <c r="H17" s="216"/>
      <c r="I17" s="205"/>
      <c r="J17" s="190"/>
      <c r="K17" s="190"/>
      <c r="L17" s="190"/>
      <c r="M17" s="190"/>
      <c r="N17" s="190"/>
      <c r="O17" s="190"/>
      <c r="P17" s="190"/>
      <c r="Q17" s="190"/>
      <c r="R17" s="190"/>
      <c r="S17" s="190"/>
      <c r="T17" s="217"/>
      <c r="U17" s="190"/>
      <c r="V17" s="190"/>
      <c r="W17" s="190"/>
      <c r="X17" s="190"/>
      <c r="Y17" s="190"/>
      <c r="Z17" s="190"/>
      <c r="AA17" s="190"/>
      <c r="AB17" s="190"/>
      <c r="AC17" s="205"/>
      <c r="AD17" s="190"/>
      <c r="AE17" s="190"/>
      <c r="AF17" s="190"/>
      <c r="AG17" s="190"/>
      <c r="AH17" s="190"/>
      <c r="AI17" s="192"/>
      <c r="BM17" s="41" t="n">
        <v>14</v>
      </c>
    </row>
    <row r="18" customFormat="false" ht="14.7" hidden="false" customHeight="true" outlineLevel="0" collapsed="false">
      <c r="D18" s="215"/>
      <c r="E18" s="210"/>
      <c r="F18" s="210"/>
      <c r="G18" s="166"/>
      <c r="H18" s="218"/>
      <c r="I18" s="205"/>
      <c r="J18" s="190"/>
      <c r="K18" s="31"/>
      <c r="L18" s="190"/>
      <c r="M18" s="190"/>
      <c r="N18" s="95"/>
      <c r="O18" s="190"/>
      <c r="P18" s="190"/>
      <c r="Q18" s="95"/>
      <c r="R18" s="190"/>
      <c r="S18" s="190"/>
      <c r="T18" s="219"/>
      <c r="U18" s="190"/>
      <c r="V18" s="190"/>
      <c r="W18" s="95"/>
      <c r="X18" s="190"/>
      <c r="Y18" s="190"/>
      <c r="Z18" s="95"/>
      <c r="AA18" s="190"/>
      <c r="AB18" s="190"/>
      <c r="AC18" s="31"/>
      <c r="AD18" s="190"/>
      <c r="AE18" s="190"/>
      <c r="AF18" s="193"/>
      <c r="AG18" s="193"/>
      <c r="AH18" s="194"/>
      <c r="AI18" s="194"/>
      <c r="BM18" s="41" t="n">
        <v>14</v>
      </c>
    </row>
    <row r="19" customFormat="false" ht="14.7" hidden="false" customHeight="true" outlineLevel="0" collapsed="false">
      <c r="D19" s="215"/>
      <c r="E19" s="210"/>
      <c r="F19" s="210"/>
      <c r="G19" s="166"/>
      <c r="H19" s="218"/>
      <c r="I19" s="205"/>
      <c r="J19" s="190"/>
      <c r="K19" s="31"/>
      <c r="L19" s="190"/>
      <c r="M19" s="190"/>
      <c r="N19" s="95"/>
      <c r="O19" s="190"/>
      <c r="P19" s="190"/>
      <c r="Q19" s="95"/>
      <c r="R19" s="190"/>
      <c r="S19" s="190"/>
      <c r="T19" s="219"/>
      <c r="U19" s="190"/>
      <c r="V19" s="190"/>
      <c r="W19" s="95"/>
      <c r="X19" s="190"/>
      <c r="Y19" s="190"/>
      <c r="Z19" s="95"/>
      <c r="AA19" s="193"/>
      <c r="AB19" s="194"/>
      <c r="AC19" s="194"/>
      <c r="AD19" s="194"/>
      <c r="AE19" s="194"/>
      <c r="AF19" s="194"/>
      <c r="AG19" s="194"/>
      <c r="AH19" s="194"/>
      <c r="AI19" s="194"/>
      <c r="BM19" s="41" t="n">
        <v>14</v>
      </c>
    </row>
    <row r="20" customFormat="false" ht="14.7" hidden="false" customHeight="true" outlineLevel="0" collapsed="false">
      <c r="D20" s="215"/>
      <c r="E20" s="210"/>
      <c r="F20" s="210"/>
      <c r="G20" s="166"/>
      <c r="H20" s="218"/>
      <c r="I20" s="205"/>
      <c r="J20" s="190"/>
      <c r="K20" s="31"/>
      <c r="L20" s="190"/>
      <c r="M20" s="190"/>
      <c r="N20" s="95"/>
      <c r="O20" s="190"/>
      <c r="P20" s="190"/>
      <c r="Q20" s="95"/>
      <c r="R20" s="190"/>
      <c r="S20" s="190"/>
      <c r="T20" s="219"/>
      <c r="U20" s="193"/>
      <c r="V20" s="194"/>
      <c r="W20" s="194"/>
      <c r="X20" s="194"/>
      <c r="Y20" s="194"/>
      <c r="Z20" s="194"/>
      <c r="AA20" s="194"/>
      <c r="AB20" s="194"/>
      <c r="AC20" s="194"/>
      <c r="AD20" s="194"/>
      <c r="AE20" s="194"/>
      <c r="AF20" s="194"/>
      <c r="AG20" s="194"/>
      <c r="AH20" s="194"/>
      <c r="AI20" s="194"/>
      <c r="BM20" s="41" t="n">
        <v>14</v>
      </c>
    </row>
    <row r="21" customFormat="false" ht="11.55" hidden="false" customHeight="true" outlineLevel="0" collapsed="false">
      <c r="D21" s="215"/>
      <c r="E21" s="210"/>
      <c r="F21" s="210"/>
      <c r="G21" s="166"/>
      <c r="H21" s="220"/>
      <c r="I21" s="205"/>
      <c r="J21" s="190"/>
      <c r="K21" s="31"/>
      <c r="L21" s="190"/>
      <c r="M21" s="190"/>
      <c r="N21" s="193"/>
      <c r="O21" s="193"/>
      <c r="P21" s="194"/>
      <c r="Q21" s="194"/>
      <c r="R21" s="194"/>
      <c r="S21" s="194"/>
      <c r="T21" s="194"/>
      <c r="U21" s="194"/>
      <c r="V21" s="194"/>
      <c r="W21" s="194"/>
      <c r="X21" s="194"/>
      <c r="Y21" s="194"/>
      <c r="Z21" s="194"/>
      <c r="AA21" s="194"/>
      <c r="AB21" s="194"/>
      <c r="AC21" s="194"/>
      <c r="AD21" s="194"/>
      <c r="AE21" s="194"/>
      <c r="AF21" s="194"/>
      <c r="AG21" s="194"/>
      <c r="AH21" s="194"/>
      <c r="AI21" s="194"/>
      <c r="BM21" s="41" t="n">
        <v>11</v>
      </c>
    </row>
    <row r="22" s="204" customFormat="true" ht="11.55" hidden="false" customHeight="true" outlineLevel="0" collapsed="false">
      <c r="D22" s="215"/>
      <c r="E22" s="210"/>
      <c r="F22" s="210"/>
      <c r="G22" s="166"/>
      <c r="H22" s="221"/>
      <c r="I22" s="222"/>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41"/>
      <c r="AK22" s="96"/>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204" t="n">
        <v>11</v>
      </c>
    </row>
    <row r="23" customFormat="false" ht="15" hidden="false" customHeight="true" outlineLevel="0" collapsed="false">
      <c r="D23" s="215" t="s">
        <v>89</v>
      </c>
      <c r="E23" s="210" t="s">
        <v>300</v>
      </c>
      <c r="F23" s="210" t="s">
        <v>303</v>
      </c>
      <c r="G23" s="166" t="s">
        <v>19</v>
      </c>
      <c r="H23" s="216"/>
      <c r="I23" s="205"/>
      <c r="J23" s="190"/>
      <c r="K23" s="190"/>
      <c r="L23" s="190"/>
      <c r="M23" s="190"/>
      <c r="N23" s="190"/>
      <c r="O23" s="190"/>
      <c r="P23" s="190"/>
      <c r="Q23" s="190"/>
      <c r="R23" s="190"/>
      <c r="S23" s="190"/>
      <c r="T23" s="217"/>
      <c r="U23" s="190"/>
      <c r="V23" s="190"/>
      <c r="W23" s="190"/>
      <c r="X23" s="190"/>
      <c r="Y23" s="190"/>
      <c r="Z23" s="190"/>
      <c r="AA23" s="190"/>
      <c r="AB23" s="190"/>
      <c r="AC23" s="205"/>
      <c r="AD23" s="190"/>
      <c r="AE23" s="190"/>
      <c r="AF23" s="190"/>
      <c r="AG23" s="190"/>
      <c r="AH23" s="190"/>
      <c r="AI23" s="192"/>
      <c r="AK23" s="96" t="s">
        <v>97</v>
      </c>
      <c r="BM23" s="41" t="n">
        <v>14</v>
      </c>
    </row>
    <row r="24" customFormat="false" ht="14.7" hidden="false" customHeight="true" outlineLevel="0" collapsed="false">
      <c r="D24" s="215"/>
      <c r="E24" s="210"/>
      <c r="F24" s="210"/>
      <c r="G24" s="166"/>
      <c r="H24" s="218"/>
      <c r="I24" s="205"/>
      <c r="J24" s="190"/>
      <c r="K24" s="31"/>
      <c r="L24" s="190"/>
      <c r="M24" s="190"/>
      <c r="N24" s="95"/>
      <c r="O24" s="190"/>
      <c r="P24" s="190"/>
      <c r="Q24" s="95"/>
      <c r="R24" s="190"/>
      <c r="S24" s="190"/>
      <c r="T24" s="219"/>
      <c r="U24" s="190"/>
      <c r="V24" s="190"/>
      <c r="W24" s="95"/>
      <c r="X24" s="190"/>
      <c r="Y24" s="190"/>
      <c r="Z24" s="95"/>
      <c r="AA24" s="190"/>
      <c r="AB24" s="190"/>
      <c r="AC24" s="31"/>
      <c r="AD24" s="190"/>
      <c r="AE24" s="190"/>
      <c r="AF24" s="193"/>
      <c r="AG24" s="193"/>
      <c r="AH24" s="194"/>
      <c r="AI24" s="194"/>
      <c r="BM24" s="41" t="n">
        <v>14</v>
      </c>
    </row>
    <row r="25" customFormat="false" ht="14.7" hidden="false" customHeight="true" outlineLevel="0" collapsed="false">
      <c r="D25" s="215"/>
      <c r="E25" s="210"/>
      <c r="F25" s="210"/>
      <c r="G25" s="166"/>
      <c r="H25" s="218"/>
      <c r="I25" s="205"/>
      <c r="J25" s="190"/>
      <c r="K25" s="31"/>
      <c r="L25" s="190"/>
      <c r="M25" s="190"/>
      <c r="N25" s="95"/>
      <c r="O25" s="190"/>
      <c r="P25" s="190"/>
      <c r="Q25" s="95"/>
      <c r="R25" s="190"/>
      <c r="S25" s="190"/>
      <c r="T25" s="219"/>
      <c r="U25" s="190"/>
      <c r="V25" s="190"/>
      <c r="W25" s="95"/>
      <c r="X25" s="190"/>
      <c r="Y25" s="190"/>
      <c r="Z25" s="95"/>
      <c r="AA25" s="193"/>
      <c r="AB25" s="194"/>
      <c r="AC25" s="194"/>
      <c r="AD25" s="194"/>
      <c r="AE25" s="194"/>
      <c r="AF25" s="194"/>
      <c r="AG25" s="194"/>
      <c r="AH25" s="194"/>
      <c r="AI25" s="194"/>
      <c r="BM25" s="41" t="n">
        <v>14</v>
      </c>
    </row>
    <row r="26" customFormat="false" ht="14.7" hidden="false" customHeight="true" outlineLevel="0" collapsed="false">
      <c r="D26" s="215"/>
      <c r="E26" s="210"/>
      <c r="F26" s="210"/>
      <c r="G26" s="166"/>
      <c r="H26" s="218"/>
      <c r="I26" s="205"/>
      <c r="J26" s="190"/>
      <c r="K26" s="31"/>
      <c r="L26" s="190"/>
      <c r="M26" s="190"/>
      <c r="N26" s="95"/>
      <c r="O26" s="190"/>
      <c r="P26" s="190"/>
      <c r="Q26" s="95"/>
      <c r="R26" s="190"/>
      <c r="S26" s="190"/>
      <c r="T26" s="219"/>
      <c r="U26" s="193"/>
      <c r="V26" s="194"/>
      <c r="W26" s="194"/>
      <c r="X26" s="194"/>
      <c r="Y26" s="194"/>
      <c r="Z26" s="194"/>
      <c r="AA26" s="194"/>
      <c r="AB26" s="194"/>
      <c r="AC26" s="194"/>
      <c r="AD26" s="194"/>
      <c r="AE26" s="194"/>
      <c r="AF26" s="194"/>
      <c r="AG26" s="194"/>
      <c r="AH26" s="194"/>
      <c r="AI26" s="194"/>
      <c r="BM26" s="41" t="n">
        <v>14</v>
      </c>
    </row>
    <row r="27" customFormat="false" ht="11.55" hidden="false" customHeight="true" outlineLevel="0" collapsed="false">
      <c r="D27" s="215"/>
      <c r="E27" s="210"/>
      <c r="F27" s="210"/>
      <c r="G27" s="166"/>
      <c r="H27" s="220"/>
      <c r="I27" s="205"/>
      <c r="J27" s="190"/>
      <c r="K27" s="31"/>
      <c r="L27" s="190"/>
      <c r="M27" s="190"/>
      <c r="N27" s="193"/>
      <c r="O27" s="193"/>
      <c r="P27" s="194"/>
      <c r="Q27" s="194"/>
      <c r="R27" s="194"/>
      <c r="S27" s="194"/>
      <c r="T27" s="194"/>
      <c r="U27" s="194"/>
      <c r="V27" s="194"/>
      <c r="W27" s="194"/>
      <c r="X27" s="194"/>
      <c r="Y27" s="194"/>
      <c r="Z27" s="194"/>
      <c r="AA27" s="194"/>
      <c r="AB27" s="194"/>
      <c r="AC27" s="194"/>
      <c r="AD27" s="194"/>
      <c r="AE27" s="194"/>
      <c r="AF27" s="194"/>
      <c r="AG27" s="194"/>
      <c r="AH27" s="194"/>
      <c r="AI27" s="194"/>
      <c r="BM27" s="41" t="n">
        <v>11</v>
      </c>
    </row>
    <row r="28" s="204" customFormat="true" ht="11.55" hidden="false" customHeight="true" outlineLevel="0" collapsed="false">
      <c r="D28" s="215"/>
      <c r="E28" s="210"/>
      <c r="F28" s="210"/>
      <c r="G28" s="166"/>
      <c r="H28" s="221"/>
      <c r="I28" s="222"/>
      <c r="J28" s="198"/>
      <c r="K28" s="198"/>
      <c r="L28" s="198"/>
      <c r="M28" s="198"/>
      <c r="N28" s="198"/>
      <c r="O28" s="198"/>
      <c r="P28" s="198"/>
      <c r="Q28" s="198"/>
      <c r="R28" s="198"/>
      <c r="S28" s="198"/>
      <c r="T28" s="198"/>
      <c r="U28" s="198"/>
      <c r="V28" s="198"/>
      <c r="W28" s="198"/>
      <c r="X28" s="198"/>
      <c r="Y28" s="198"/>
      <c r="Z28" s="198"/>
      <c r="AA28" s="198"/>
      <c r="AB28" s="198"/>
      <c r="AC28" s="198"/>
      <c r="AD28" s="198"/>
      <c r="AE28" s="198"/>
      <c r="AF28" s="198"/>
      <c r="AG28" s="198"/>
      <c r="AH28" s="198"/>
      <c r="AI28" s="198"/>
      <c r="AJ28" s="41"/>
      <c r="AK28" s="96"/>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204" t="n">
        <v>11</v>
      </c>
    </row>
    <row r="29" customFormat="false" ht="15" hidden="false" customHeight="true" outlineLevel="0" collapsed="false">
      <c r="D29" s="215" t="s">
        <v>90</v>
      </c>
      <c r="E29" s="210" t="s">
        <v>300</v>
      </c>
      <c r="F29" s="210" t="s">
        <v>304</v>
      </c>
      <c r="G29" s="166" t="s">
        <v>19</v>
      </c>
      <c r="H29" s="216"/>
      <c r="I29" s="205"/>
      <c r="J29" s="190"/>
      <c r="K29" s="190"/>
      <c r="L29" s="190"/>
      <c r="M29" s="190"/>
      <c r="N29" s="190"/>
      <c r="O29" s="190"/>
      <c r="P29" s="190"/>
      <c r="Q29" s="190"/>
      <c r="R29" s="190"/>
      <c r="S29" s="190"/>
      <c r="T29" s="217"/>
      <c r="U29" s="190"/>
      <c r="V29" s="190"/>
      <c r="W29" s="190"/>
      <c r="X29" s="190"/>
      <c r="Y29" s="190"/>
      <c r="Z29" s="190"/>
      <c r="AA29" s="190"/>
      <c r="AB29" s="190"/>
      <c r="AC29" s="205"/>
      <c r="AD29" s="190"/>
      <c r="AE29" s="190"/>
      <c r="AF29" s="190"/>
      <c r="AG29" s="190"/>
      <c r="AH29" s="190"/>
      <c r="AI29" s="192"/>
      <c r="BM29" s="41" t="n">
        <v>14</v>
      </c>
    </row>
    <row r="30" customFormat="false" ht="14.7" hidden="false" customHeight="true" outlineLevel="0" collapsed="false">
      <c r="D30" s="215"/>
      <c r="E30" s="210"/>
      <c r="F30" s="210"/>
      <c r="G30" s="166"/>
      <c r="H30" s="218"/>
      <c r="I30" s="205"/>
      <c r="J30" s="190"/>
      <c r="K30" s="31"/>
      <c r="L30" s="190"/>
      <c r="M30" s="190"/>
      <c r="N30" s="95"/>
      <c r="O30" s="190"/>
      <c r="P30" s="190"/>
      <c r="Q30" s="95"/>
      <c r="R30" s="190"/>
      <c r="S30" s="190"/>
      <c r="T30" s="219"/>
      <c r="U30" s="190"/>
      <c r="V30" s="190"/>
      <c r="W30" s="95"/>
      <c r="X30" s="190"/>
      <c r="Y30" s="190"/>
      <c r="Z30" s="95"/>
      <c r="AA30" s="190"/>
      <c r="AB30" s="190"/>
      <c r="AC30" s="31"/>
      <c r="AD30" s="190"/>
      <c r="AE30" s="190"/>
      <c r="AF30" s="193"/>
      <c r="AG30" s="193"/>
      <c r="AH30" s="194"/>
      <c r="AI30" s="194"/>
      <c r="BM30" s="41" t="n">
        <v>14</v>
      </c>
    </row>
    <row r="31" customFormat="false" ht="14.7" hidden="false" customHeight="true" outlineLevel="0" collapsed="false">
      <c r="D31" s="215"/>
      <c r="E31" s="210"/>
      <c r="F31" s="210"/>
      <c r="G31" s="166"/>
      <c r="H31" s="218"/>
      <c r="I31" s="205"/>
      <c r="J31" s="190"/>
      <c r="K31" s="31"/>
      <c r="L31" s="190"/>
      <c r="M31" s="190"/>
      <c r="N31" s="95"/>
      <c r="O31" s="190"/>
      <c r="P31" s="190"/>
      <c r="Q31" s="95"/>
      <c r="R31" s="190"/>
      <c r="S31" s="190"/>
      <c r="T31" s="219"/>
      <c r="U31" s="190"/>
      <c r="V31" s="190"/>
      <c r="W31" s="95"/>
      <c r="X31" s="190"/>
      <c r="Y31" s="190"/>
      <c r="Z31" s="95"/>
      <c r="AA31" s="193"/>
      <c r="AB31" s="194"/>
      <c r="AC31" s="194"/>
      <c r="AD31" s="194"/>
      <c r="AE31" s="194"/>
      <c r="AF31" s="194"/>
      <c r="AG31" s="194"/>
      <c r="AH31" s="194"/>
      <c r="AI31" s="194"/>
      <c r="BM31" s="41" t="n">
        <v>14</v>
      </c>
    </row>
    <row r="32" customFormat="false" ht="14.7" hidden="false" customHeight="true" outlineLevel="0" collapsed="false">
      <c r="D32" s="215"/>
      <c r="E32" s="210"/>
      <c r="F32" s="210"/>
      <c r="G32" s="166"/>
      <c r="H32" s="218"/>
      <c r="I32" s="205"/>
      <c r="J32" s="190"/>
      <c r="K32" s="31"/>
      <c r="L32" s="190"/>
      <c r="M32" s="190"/>
      <c r="N32" s="95"/>
      <c r="O32" s="190"/>
      <c r="P32" s="190"/>
      <c r="Q32" s="95"/>
      <c r="R32" s="190"/>
      <c r="S32" s="190"/>
      <c r="T32" s="219"/>
      <c r="U32" s="193"/>
      <c r="V32" s="194"/>
      <c r="W32" s="194"/>
      <c r="X32" s="194"/>
      <c r="Y32" s="194"/>
      <c r="Z32" s="194"/>
      <c r="AA32" s="194"/>
      <c r="AB32" s="194"/>
      <c r="AC32" s="194"/>
      <c r="AD32" s="194"/>
      <c r="AE32" s="194"/>
      <c r="AF32" s="194"/>
      <c r="AG32" s="194"/>
      <c r="AH32" s="194"/>
      <c r="AI32" s="194"/>
      <c r="BM32" s="41" t="n">
        <v>14</v>
      </c>
    </row>
    <row r="33" customFormat="false" ht="11.55" hidden="false" customHeight="true" outlineLevel="0" collapsed="false">
      <c r="D33" s="215"/>
      <c r="E33" s="210"/>
      <c r="F33" s="210"/>
      <c r="G33" s="166"/>
      <c r="H33" s="220"/>
      <c r="I33" s="205"/>
      <c r="J33" s="190"/>
      <c r="K33" s="31"/>
      <c r="L33" s="190"/>
      <c r="M33" s="190"/>
      <c r="N33" s="193"/>
      <c r="O33" s="193"/>
      <c r="P33" s="194"/>
      <c r="Q33" s="194"/>
      <c r="R33" s="194"/>
      <c r="S33" s="194"/>
      <c r="T33" s="194"/>
      <c r="U33" s="194"/>
      <c r="V33" s="194"/>
      <c r="W33" s="194"/>
      <c r="X33" s="194"/>
      <c r="Y33" s="194"/>
      <c r="Z33" s="194"/>
      <c r="AA33" s="194"/>
      <c r="AB33" s="194"/>
      <c r="AC33" s="194"/>
      <c r="AD33" s="194"/>
      <c r="AE33" s="194"/>
      <c r="AF33" s="194"/>
      <c r="AG33" s="194"/>
      <c r="AH33" s="194"/>
      <c r="AI33" s="194"/>
      <c r="BM33" s="41" t="n">
        <v>11</v>
      </c>
    </row>
    <row r="34" s="204" customFormat="true" ht="11.55" hidden="false" customHeight="true" outlineLevel="0" collapsed="false">
      <c r="D34" s="215"/>
      <c r="E34" s="210"/>
      <c r="F34" s="210"/>
      <c r="G34" s="166"/>
      <c r="H34" s="221"/>
      <c r="I34" s="222"/>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41"/>
      <c r="AK34" s="96"/>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204" t="n">
        <v>11</v>
      </c>
    </row>
    <row r="35" customFormat="false" ht="15" hidden="false" customHeight="true" outlineLevel="0" collapsed="false">
      <c r="D35" s="223" t="s">
        <v>119</v>
      </c>
      <c r="E35" s="97" t="s">
        <v>300</v>
      </c>
      <c r="F35" s="97" t="s">
        <v>305</v>
      </c>
      <c r="G35" s="166" t="s">
        <v>19</v>
      </c>
      <c r="H35" s="216"/>
      <c r="I35" s="205"/>
      <c r="J35" s="190"/>
      <c r="K35" s="190"/>
      <c r="L35" s="190"/>
      <c r="M35" s="190"/>
      <c r="N35" s="190"/>
      <c r="O35" s="190"/>
      <c r="P35" s="190"/>
      <c r="Q35" s="190"/>
      <c r="R35" s="190"/>
      <c r="S35" s="190"/>
      <c r="T35" s="217"/>
      <c r="U35" s="190"/>
      <c r="V35" s="190"/>
      <c r="W35" s="190"/>
      <c r="X35" s="190"/>
      <c r="Y35" s="190"/>
      <c r="Z35" s="190"/>
      <c r="AA35" s="190"/>
      <c r="AB35" s="190"/>
      <c r="AC35" s="205"/>
      <c r="AD35" s="190"/>
      <c r="AE35" s="190"/>
      <c r="AF35" s="190"/>
      <c r="AG35" s="190"/>
      <c r="AH35" s="190"/>
      <c r="AI35" s="192"/>
      <c r="BM35" s="41" t="n">
        <v>14</v>
      </c>
    </row>
    <row r="36" customFormat="false" ht="14.7" hidden="false" customHeight="true" outlineLevel="0" collapsed="false">
      <c r="D36" s="223"/>
      <c r="E36" s="97"/>
      <c r="F36" s="97"/>
      <c r="G36" s="166"/>
      <c r="H36" s="218"/>
      <c r="I36" s="205"/>
      <c r="J36" s="190"/>
      <c r="K36" s="31"/>
      <c r="L36" s="190"/>
      <c r="M36" s="190"/>
      <c r="N36" s="95"/>
      <c r="O36" s="190"/>
      <c r="P36" s="190"/>
      <c r="Q36" s="95"/>
      <c r="R36" s="190"/>
      <c r="S36" s="190"/>
      <c r="T36" s="219"/>
      <c r="U36" s="190"/>
      <c r="V36" s="190"/>
      <c r="W36" s="95"/>
      <c r="X36" s="190"/>
      <c r="Y36" s="190"/>
      <c r="Z36" s="95"/>
      <c r="AA36" s="190"/>
      <c r="AB36" s="190"/>
      <c r="AC36" s="31"/>
      <c r="AD36" s="190"/>
      <c r="AE36" s="190"/>
      <c r="AF36" s="193"/>
      <c r="AG36" s="193"/>
      <c r="AH36" s="194"/>
      <c r="AI36" s="194"/>
      <c r="BM36" s="41" t="n">
        <v>14</v>
      </c>
    </row>
    <row r="37" customFormat="false" ht="14.7" hidden="false" customHeight="true" outlineLevel="0" collapsed="false">
      <c r="D37" s="223"/>
      <c r="E37" s="97"/>
      <c r="F37" s="97"/>
      <c r="G37" s="166"/>
      <c r="H37" s="218"/>
      <c r="I37" s="205"/>
      <c r="J37" s="190"/>
      <c r="K37" s="31"/>
      <c r="L37" s="190"/>
      <c r="M37" s="190"/>
      <c r="N37" s="95"/>
      <c r="O37" s="190"/>
      <c r="P37" s="190"/>
      <c r="Q37" s="95"/>
      <c r="R37" s="190"/>
      <c r="S37" s="190"/>
      <c r="T37" s="219"/>
      <c r="U37" s="190"/>
      <c r="V37" s="190"/>
      <c r="W37" s="95"/>
      <c r="X37" s="190"/>
      <c r="Y37" s="190"/>
      <c r="Z37" s="95"/>
      <c r="AA37" s="193"/>
      <c r="AB37" s="194"/>
      <c r="AC37" s="194"/>
      <c r="AD37" s="194"/>
      <c r="AE37" s="194"/>
      <c r="AF37" s="194"/>
      <c r="AG37" s="194"/>
      <c r="AH37" s="194"/>
      <c r="AI37" s="194"/>
      <c r="BM37" s="41" t="n">
        <v>14</v>
      </c>
    </row>
    <row r="38" customFormat="false" ht="14.7" hidden="false" customHeight="true" outlineLevel="0" collapsed="false">
      <c r="D38" s="223"/>
      <c r="E38" s="97"/>
      <c r="F38" s="97"/>
      <c r="G38" s="166"/>
      <c r="H38" s="218"/>
      <c r="I38" s="205"/>
      <c r="J38" s="190"/>
      <c r="K38" s="31"/>
      <c r="L38" s="190"/>
      <c r="M38" s="190"/>
      <c r="N38" s="95"/>
      <c r="O38" s="190"/>
      <c r="P38" s="190"/>
      <c r="Q38" s="95"/>
      <c r="R38" s="190"/>
      <c r="S38" s="190"/>
      <c r="T38" s="219"/>
      <c r="U38" s="193"/>
      <c r="V38" s="194"/>
      <c r="W38" s="194"/>
      <c r="X38" s="194"/>
      <c r="Y38" s="194"/>
      <c r="Z38" s="194"/>
      <c r="AA38" s="194"/>
      <c r="AB38" s="194"/>
      <c r="AC38" s="194"/>
      <c r="AD38" s="194"/>
      <c r="AE38" s="194"/>
      <c r="AF38" s="194"/>
      <c r="AG38" s="194"/>
      <c r="AH38" s="194"/>
      <c r="AI38" s="194"/>
      <c r="BM38" s="41" t="n">
        <v>14</v>
      </c>
    </row>
    <row r="39" customFormat="false" ht="11.55" hidden="false" customHeight="true" outlineLevel="0" collapsed="false">
      <c r="D39" s="223"/>
      <c r="E39" s="97"/>
      <c r="F39" s="97"/>
      <c r="G39" s="166"/>
      <c r="H39" s="220"/>
      <c r="I39" s="205"/>
      <c r="J39" s="190"/>
      <c r="K39" s="31"/>
      <c r="L39" s="190"/>
      <c r="M39" s="190"/>
      <c r="N39" s="193"/>
      <c r="O39" s="193"/>
      <c r="P39" s="194"/>
      <c r="Q39" s="194"/>
      <c r="R39" s="194"/>
      <c r="S39" s="194"/>
      <c r="T39" s="194"/>
      <c r="U39" s="194"/>
      <c r="V39" s="194"/>
      <c r="W39" s="194"/>
      <c r="X39" s="194"/>
      <c r="Y39" s="194"/>
      <c r="Z39" s="194"/>
      <c r="AA39" s="194"/>
      <c r="AB39" s="194"/>
      <c r="AC39" s="194"/>
      <c r="AD39" s="194"/>
      <c r="AE39" s="194"/>
      <c r="AF39" s="194"/>
      <c r="AG39" s="194"/>
      <c r="AH39" s="194"/>
      <c r="AI39" s="194"/>
      <c r="BM39" s="41" t="n">
        <v>11</v>
      </c>
    </row>
    <row r="40" s="204" customFormat="true" ht="11.55" hidden="false" customHeight="true" outlineLevel="0" collapsed="false">
      <c r="D40" s="223"/>
      <c r="E40" s="97"/>
      <c r="F40" s="97"/>
      <c r="G40" s="166"/>
      <c r="H40" s="221"/>
      <c r="I40" s="222"/>
      <c r="J40" s="198"/>
      <c r="K40" s="198"/>
      <c r="L40" s="198"/>
      <c r="M40" s="198"/>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41"/>
      <c r="AK40" s="96"/>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204" t="n">
        <v>11</v>
      </c>
    </row>
    <row r="41" customFormat="false" ht="11.55" hidden="false" customHeight="true" outlineLevel="0" collapsed="false">
      <c r="AK41" s="41"/>
      <c r="BM41" s="41" t="n">
        <v>11</v>
      </c>
    </row>
    <row r="42" customFormat="false" ht="11.55" hidden="false" customHeight="true" outlineLevel="0" collapsed="false">
      <c r="AK42" s="41"/>
      <c r="BM42" s="41" t="n">
        <v>11</v>
      </c>
    </row>
    <row r="43" customFormat="false" ht="11.55" hidden="false" customHeight="true" outlineLevel="0" collapsed="false">
      <c r="AK43" s="41"/>
      <c r="BM43" s="41" t="n">
        <v>11</v>
      </c>
    </row>
    <row r="44" customFormat="false" ht="11.55" hidden="false" customHeight="true" outlineLevel="0" collapsed="false">
      <c r="AK44" s="41"/>
      <c r="BM44" s="41" t="n">
        <v>11</v>
      </c>
    </row>
    <row r="45" customFormat="false" ht="11.55" hidden="false" customHeight="true" outlineLevel="0" collapsed="false">
      <c r="AK45" s="41"/>
      <c r="BM45" s="41" t="n">
        <v>11</v>
      </c>
    </row>
    <row r="46" customFormat="false" ht="11.55" hidden="false" customHeight="true" outlineLevel="0" collapsed="false">
      <c r="AK46" s="41"/>
      <c r="BM46" s="41" t="n">
        <v>11</v>
      </c>
    </row>
    <row r="47" customFormat="false" ht="11.55" hidden="false" customHeight="true" outlineLevel="0" collapsed="false">
      <c r="AK47" s="41"/>
      <c r="BM47" s="41" t="n">
        <v>11</v>
      </c>
    </row>
    <row r="48" customFormat="false" ht="11.55" hidden="false" customHeight="true" outlineLevel="0" collapsed="false">
      <c r="AK48" s="41"/>
      <c r="BM48" s="41" t="n">
        <v>11</v>
      </c>
    </row>
    <row r="49" customFormat="false" ht="11.55" hidden="false" customHeight="true" outlineLevel="0" collapsed="false">
      <c r="AK49" s="41"/>
      <c r="BM49" s="41" t="n">
        <v>11</v>
      </c>
    </row>
    <row r="50" customFormat="false" ht="11.25" hidden="true" customHeight="true" outlineLevel="0" collapsed="false">
      <c r="A50" s="41" t="s">
        <v>81</v>
      </c>
      <c r="B50" s="41" t="n">
        <v>0</v>
      </c>
      <c r="C50" s="41" t="n">
        <v>3</v>
      </c>
      <c r="D50" s="41" t="n">
        <v>3</v>
      </c>
      <c r="E50" s="41" t="n">
        <v>15</v>
      </c>
      <c r="F50" s="41" t="n">
        <v>15</v>
      </c>
      <c r="G50" s="41" t="n">
        <v>11</v>
      </c>
      <c r="H50" s="41" t="n">
        <v>3</v>
      </c>
      <c r="I50" s="41" t="n">
        <v>3</v>
      </c>
      <c r="J50" s="41" t="n">
        <v>12</v>
      </c>
      <c r="K50" s="41" t="n">
        <v>0</v>
      </c>
      <c r="L50" s="41" t="n">
        <v>10</v>
      </c>
      <c r="M50" s="41" t="n">
        <v>10</v>
      </c>
      <c r="N50" s="41" t="n">
        <v>3</v>
      </c>
      <c r="O50" s="41" t="n">
        <v>3</v>
      </c>
      <c r="P50" s="41" t="n">
        <v>19</v>
      </c>
      <c r="Q50" s="41" t="n">
        <v>0</v>
      </c>
      <c r="R50" s="41" t="n">
        <v>10</v>
      </c>
      <c r="S50" s="41" t="n">
        <v>10</v>
      </c>
      <c r="T50" s="41" t="n">
        <v>3</v>
      </c>
      <c r="U50" s="41" t="n">
        <v>3</v>
      </c>
      <c r="V50" s="41" t="n">
        <v>25</v>
      </c>
      <c r="W50" s="41" t="n">
        <v>0</v>
      </c>
      <c r="X50" s="41" t="n">
        <v>10</v>
      </c>
      <c r="Y50" s="41" t="n">
        <v>10</v>
      </c>
      <c r="Z50" s="41" t="n">
        <v>3</v>
      </c>
      <c r="AA50" s="41" t="n">
        <v>3</v>
      </c>
      <c r="AB50" s="41" t="n">
        <v>16</v>
      </c>
      <c r="AC50" s="41" t="n">
        <v>0</v>
      </c>
      <c r="AD50" s="41" t="n">
        <v>10</v>
      </c>
      <c r="AE50" s="41" t="n">
        <v>10</v>
      </c>
      <c r="AF50" s="41" t="n">
        <v>3</v>
      </c>
      <c r="AG50" s="41" t="n">
        <v>3</v>
      </c>
      <c r="AH50" s="41" t="n">
        <v>8</v>
      </c>
      <c r="AI50" s="41" t="n">
        <v>21</v>
      </c>
      <c r="AJ50" s="41" t="n">
        <v>8</v>
      </c>
      <c r="AK50" s="96" t="n">
        <v>8</v>
      </c>
      <c r="AL50" s="41" t="n">
        <v>8</v>
      </c>
      <c r="AM50" s="41" t="n">
        <v>8</v>
      </c>
      <c r="AN50" s="41" t="n">
        <v>8</v>
      </c>
      <c r="AO50" s="41" t="n">
        <v>8</v>
      </c>
      <c r="AP50" s="41" t="n">
        <v>8</v>
      </c>
      <c r="AQ50" s="41" t="n">
        <v>8</v>
      </c>
      <c r="AR50" s="41" t="n">
        <v>8</v>
      </c>
      <c r="AS50" s="41" t="n">
        <v>8</v>
      </c>
      <c r="AT50" s="41" t="n">
        <v>8</v>
      </c>
      <c r="AU50" s="41" t="n">
        <v>8</v>
      </c>
      <c r="AV50" s="41" t="n">
        <v>8</v>
      </c>
      <c r="AW50" s="41" t="n">
        <v>8</v>
      </c>
      <c r="AX50" s="41" t="n">
        <v>8</v>
      </c>
      <c r="AY50" s="41" t="n">
        <v>8</v>
      </c>
      <c r="AZ50" s="41" t="n">
        <v>8</v>
      </c>
      <c r="BA50" s="41" t="n">
        <v>8</v>
      </c>
      <c r="BB50" s="41" t="n">
        <v>8</v>
      </c>
      <c r="BC50" s="41" t="n">
        <v>8</v>
      </c>
      <c r="BD50" s="41" t="n">
        <v>8</v>
      </c>
      <c r="BE50" s="41" t="n">
        <v>8</v>
      </c>
      <c r="BF50" s="41" t="n">
        <v>8</v>
      </c>
      <c r="BG50" s="41" t="n">
        <v>8</v>
      </c>
      <c r="BH50" s="41" t="n">
        <v>8</v>
      </c>
      <c r="BI50" s="41" t="n">
        <v>8</v>
      </c>
      <c r="BJ50" s="41" t="n">
        <v>8</v>
      </c>
      <c r="BK50" s="41" t="n">
        <v>8</v>
      </c>
      <c r="BL50" s="41" t="n">
        <v>8</v>
      </c>
      <c r="BM50" s="41" t="n">
        <v>11</v>
      </c>
    </row>
  </sheetData>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dataValidations count="2">
    <dataValidation allowBlank="true" error="Допускается ввод не более 900 символов!" errorStyle="stop" errorTitle="Ошибка" operator="lessThanOrEqual" showDropDown="false" showErrorMessage="true" showInputMessage="true" sqref="J11:J12 P11:P14 AI11 J13:J15 J17:J18 P17:P20 AI17 J19:J21 J23:J24 P23:P26 AI23 J25:J27 J29:J30 P29:P32 AI29 J31:J33 J35:J36 P35:P38 AI35 J37:J39" type="textLength">
      <formula1>900</formula1>
      <formula2>0</formula2>
    </dataValidation>
    <dataValidation allowBlank="true" error="Выберите значение из списка" errorStyle="warning" errorTitle="Ошибка" operator="between" prompt="Выберите значение из списка или укажите свой вид твердых коммунальных отходов" showDropDown="false" showErrorMessage="false" showInputMessage="true" sqref="AC11 AC17 AC23 AC29 AC35" type="list">
      <formula1>list_typetko</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CCCFF"/>
    <pageSetUpPr fitToPage="false"/>
  </sheetPr>
  <dimension ref="A1:F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true" hidden="false" outlineLevel="0" max="1" min="1" style="41" width="1.72"/>
    <col collapsed="false" customWidth="true" hidden="false" outlineLevel="0" max="2" min="2" style="41" width="34.57"/>
    <col collapsed="false" customWidth="true" hidden="false" outlineLevel="0" max="3" min="3" style="41" width="85.01"/>
    <col collapsed="false" customWidth="true" hidden="false" outlineLevel="0" max="4" min="4" style="41" width="17.01"/>
    <col collapsed="false" customWidth="true" hidden="false" outlineLevel="0" max="5" min="5" style="41" width="8.01"/>
    <col collapsed="false" customWidth="false" hidden="true" outlineLevel="0" max="6" min="6" style="41" width="9.14"/>
  </cols>
  <sheetData>
    <row r="1" customFormat="false" ht="3" hidden="false" customHeight="true" outlineLevel="0" collapsed="false">
      <c r="F1" s="41" t="s">
        <v>14</v>
      </c>
    </row>
    <row r="2" customFormat="false" ht="22.5" hidden="false" customHeight="true" outlineLevel="0" collapsed="false">
      <c r="B2" s="877" t="s">
        <v>1905</v>
      </c>
      <c r="C2" s="877"/>
      <c r="D2" s="877"/>
      <c r="E2" s="878"/>
      <c r="F2" s="41" t="n">
        <v>22</v>
      </c>
    </row>
    <row r="3" customFormat="false" ht="3" hidden="false" customHeight="true" outlineLevel="0" collapsed="false">
      <c r="F3" s="41" t="n">
        <v>3</v>
      </c>
    </row>
    <row r="4" customFormat="false" ht="23.25" hidden="false" customHeight="true" outlineLevel="0" collapsed="false">
      <c r="B4" s="879" t="s">
        <v>1906</v>
      </c>
      <c r="C4" s="879" t="s">
        <v>1907</v>
      </c>
      <c r="D4" s="879" t="s">
        <v>1908</v>
      </c>
      <c r="F4" s="41" t="n">
        <v>22</v>
      </c>
    </row>
    <row r="5" customFormat="false" ht="11.25" hidden="true" customHeight="true" outlineLevel="0" collapsed="false">
      <c r="A5" s="41" t="s">
        <v>81</v>
      </c>
      <c r="B5" s="41" t="n">
        <v>34</v>
      </c>
      <c r="C5" s="41" t="n">
        <v>85</v>
      </c>
      <c r="D5" s="41" t="n">
        <v>17</v>
      </c>
      <c r="E5" s="41" t="n">
        <v>8</v>
      </c>
      <c r="F5" s="41" t="n">
        <v>11</v>
      </c>
    </row>
  </sheetData>
  <mergeCells count="1">
    <mergeCell ref="B2:D2"/>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2:FX21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125" defaultRowHeight="17.1" zeroHeight="false" outlineLevelRow="0" outlineLevelCol="0"/>
  <cols>
    <col collapsed="false" customWidth="true" hidden="false" outlineLevel="0" max="1" min="1" style="41" width="26.58"/>
    <col collapsed="false" customWidth="true" hidden="false" outlineLevel="0" max="2" min="2" style="41" width="10"/>
    <col collapsed="false" customWidth="false" hidden="false" outlineLevel="0" max="3" min="3" style="41" width="9.14"/>
    <col collapsed="false" customWidth="true" hidden="false" outlineLevel="0" max="4" min="4" style="41" width="11.14"/>
    <col collapsed="false" customWidth="true" hidden="false" outlineLevel="0" max="5" min="5" style="41" width="16.57"/>
    <col collapsed="false" customWidth="true" hidden="false" outlineLevel="0" max="6" min="6" style="41" width="16.28"/>
    <col collapsed="false" customWidth="true" hidden="false" outlineLevel="0" max="7" min="7" style="41" width="19.14"/>
    <col collapsed="false" customWidth="true" hidden="false" outlineLevel="0" max="11" min="8" style="41" width="10"/>
    <col collapsed="false" customWidth="true" hidden="false" outlineLevel="0" max="12" min="12" style="41" width="12.71"/>
    <col collapsed="false" customWidth="true" hidden="false" outlineLevel="0" max="13" min="13" style="41" width="61.28"/>
    <col collapsed="false" customWidth="true" hidden="false" outlineLevel="0" max="14" min="14" style="41" width="10"/>
    <col collapsed="false" customWidth="true" hidden="false" outlineLevel="0" max="17" min="15" style="41" width="23.71"/>
    <col collapsed="false" customWidth="true" hidden="false" outlineLevel="0" max="18" min="18" style="41" width="11.7"/>
    <col collapsed="false" customWidth="true" hidden="false" outlineLevel="0" max="19" min="19" style="41" width="8.57"/>
    <col collapsed="false" customWidth="true" hidden="false" outlineLevel="0" max="20" min="20" style="41" width="11.7"/>
    <col collapsed="false" customWidth="true" hidden="false" outlineLevel="0" max="21" min="21" style="41" width="8.57"/>
    <col collapsed="false" customWidth="true" hidden="false" outlineLevel="0" max="22" min="22" style="41" width="4.71"/>
    <col collapsed="false" customWidth="true" hidden="false" outlineLevel="0" max="23" min="23" style="41" width="115.72"/>
    <col collapsed="false" customWidth="true" hidden="false" outlineLevel="0" max="24" min="24" style="41" width="115.28"/>
    <col collapsed="false" customWidth="false" hidden="false" outlineLevel="0" max="27" min="25" style="41" width="9.14"/>
    <col collapsed="false" customWidth="true" hidden="false" outlineLevel="0" max="28" min="28" style="41" width="115.72"/>
    <col collapsed="false" customWidth="false" hidden="false" outlineLevel="0" max="29" min="29" style="41" width="9.14"/>
    <col collapsed="false" customWidth="true" hidden="false" outlineLevel="0" max="90" min="30" style="41" width="115.72"/>
    <col collapsed="false" customWidth="false" hidden="false" outlineLevel="0" max="184" min="91" style="41" width="9.14"/>
  </cols>
  <sheetData>
    <row r="2" s="880" customFormat="true" ht="17.25" hidden="false" customHeight="true" outlineLevel="0" collapsed="false">
      <c r="A2" s="880" t="s">
        <v>1909</v>
      </c>
    </row>
    <row r="4" s="867" customFormat="true" ht="15" hidden="false" customHeight="true" outlineLevel="0" collapsed="false">
      <c r="C4" s="253"/>
      <c r="D4" s="733"/>
      <c r="E4" s="256"/>
    </row>
    <row r="6" s="880" customFormat="true" ht="17.25" hidden="false" customHeight="true" outlineLevel="0" collapsed="false">
      <c r="A6" s="880" t="s">
        <v>1910</v>
      </c>
    </row>
    <row r="8" s="867" customFormat="true" ht="17.25" hidden="false" customHeight="true" outlineLevel="0" collapsed="false">
      <c r="C8" s="253"/>
      <c r="D8" s="733"/>
      <c r="E8" s="257"/>
    </row>
    <row r="11" s="880" customFormat="true" ht="17.25" hidden="false" customHeight="true" outlineLevel="0" collapsed="false">
      <c r="A11" s="880" t="s">
        <v>1911</v>
      </c>
    </row>
    <row r="13" s="92" customFormat="true" ht="15" hidden="false" customHeight="true" outlineLevel="0" collapsed="false">
      <c r="A13" s="33" t="n">
        <v>1</v>
      </c>
      <c r="B13" s="34"/>
      <c r="C13" s="832" t="s">
        <v>102</v>
      </c>
      <c r="D13" s="84"/>
      <c r="E13" s="108" t="n">
        <f aca="false">A13</f>
        <v>1</v>
      </c>
      <c r="F13" s="410"/>
      <c r="G13" s="110" t="str">
        <f aca="false">"Территория "&amp;E13</f>
        <v>Территория 1</v>
      </c>
      <c r="H13" s="111"/>
      <c r="I13" s="111"/>
      <c r="J13" s="85"/>
      <c r="K13" s="85"/>
      <c r="L13" s="85"/>
      <c r="M13" s="85"/>
      <c r="N13" s="85"/>
      <c r="O13" s="85"/>
      <c r="P13" s="86"/>
      <c r="Q13" s="86"/>
      <c r="R13" s="86"/>
      <c r="S13" s="86"/>
    </row>
    <row r="14" s="41" customFormat="true" ht="15" hidden="false" customHeight="true" outlineLevel="0" collapsed="false">
      <c r="A14" s="33"/>
      <c r="B14" s="34" t="n">
        <v>1</v>
      </c>
      <c r="C14" s="34"/>
      <c r="D14" s="112"/>
      <c r="E14" s="585" t="str">
        <f aca="false">A13&amp;"."&amp;B14</f>
        <v>1.1</v>
      </c>
      <c r="F14" s="881" t="n">
        <f aca="false">$F$20</f>
        <v>0</v>
      </c>
      <c r="G14" s="115"/>
      <c r="H14" s="115"/>
      <c r="I14" s="116"/>
      <c r="J14" s="85"/>
      <c r="K14" s="36"/>
      <c r="L14" s="36"/>
      <c r="M14" s="85" t="str">
        <f aca="false" t="array" ref="M14:M14">IF(ISERROR(MATCH(MID(N14,1,250),MID(note_ter,1,250),0)),"n","y")</f>
        <v>n</v>
      </c>
      <c r="N14" s="36"/>
      <c r="O14" s="85" t="str">
        <f aca="false">H14&amp;"("&amp;I14&amp;")"</f>
        <v>()</v>
      </c>
      <c r="P14" s="34"/>
      <c r="Q14" s="34"/>
      <c r="R14" s="117"/>
      <c r="S14" s="34"/>
      <c r="T14" s="34"/>
      <c r="U14" s="34"/>
      <c r="V14" s="96"/>
      <c r="W14" s="96"/>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96"/>
      <c r="BT14" s="96"/>
      <c r="BU14" s="96"/>
      <c r="BV14" s="96"/>
      <c r="BW14" s="96"/>
      <c r="BX14" s="96"/>
      <c r="BY14" s="96"/>
      <c r="BZ14" s="96"/>
      <c r="CA14" s="96"/>
      <c r="CB14" s="96"/>
    </row>
    <row r="15" s="41" customFormat="true" ht="15" hidden="false" customHeight="true" outlineLevel="0" collapsed="false">
      <c r="A15" s="33"/>
      <c r="B15" s="34"/>
      <c r="C15" s="122"/>
      <c r="D15" s="832"/>
      <c r="E15" s="123"/>
      <c r="F15" s="124"/>
      <c r="G15" s="125" t="s">
        <v>111</v>
      </c>
      <c r="H15" s="126"/>
      <c r="I15" s="127"/>
      <c r="J15" s="36"/>
      <c r="K15" s="36"/>
      <c r="L15" s="36"/>
      <c r="M15" s="36"/>
      <c r="N15" s="85"/>
      <c r="O15" s="36"/>
      <c r="P15" s="34"/>
      <c r="Q15" s="34"/>
      <c r="R15" s="117"/>
      <c r="S15" s="34"/>
      <c r="T15" s="34"/>
      <c r="U15" s="34"/>
      <c r="V15" s="96"/>
      <c r="W15" s="96"/>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96"/>
      <c r="BT15" s="96"/>
      <c r="BU15" s="96"/>
      <c r="BV15" s="96"/>
      <c r="BW15" s="96"/>
      <c r="BX15" s="96"/>
      <c r="BY15" s="96"/>
      <c r="BZ15" s="96"/>
      <c r="CA15" s="96"/>
      <c r="CB15" s="96"/>
    </row>
    <row r="17" s="880" customFormat="true" ht="17.25" hidden="false" customHeight="true" outlineLevel="0" collapsed="false">
      <c r="A17" s="880" t="s">
        <v>1912</v>
      </c>
    </row>
    <row r="19" s="41" customFormat="true" ht="15" hidden="false" customHeight="true" outlineLevel="0" collapsed="false">
      <c r="A19" s="88"/>
      <c r="B19" s="34" t="n">
        <v>1</v>
      </c>
      <c r="C19" s="34"/>
      <c r="D19" s="112" t="s">
        <v>102</v>
      </c>
      <c r="E19" s="108"/>
      <c r="F19" s="119" t="n">
        <f aca="false">$F$20</f>
        <v>0</v>
      </c>
      <c r="G19" s="120"/>
      <c r="H19" s="120"/>
      <c r="I19" s="121"/>
      <c r="J19" s="85"/>
      <c r="K19" s="36"/>
      <c r="L19" s="36"/>
      <c r="M19" s="85" t="str">
        <f aca="false" t="array" ref="M19:M19">IF(ISERROR(MATCH(MID(N19,1,250),MID(note_ter,1,250),0)),"n","y")</f>
        <v>n</v>
      </c>
      <c r="N19" s="36"/>
      <c r="O19" s="85" t="str">
        <f aca="false">H19&amp;"("&amp;I19&amp;")"</f>
        <v>()</v>
      </c>
      <c r="P19" s="34"/>
      <c r="Q19" s="34"/>
      <c r="R19" s="117"/>
      <c r="S19" s="34"/>
      <c r="T19" s="34"/>
      <c r="U19" s="34"/>
      <c r="V19" s="96"/>
      <c r="W19" s="96"/>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8"/>
      <c r="AY19" s="118"/>
      <c r="AZ19" s="118"/>
      <c r="BA19" s="118"/>
      <c r="BB19" s="118"/>
      <c r="BC19" s="118"/>
      <c r="BD19" s="118"/>
      <c r="BE19" s="118"/>
      <c r="BF19" s="118"/>
      <c r="BG19" s="118"/>
      <c r="BH19" s="118"/>
      <c r="BI19" s="118"/>
      <c r="BJ19" s="118"/>
      <c r="BK19" s="118"/>
      <c r="BL19" s="118"/>
      <c r="BM19" s="118"/>
      <c r="BN19" s="118"/>
      <c r="BO19" s="118"/>
      <c r="BP19" s="118"/>
      <c r="BQ19" s="118"/>
      <c r="BR19" s="118"/>
      <c r="BS19" s="96"/>
      <c r="BT19" s="96"/>
      <c r="BU19" s="96"/>
      <c r="BV19" s="96"/>
      <c r="BW19" s="96"/>
      <c r="BX19" s="96"/>
      <c r="BY19" s="96"/>
      <c r="BZ19" s="96"/>
      <c r="CA19" s="96"/>
      <c r="CB19" s="96"/>
    </row>
    <row r="21" s="41" customFormat="true" ht="15" hidden="false" customHeight="true" outlineLevel="0" collapsed="false">
      <c r="A21" s="880" t="s">
        <v>1913</v>
      </c>
      <c r="B21" s="880"/>
      <c r="C21" s="880"/>
      <c r="D21" s="880"/>
      <c r="E21" s="880"/>
      <c r="F21" s="880"/>
      <c r="G21" s="880"/>
      <c r="H21" s="880"/>
      <c r="I21" s="880"/>
      <c r="J21" s="880"/>
      <c r="K21" s="880"/>
      <c r="L21" s="880"/>
      <c r="M21" s="880"/>
      <c r="N21" s="880"/>
      <c r="O21" s="880"/>
      <c r="P21" s="880"/>
      <c r="Q21" s="880"/>
      <c r="R21" s="880"/>
      <c r="S21" s="880"/>
      <c r="T21" s="880"/>
      <c r="U21" s="882"/>
      <c r="V21" s="880"/>
      <c r="W21" s="880"/>
    </row>
    <row r="22" s="41" customFormat="true" ht="15" hidden="false" customHeight="true" outlineLevel="0" collapsed="false">
      <c r="U22" s="883"/>
    </row>
    <row r="23" s="136" customFormat="true" ht="15" hidden="false" customHeight="true" outlineLevel="0" collapsed="false">
      <c r="A23" s="41"/>
      <c r="B23" s="41"/>
      <c r="C23" s="661" t="s">
        <v>102</v>
      </c>
      <c r="D23" s="161" t="s">
        <v>118</v>
      </c>
      <c r="E23" s="884"/>
      <c r="F23" s="166" t="s">
        <v>19</v>
      </c>
      <c r="G23" s="885"/>
      <c r="H23" s="97" t="n">
        <v>1</v>
      </c>
      <c r="I23" s="676" t="str">
        <f aca="false">IF(U23="","",INDEX(TERRITORY_MR_LIST,MATCH(U23,TERRITORY_LIST_ID,0)))</f>
        <v/>
      </c>
      <c r="J23" s="166" t="s">
        <v>19</v>
      </c>
      <c r="K23" s="886"/>
      <c r="L23" s="161" t="s">
        <v>118</v>
      </c>
      <c r="M23" s="168"/>
      <c r="N23" s="88"/>
      <c r="O23" s="88"/>
      <c r="P23" s="88"/>
      <c r="Q23" s="88"/>
      <c r="R23" s="88"/>
      <c r="S23" s="88"/>
      <c r="T23" s="88"/>
      <c r="U23" s="887"/>
      <c r="V23" s="88"/>
      <c r="W23" s="88"/>
      <c r="X23" s="88"/>
      <c r="Y23" s="88" t="s">
        <v>127</v>
      </c>
      <c r="Z23" s="88" t="n">
        <v>1705000</v>
      </c>
      <c r="AA23" s="88"/>
      <c r="AB23" s="88"/>
      <c r="AC23" s="88"/>
      <c r="AD23" s="88"/>
      <c r="AE23" s="88"/>
      <c r="AF23" s="88"/>
      <c r="AG23" s="88"/>
      <c r="AH23" s="88"/>
      <c r="AI23" s="88"/>
      <c r="AJ23" s="88"/>
      <c r="AK23" s="88"/>
      <c r="AL23" s="88"/>
    </row>
    <row r="24" s="136" customFormat="true" ht="15" hidden="false" customHeight="true" outlineLevel="0" collapsed="false">
      <c r="A24" s="41"/>
      <c r="B24" s="41"/>
      <c r="C24" s="101"/>
      <c r="D24" s="161"/>
      <c r="E24" s="884"/>
      <c r="F24" s="166"/>
      <c r="G24" s="885"/>
      <c r="H24" s="97"/>
      <c r="I24" s="676"/>
      <c r="J24" s="166"/>
      <c r="K24" s="123"/>
      <c r="L24" s="124"/>
      <c r="M24" s="169" t="s">
        <v>128</v>
      </c>
      <c r="N24" s="88"/>
      <c r="O24" s="88"/>
      <c r="P24" s="88"/>
      <c r="Q24" s="88"/>
      <c r="R24" s="88"/>
      <c r="S24" s="88"/>
      <c r="T24" s="88"/>
      <c r="U24" s="887"/>
      <c r="V24" s="88"/>
      <c r="W24" s="88"/>
      <c r="X24" s="88"/>
      <c r="Y24" s="88"/>
      <c r="Z24" s="88"/>
      <c r="AA24" s="88"/>
      <c r="AB24" s="88"/>
      <c r="AC24" s="88"/>
      <c r="AD24" s="88"/>
      <c r="AE24" s="88"/>
      <c r="AF24" s="88"/>
      <c r="AG24" s="88"/>
      <c r="AH24" s="88"/>
      <c r="AI24" s="88"/>
      <c r="AJ24" s="88"/>
      <c r="AK24" s="88"/>
      <c r="AL24" s="88"/>
    </row>
    <row r="25" s="136" customFormat="true" ht="15" hidden="false" customHeight="true" outlineLevel="0" collapsed="false">
      <c r="A25" s="41"/>
      <c r="B25" s="41"/>
      <c r="C25" s="101"/>
      <c r="D25" s="161"/>
      <c r="E25" s="884"/>
      <c r="F25" s="166"/>
      <c r="G25" s="123"/>
      <c r="H25" s="124"/>
      <c r="I25" s="125" t="s">
        <v>129</v>
      </c>
      <c r="J25" s="124"/>
      <c r="K25" s="124"/>
      <c r="L25" s="124"/>
      <c r="M25" s="173"/>
      <c r="N25" s="88"/>
      <c r="O25" s="88"/>
      <c r="P25" s="88"/>
      <c r="Q25" s="88"/>
      <c r="R25" s="88"/>
      <c r="S25" s="88"/>
      <c r="T25" s="88"/>
      <c r="U25" s="887"/>
      <c r="V25" s="88"/>
      <c r="W25" s="88"/>
      <c r="X25" s="88"/>
      <c r="Y25" s="88"/>
      <c r="Z25" s="88"/>
      <c r="AA25" s="88"/>
      <c r="AB25" s="88"/>
      <c r="AC25" s="88"/>
      <c r="AD25" s="88"/>
      <c r="AE25" s="88"/>
      <c r="AF25" s="88"/>
      <c r="AG25" s="88"/>
      <c r="AH25" s="88"/>
      <c r="AI25" s="88"/>
      <c r="AJ25" s="88"/>
      <c r="AK25" s="88"/>
      <c r="AL25" s="88"/>
    </row>
    <row r="26" s="41" customFormat="true" ht="15" hidden="false" customHeight="true" outlineLevel="0" collapsed="false">
      <c r="U26" s="883"/>
    </row>
    <row r="27" s="41" customFormat="true" ht="15" hidden="false" customHeight="true" outlineLevel="0" collapsed="false">
      <c r="A27" s="880" t="s">
        <v>1914</v>
      </c>
      <c r="B27" s="880"/>
      <c r="C27" s="880"/>
      <c r="D27" s="880"/>
      <c r="E27" s="880"/>
      <c r="F27" s="880"/>
      <c r="G27" s="880"/>
      <c r="H27" s="880"/>
      <c r="I27" s="880"/>
      <c r="J27" s="880"/>
      <c r="K27" s="880"/>
      <c r="L27" s="880"/>
      <c r="M27" s="880"/>
      <c r="N27" s="880"/>
      <c r="O27" s="880"/>
      <c r="P27" s="880"/>
      <c r="Q27" s="880"/>
      <c r="R27" s="880"/>
      <c r="S27" s="880"/>
      <c r="T27" s="880"/>
      <c r="U27" s="882"/>
      <c r="V27" s="880"/>
      <c r="W27" s="880"/>
    </row>
    <row r="28" s="41" customFormat="true" ht="15" hidden="false" customHeight="true" outlineLevel="0" collapsed="false">
      <c r="U28" s="883"/>
    </row>
    <row r="29" s="136" customFormat="true" ht="15" hidden="false" customHeight="true" outlineLevel="0" collapsed="false">
      <c r="A29" s="41"/>
      <c r="B29" s="41"/>
      <c r="C29" s="101"/>
      <c r="D29" s="185"/>
      <c r="E29" s="185"/>
      <c r="F29" s="185"/>
      <c r="G29" s="888" t="s">
        <v>102</v>
      </c>
      <c r="H29" s="409" t="n">
        <v>1</v>
      </c>
      <c r="I29" s="162" t="str">
        <f aca="false">IF(U29="","",INDEX(TERRITORY_MR_LIST,MATCH(U29,TERRITORY_LIST_ID,0)))</f>
        <v/>
      </c>
      <c r="J29" s="166" t="s">
        <v>19</v>
      </c>
      <c r="K29" s="886"/>
      <c r="L29" s="161" t="s">
        <v>118</v>
      </c>
      <c r="M29" s="168"/>
      <c r="N29" s="88"/>
      <c r="O29" s="88"/>
      <c r="P29" s="88"/>
      <c r="Q29" s="88"/>
      <c r="R29" s="88"/>
      <c r="S29" s="88"/>
      <c r="T29" s="88"/>
      <c r="U29" s="887"/>
      <c r="V29" s="88"/>
      <c r="W29" s="88"/>
      <c r="X29" s="88"/>
      <c r="Y29" s="88" t="s">
        <v>127</v>
      </c>
      <c r="Z29" s="88" t="n">
        <v>1705000</v>
      </c>
      <c r="AA29" s="88"/>
      <c r="AB29" s="88"/>
      <c r="AC29" s="88"/>
      <c r="AD29" s="88"/>
      <c r="AE29" s="88"/>
      <c r="AF29" s="88"/>
      <c r="AG29" s="88"/>
      <c r="AH29" s="88"/>
      <c r="AI29" s="88"/>
      <c r="AJ29" s="88"/>
      <c r="AK29" s="88"/>
      <c r="AL29" s="88"/>
    </row>
    <row r="30" s="136" customFormat="true" ht="15" hidden="false" customHeight="true" outlineLevel="0" collapsed="false">
      <c r="A30" s="41"/>
      <c r="B30" s="41"/>
      <c r="C30" s="101"/>
      <c r="D30" s="185"/>
      <c r="E30" s="185"/>
      <c r="F30" s="185"/>
      <c r="G30" s="888"/>
      <c r="H30" s="409"/>
      <c r="I30" s="162"/>
      <c r="J30" s="166"/>
      <c r="K30" s="123"/>
      <c r="L30" s="124"/>
      <c r="M30" s="169" t="s">
        <v>128</v>
      </c>
      <c r="N30" s="88"/>
      <c r="O30" s="88"/>
      <c r="P30" s="88"/>
      <c r="Q30" s="88"/>
      <c r="R30" s="88"/>
      <c r="S30" s="88"/>
      <c r="T30" s="88"/>
      <c r="U30" s="887"/>
      <c r="V30" s="88"/>
      <c r="W30" s="88"/>
      <c r="X30" s="88"/>
      <c r="Y30" s="88"/>
      <c r="Z30" s="88"/>
      <c r="AA30" s="88"/>
      <c r="AB30" s="88"/>
      <c r="AC30" s="88"/>
      <c r="AD30" s="88"/>
      <c r="AE30" s="88"/>
      <c r="AF30" s="88"/>
      <c r="AG30" s="88"/>
      <c r="AH30" s="88"/>
      <c r="AI30" s="88"/>
      <c r="AJ30" s="88"/>
      <c r="AK30" s="88"/>
      <c r="AL30" s="88"/>
    </row>
    <row r="31" s="41" customFormat="true" ht="15" hidden="false" customHeight="true" outlineLevel="0" collapsed="false">
      <c r="U31" s="883"/>
    </row>
    <row r="32" s="41" customFormat="true" ht="15" hidden="false" customHeight="true" outlineLevel="0" collapsed="false">
      <c r="A32" s="880" t="s">
        <v>1915</v>
      </c>
      <c r="B32" s="880"/>
      <c r="C32" s="880"/>
      <c r="D32" s="880"/>
      <c r="E32" s="880"/>
      <c r="F32" s="880"/>
      <c r="G32" s="880"/>
      <c r="H32" s="880"/>
      <c r="I32" s="880"/>
      <c r="J32" s="880"/>
      <c r="K32" s="880"/>
      <c r="L32" s="880"/>
      <c r="M32" s="880"/>
      <c r="N32" s="880"/>
      <c r="O32" s="880"/>
      <c r="P32" s="880"/>
      <c r="Q32" s="880"/>
      <c r="R32" s="880"/>
      <c r="S32" s="880"/>
      <c r="T32" s="880"/>
      <c r="U32" s="882"/>
      <c r="V32" s="880"/>
      <c r="W32" s="880"/>
    </row>
    <row r="33" s="41" customFormat="true" ht="15" hidden="false" customHeight="true" outlineLevel="0" collapsed="false">
      <c r="U33" s="883"/>
    </row>
    <row r="34" s="136" customFormat="true" ht="15" hidden="false" customHeight="true" outlineLevel="0" collapsed="false">
      <c r="A34" s="41"/>
      <c r="B34" s="41"/>
      <c r="C34" s="101"/>
      <c r="D34" s="185"/>
      <c r="E34" s="185"/>
      <c r="F34" s="185"/>
      <c r="G34" s="185"/>
      <c r="H34" s="185"/>
      <c r="I34" s="185"/>
      <c r="J34" s="185"/>
      <c r="K34" s="888" t="s">
        <v>102</v>
      </c>
      <c r="L34" s="889" t="s">
        <v>118</v>
      </c>
      <c r="M34" s="617"/>
      <c r="N34" s="151"/>
      <c r="O34" s="88"/>
      <c r="P34" s="88"/>
      <c r="Q34" s="88"/>
      <c r="R34" s="88"/>
      <c r="S34" s="88"/>
      <c r="T34" s="88"/>
      <c r="U34" s="887"/>
      <c r="V34" s="88"/>
      <c r="W34" s="88"/>
      <c r="X34" s="88"/>
      <c r="Y34" s="88" t="s">
        <v>127</v>
      </c>
      <c r="Z34" s="88" t="n">
        <v>1705000</v>
      </c>
      <c r="AA34" s="88"/>
      <c r="AB34" s="88"/>
      <c r="AC34" s="88"/>
      <c r="AD34" s="88"/>
      <c r="AE34" s="88"/>
      <c r="AF34" s="88"/>
      <c r="AG34" s="88"/>
      <c r="AH34" s="88"/>
      <c r="AI34" s="88"/>
      <c r="AJ34" s="88"/>
      <c r="AK34" s="88"/>
      <c r="AL34" s="88"/>
    </row>
    <row r="35" s="41" customFormat="true" ht="15" hidden="false" customHeight="true" outlineLevel="0" collapsed="false">
      <c r="U35" s="883"/>
    </row>
    <row r="36" s="41" customFormat="true" ht="15" hidden="false" customHeight="true" outlineLevel="0" collapsed="false">
      <c r="U36" s="883"/>
    </row>
    <row r="37" s="880" customFormat="true" ht="11.25" hidden="false" customHeight="true" outlineLevel="0" collapsed="false">
      <c r="A37" s="880" t="s">
        <v>1916</v>
      </c>
    </row>
    <row r="38" customFormat="false" ht="11.25" hidden="false" customHeight="true" outlineLevel="0" collapsed="false"/>
    <row r="39" s="226" customFormat="true" ht="22.5" hidden="false" customHeight="true" outlineLevel="0" collapsed="false">
      <c r="A39" s="242"/>
      <c r="B39" s="56"/>
      <c r="C39" s="890"/>
      <c r="D39" s="891"/>
      <c r="E39" s="892"/>
      <c r="F39" s="260"/>
      <c r="G39" s="185"/>
      <c r="H39" s="239"/>
    </row>
    <row r="40" customFormat="false" ht="11.25" hidden="false" customHeight="true" outlineLevel="0" collapsed="false"/>
    <row r="41" s="880" customFormat="true" ht="11.25" hidden="false" customHeight="true" outlineLevel="0" collapsed="false">
      <c r="A41" s="880" t="s">
        <v>1917</v>
      </c>
    </row>
    <row r="42" customFormat="false" ht="11.25" hidden="false" customHeight="true" outlineLevel="0" collapsed="false"/>
    <row r="43" s="226" customFormat="true" ht="22.5" hidden="false" customHeight="true" outlineLevel="0" collapsed="false">
      <c r="A43" s="56"/>
      <c r="B43" s="56"/>
      <c r="C43" s="56"/>
      <c r="D43" s="891"/>
      <c r="E43" s="892"/>
      <c r="F43" s="254"/>
      <c r="G43" s="185"/>
      <c r="H43" s="239"/>
    </row>
    <row r="44" customFormat="false" ht="11.25" hidden="false" customHeight="true" outlineLevel="0" collapsed="false"/>
    <row r="45" s="880" customFormat="true" ht="11.25" hidden="false" customHeight="true" outlineLevel="0" collapsed="false">
      <c r="A45" s="880" t="s">
        <v>1918</v>
      </c>
    </row>
    <row r="46" customFormat="false" ht="11.25" hidden="false" customHeight="true" outlineLevel="0" collapsed="false"/>
    <row r="47" s="226" customFormat="true" ht="24" hidden="false" customHeight="true" outlineLevel="0" collapsed="false">
      <c r="A47" s="242" t="s">
        <v>320</v>
      </c>
      <c r="B47" s="816"/>
      <c r="C47" s="819"/>
      <c r="D47" s="233" t="str">
        <f aca="false">A47</f>
        <v>5.1</v>
      </c>
      <c r="E47" s="891" t="s">
        <v>321</v>
      </c>
      <c r="F47" s="893" t="s">
        <v>313</v>
      </c>
      <c r="G47" s="891" t="s">
        <v>322</v>
      </c>
      <c r="H47" s="239"/>
      <c r="I47" s="732"/>
    </row>
    <row r="48" s="226" customFormat="true" ht="22.5" hidden="false" customHeight="true" outlineLevel="0" collapsed="false">
      <c r="A48" s="242"/>
      <c r="B48" s="816"/>
      <c r="C48" s="819"/>
      <c r="D48" s="891" t="str">
        <f aca="false">D47&amp;".1"</f>
        <v>5.1.1</v>
      </c>
      <c r="E48" s="891" t="s">
        <v>323</v>
      </c>
      <c r="F48" s="892"/>
      <c r="G48" s="240"/>
      <c r="H48" s="239"/>
      <c r="I48" s="732"/>
    </row>
    <row r="49" s="226" customFormat="true" ht="22.5" hidden="false" customHeight="true" outlineLevel="0" collapsed="false">
      <c r="A49" s="242"/>
      <c r="B49" s="816"/>
      <c r="C49" s="819"/>
      <c r="D49" s="891" t="str">
        <f aca="false">D47&amp;".2"</f>
        <v>5.1.2</v>
      </c>
      <c r="E49" s="891" t="s">
        <v>324</v>
      </c>
      <c r="F49" s="60"/>
      <c r="G49" s="891" t="s">
        <v>325</v>
      </c>
      <c r="H49" s="239"/>
      <c r="I49" s="732"/>
    </row>
    <row r="50" s="226" customFormat="true" ht="22.5" hidden="false" customHeight="true" outlineLevel="0" collapsed="false">
      <c r="A50" s="242"/>
      <c r="B50" s="816"/>
      <c r="C50" s="819"/>
      <c r="D50" s="891" t="str">
        <f aca="false">D47&amp;".3"</f>
        <v>5.1.3</v>
      </c>
      <c r="E50" s="891" t="s">
        <v>326</v>
      </c>
      <c r="F50" s="892"/>
      <c r="G50" s="240"/>
      <c r="H50" s="239"/>
      <c r="I50" s="732"/>
    </row>
    <row r="51" s="226" customFormat="true" ht="22.5" hidden="false" customHeight="true" outlineLevel="0" collapsed="false">
      <c r="A51" s="242"/>
      <c r="B51" s="816"/>
      <c r="C51" s="819"/>
      <c r="D51" s="891" t="str">
        <f aca="false">D47&amp;".4"</f>
        <v>5.1.4</v>
      </c>
      <c r="E51" s="891" t="s">
        <v>327</v>
      </c>
      <c r="F51" s="892"/>
      <c r="G51" s="891" t="s">
        <v>328</v>
      </c>
      <c r="H51" s="239"/>
      <c r="I51" s="732"/>
    </row>
    <row r="54" s="880" customFormat="true" ht="17.25" hidden="false" customHeight="true" outlineLevel="0" collapsed="false">
      <c r="A54" s="880" t="s">
        <v>1919</v>
      </c>
    </row>
    <row r="56" s="45" customFormat="true" ht="18.75" hidden="false" customHeight="true" outlineLevel="0" collapsed="false">
      <c r="A56" s="41"/>
      <c r="B56" s="95"/>
      <c r="C56" s="95"/>
      <c r="D56" s="253"/>
      <c r="E56" s="474"/>
      <c r="F56" s="894" t="n">
        <v>13</v>
      </c>
      <c r="G56" s="895"/>
      <c r="H56" s="115"/>
      <c r="I56" s="116"/>
      <c r="J56" s="321" t="s">
        <v>19</v>
      </c>
      <c r="K56" s="896"/>
      <c r="L56" s="41"/>
      <c r="M56" s="36"/>
      <c r="N56" s="36"/>
      <c r="O56" s="36"/>
      <c r="P56" s="35" t="s">
        <v>399</v>
      </c>
      <c r="Q56" s="35" t="s">
        <v>400</v>
      </c>
      <c r="R56" s="318" t="s">
        <v>401</v>
      </c>
      <c r="S56" s="36" t="s">
        <v>402</v>
      </c>
      <c r="T56" s="36"/>
      <c r="U56" s="36"/>
      <c r="V56" s="36"/>
    </row>
    <row r="58" s="880" customFormat="true" ht="11.25" hidden="false" customHeight="true" outlineLevel="0" collapsed="false">
      <c r="A58" s="880" t="s">
        <v>1920</v>
      </c>
    </row>
    <row r="60" s="31" customFormat="true" ht="14.25" hidden="false" customHeight="true" outlineLevel="0" collapsed="false">
      <c r="C60" s="253"/>
      <c r="D60" s="185"/>
      <c r="E60" s="250"/>
      <c r="F60" s="282"/>
      <c r="G60" s="283"/>
      <c r="H60" s="284"/>
      <c r="I60" s="284"/>
      <c r="J60" s="285"/>
      <c r="K60" s="286"/>
      <c r="L60" s="287"/>
      <c r="M60" s="286"/>
      <c r="N60" s="285"/>
      <c r="O60" s="286"/>
      <c r="P60" s="285"/>
      <c r="Q60" s="286"/>
      <c r="R60" s="285"/>
      <c r="S60" s="288"/>
      <c r="T60" s="284"/>
      <c r="U60" s="285"/>
      <c r="V60" s="285"/>
      <c r="W60" s="274"/>
      <c r="X60" s="284"/>
      <c r="Y60" s="285"/>
      <c r="Z60" s="285"/>
      <c r="AA60" s="274"/>
      <c r="AB60" s="284"/>
      <c r="AC60" s="285"/>
      <c r="AD60" s="274"/>
      <c r="AE60" s="41"/>
      <c r="AF60" s="41"/>
      <c r="AG60" s="41"/>
      <c r="AH60" s="41"/>
      <c r="AJ60" s="36"/>
      <c r="AK60" s="36"/>
      <c r="AL60" s="36"/>
      <c r="AM60" s="36"/>
      <c r="AN60" s="36"/>
      <c r="AO60" s="36"/>
      <c r="AP60" s="85" t="s">
        <v>388</v>
      </c>
      <c r="AQ60" s="85" t="s">
        <v>388</v>
      </c>
      <c r="AR60" s="36"/>
      <c r="AS60" s="36"/>
    </row>
    <row r="62" s="880" customFormat="true" ht="11.25" hidden="false" customHeight="true" outlineLevel="0" collapsed="false">
      <c r="A62" s="880" t="s">
        <v>1921</v>
      </c>
    </row>
    <row r="64" s="95" customFormat="true" ht="15" hidden="false" customHeight="true" outlineLevel="0" collapsed="false">
      <c r="A64" s="96" t="s">
        <v>89</v>
      </c>
      <c r="C64" s="897"/>
      <c r="D64" s="161"/>
      <c r="E64" s="256"/>
      <c r="F64" s="256"/>
      <c r="G64" s="352"/>
      <c r="H64" s="896"/>
      <c r="I64" s="892"/>
      <c r="K64" s="865"/>
      <c r="L64" s="118"/>
    </row>
    <row r="66" s="880" customFormat="true" ht="11.25" hidden="false" customHeight="true" outlineLevel="0" collapsed="false">
      <c r="A66" s="880" t="s">
        <v>1922</v>
      </c>
    </row>
    <row r="68" s="31" customFormat="true" ht="14.25" hidden="false" customHeight="true" outlineLevel="0" collapsed="false">
      <c r="A68" s="95"/>
      <c r="B68" s="34"/>
      <c r="C68" s="375"/>
      <c r="D68" s="616"/>
      <c r="E68" s="898"/>
      <c r="F68" s="896"/>
      <c r="G68" s="41"/>
      <c r="I68" s="85"/>
      <c r="J68" s="85"/>
    </row>
    <row r="70" s="880" customFormat="true" ht="11.25" hidden="false" customHeight="true" outlineLevel="0" collapsed="false">
      <c r="A70" s="880" t="s">
        <v>1923</v>
      </c>
    </row>
    <row r="72" s="31" customFormat="true" ht="27" hidden="false" customHeight="true" outlineLevel="0" collapsed="false">
      <c r="A72" s="569"/>
      <c r="B72" s="569"/>
      <c r="C72" s="569"/>
      <c r="D72" s="34"/>
      <c r="E72" s="899"/>
      <c r="F72" s="161"/>
      <c r="G72" s="900"/>
      <c r="H72" s="901" t="s">
        <v>65</v>
      </c>
      <c r="I72" s="352"/>
      <c r="J72" s="902"/>
      <c r="K72" s="903"/>
      <c r="L72" s="256"/>
      <c r="M72" s="256"/>
      <c r="N72" s="904"/>
      <c r="O72" s="904"/>
      <c r="P72" s="905" t="e">
        <f aca="false">DATEDIF(DATEVALUE(N72),DATEVALUE(O72),"y")&amp;"г. "&amp;DATEDIF(DATEVALUE(N72),DATEVALUE(O72),"ym")&amp;"мес. "&amp;DATEVALUE(O72)-DATE(YEAR(DATEVALUE(O72)),MONTH(DATEVALUE(O72)),1)&amp;"дн. "</f>
        <v>#VALUE!</v>
      </c>
      <c r="Q72" s="906"/>
      <c r="R72" s="906"/>
      <c r="S72" s="906"/>
      <c r="T72" s="902"/>
      <c r="U72" s="906"/>
      <c r="V72" s="906"/>
      <c r="W72" s="906"/>
      <c r="X72" s="902"/>
      <c r="Y72" s="903" t="s">
        <v>65</v>
      </c>
      <c r="Z72" s="907"/>
      <c r="AA72" s="108" t="n">
        <v>1</v>
      </c>
      <c r="AB72" s="908"/>
      <c r="AD72" s="36" t="s">
        <v>1924</v>
      </c>
    </row>
    <row r="73" s="31" customFormat="true" ht="10.5" hidden="false" customHeight="true" outlineLevel="0" collapsed="false">
      <c r="A73" s="569"/>
      <c r="B73" s="569"/>
      <c r="C73" s="569"/>
      <c r="D73" s="34"/>
      <c r="E73" s="909"/>
      <c r="F73" s="161"/>
      <c r="G73" s="900"/>
      <c r="H73" s="901"/>
      <c r="I73" s="352"/>
      <c r="J73" s="902"/>
      <c r="K73" s="903"/>
      <c r="L73" s="256"/>
      <c r="M73" s="256"/>
      <c r="N73" s="904"/>
      <c r="O73" s="904"/>
      <c r="P73" s="905"/>
      <c r="Q73" s="906"/>
      <c r="R73" s="906"/>
      <c r="S73" s="906"/>
      <c r="T73" s="902"/>
      <c r="U73" s="906"/>
      <c r="V73" s="906"/>
      <c r="W73" s="906"/>
      <c r="X73" s="902"/>
      <c r="Y73" s="903"/>
      <c r="Z73" s="620"/>
      <c r="AA73" s="546"/>
      <c r="AB73" s="169" t="s">
        <v>1925</v>
      </c>
    </row>
    <row r="75" s="880" customFormat="true" ht="11.25" hidden="false" customHeight="true" outlineLevel="0" collapsed="false">
      <c r="A75" s="880" t="s">
        <v>1926</v>
      </c>
    </row>
    <row r="77" s="31" customFormat="true" ht="27" hidden="false" customHeight="true" outlineLevel="0" collapsed="false">
      <c r="A77" s="569"/>
      <c r="B77" s="569"/>
      <c r="C77" s="569"/>
      <c r="D77" s="34"/>
      <c r="E77" s="899"/>
      <c r="F77" s="910"/>
      <c r="G77" s="911"/>
      <c r="H77" s="912"/>
      <c r="I77" s="913"/>
      <c r="J77" s="914"/>
      <c r="K77" s="912"/>
      <c r="L77" s="915"/>
      <c r="M77" s="915"/>
      <c r="N77" s="916"/>
      <c r="O77" s="916"/>
      <c r="P77" s="917"/>
      <c r="Q77" s="918"/>
      <c r="R77" s="918"/>
      <c r="S77" s="918"/>
      <c r="T77" s="914"/>
      <c r="U77" s="918"/>
      <c r="V77" s="918"/>
      <c r="W77" s="918"/>
      <c r="X77" s="914"/>
      <c r="Y77" s="912"/>
      <c r="Z77" s="907"/>
      <c r="AA77" s="108" t="n">
        <v>1</v>
      </c>
      <c r="AB77" s="908"/>
      <c r="AD77" s="36" t="s">
        <v>1924</v>
      </c>
    </row>
    <row r="79" s="880" customFormat="true" ht="11.25" hidden="false" customHeight="true" outlineLevel="0" collapsed="false">
      <c r="A79" s="880" t="s">
        <v>1927</v>
      </c>
    </row>
    <row r="80" customFormat="false" ht="17.25" hidden="false" customHeight="true" outlineLevel="0" collapsed="false"/>
    <row r="81" s="31" customFormat="true" ht="21" hidden="false" customHeight="true" outlineLevel="0" collapsed="false">
      <c r="A81" s="407"/>
      <c r="B81" s="569"/>
      <c r="C81" s="569"/>
      <c r="D81" s="34"/>
      <c r="E81" s="56"/>
      <c r="F81" s="919" t="e">
        <f aca="false">INDEX(IP_MAIN_LIST_NAME_IP,MATCH(A81,IP_MAIN_LIST_IP_ID,0))&amp;" ("&amp;INDEX(IP_MAIN_START_DATE,MATCH(A81,IP_MAIN_LIST_IP_ID,0))&amp;"-"&amp;INDEX(IP_MAIN_END_DATE,MATCH(A81,IP_MAIN_LIST_IP_ID,0))&amp;")"</f>
        <v>#N/A</v>
      </c>
      <c r="G81" s="920"/>
      <c r="H81" s="920"/>
      <c r="I81" s="921"/>
      <c r="J81" s="921"/>
      <c r="K81" s="922"/>
      <c r="L81" s="922"/>
      <c r="M81" s="922"/>
      <c r="N81" s="923"/>
      <c r="O81" s="923"/>
      <c r="P81" s="923"/>
      <c r="Q81" s="923"/>
      <c r="R81" s="923"/>
      <c r="S81" s="923"/>
      <c r="T81" s="923"/>
      <c r="U81" s="923"/>
      <c r="V81" s="923"/>
      <c r="W81" s="923"/>
      <c r="X81" s="923"/>
      <c r="Y81" s="923"/>
      <c r="Z81" s="923"/>
      <c r="AA81" s="923"/>
      <c r="AB81" s="923"/>
      <c r="AC81" s="923"/>
      <c r="AD81" s="923"/>
      <c r="AE81" s="924"/>
      <c r="AF81" s="922"/>
      <c r="AG81" s="922"/>
      <c r="AH81" s="922"/>
      <c r="AI81" s="922"/>
      <c r="AJ81" s="922"/>
      <c r="AK81" s="922"/>
      <c r="AL81" s="691"/>
      <c r="AM81" s="95"/>
      <c r="AN81" s="95"/>
      <c r="AO81" s="95"/>
      <c r="AP81" s="95"/>
      <c r="AQ81" s="95"/>
      <c r="AR81" s="95"/>
      <c r="AS81" s="95"/>
      <c r="AT81" s="95"/>
      <c r="AU81" s="95"/>
      <c r="AV81" s="95"/>
      <c r="AW81" s="95"/>
      <c r="AX81" s="95"/>
      <c r="AY81" s="95"/>
      <c r="AZ81" s="95"/>
      <c r="BA81" s="95"/>
      <c r="BB81" s="95"/>
      <c r="BC81" s="95"/>
      <c r="BD81" s="95"/>
      <c r="BE81" s="95"/>
      <c r="BF81" s="95"/>
    </row>
    <row r="82" s="31" customFormat="true" ht="0.75" hidden="false" customHeight="true" outlineLevel="0" collapsed="false">
      <c r="A82" s="569"/>
      <c r="B82" s="569"/>
      <c r="C82" s="569"/>
      <c r="D82" s="34"/>
      <c r="E82" s="56"/>
      <c r="F82" s="925"/>
      <c r="G82" s="889"/>
      <c r="H82" s="926" t="s">
        <v>383</v>
      </c>
      <c r="I82" s="926"/>
      <c r="J82" s="111"/>
      <c r="K82" s="111"/>
      <c r="L82" s="927"/>
      <c r="M82" s="372"/>
      <c r="N82" s="928"/>
      <c r="O82" s="928"/>
      <c r="P82" s="928"/>
      <c r="Q82" s="928"/>
      <c r="R82" s="928"/>
      <c r="S82" s="928"/>
      <c r="T82" s="928"/>
      <c r="U82" s="928"/>
      <c r="V82" s="928"/>
      <c r="W82" s="928"/>
      <c r="X82" s="928"/>
      <c r="Y82" s="928"/>
      <c r="Z82" s="928"/>
      <c r="AA82" s="928"/>
      <c r="AB82" s="928"/>
      <c r="AC82" s="928"/>
      <c r="AD82" s="928"/>
      <c r="AE82" s="928"/>
      <c r="AF82" s="929"/>
      <c r="AG82" s="927"/>
      <c r="AH82" s="927"/>
      <c r="AI82" s="929"/>
      <c r="AJ82" s="927"/>
      <c r="AK82" s="927"/>
      <c r="AL82" s="691"/>
      <c r="AM82" s="95"/>
      <c r="AN82" s="95"/>
      <c r="AO82" s="95"/>
      <c r="AP82" s="95"/>
      <c r="AQ82" s="95"/>
      <c r="AR82" s="95"/>
      <c r="AS82" s="95"/>
      <c r="AT82" s="95"/>
      <c r="AU82" s="95"/>
      <c r="AV82" s="95"/>
      <c r="AW82" s="95"/>
      <c r="AX82" s="95"/>
      <c r="AY82" s="95"/>
      <c r="AZ82" s="95"/>
      <c r="BA82" s="95"/>
      <c r="BB82" s="95"/>
      <c r="BC82" s="95"/>
      <c r="BD82" s="95"/>
      <c r="BE82" s="95"/>
      <c r="BF82" s="95"/>
    </row>
    <row r="83" s="31" customFormat="true" ht="0.75" hidden="false" customHeight="true" outlineLevel="0" collapsed="false">
      <c r="A83" s="569"/>
      <c r="B83" s="569"/>
      <c r="C83" s="569"/>
      <c r="D83" s="34"/>
      <c r="E83" s="56"/>
      <c r="F83" s="925"/>
      <c r="G83" s="889"/>
      <c r="H83" s="926"/>
      <c r="I83" s="926"/>
      <c r="J83" s="111"/>
      <c r="K83" s="111"/>
      <c r="L83" s="927"/>
      <c r="M83" s="372"/>
      <c r="N83" s="930"/>
      <c r="O83" s="931"/>
      <c r="P83" s="932"/>
      <c r="Q83" s="111"/>
      <c r="R83" s="111"/>
      <c r="S83" s="111"/>
      <c r="T83" s="111"/>
      <c r="U83" s="111"/>
      <c r="V83" s="111"/>
      <c r="W83" s="111"/>
      <c r="X83" s="111"/>
      <c r="Y83" s="111"/>
      <c r="Z83" s="933"/>
      <c r="AA83" s="934"/>
      <c r="AB83" s="934"/>
      <c r="AC83" s="934"/>
      <c r="AD83" s="934"/>
      <c r="AE83" s="935"/>
      <c r="AF83" s="929"/>
      <c r="AG83" s="927"/>
      <c r="AH83" s="927"/>
      <c r="AI83" s="929"/>
      <c r="AJ83" s="927"/>
      <c r="AK83" s="927"/>
      <c r="AL83" s="691"/>
      <c r="AM83" s="95"/>
      <c r="AN83" s="95"/>
      <c r="AO83" s="95"/>
      <c r="AP83" s="95"/>
      <c r="AQ83" s="95"/>
      <c r="AR83" s="95"/>
      <c r="AS83" s="95"/>
      <c r="AT83" s="95"/>
      <c r="AU83" s="95"/>
      <c r="AV83" s="95"/>
      <c r="AW83" s="95"/>
      <c r="AX83" s="95"/>
      <c r="AY83" s="95"/>
      <c r="AZ83" s="95"/>
      <c r="BA83" s="95"/>
      <c r="BB83" s="95"/>
      <c r="BC83" s="95"/>
      <c r="BD83" s="95"/>
      <c r="BE83" s="95"/>
      <c r="BF83" s="95"/>
    </row>
    <row r="84" s="31" customFormat="true" ht="0.75" hidden="false" customHeight="true" outlineLevel="0" collapsed="false">
      <c r="A84" s="569"/>
      <c r="B84" s="569"/>
      <c r="C84" s="569"/>
      <c r="D84" s="34"/>
      <c r="E84" s="56"/>
      <c r="F84" s="925"/>
      <c r="G84" s="889"/>
      <c r="H84" s="926"/>
      <c r="I84" s="926"/>
      <c r="J84" s="111"/>
      <c r="K84" s="111"/>
      <c r="L84" s="927"/>
      <c r="M84" s="372"/>
      <c r="N84" s="930"/>
      <c r="O84" s="931"/>
      <c r="P84" s="932"/>
      <c r="Q84" s="111"/>
      <c r="R84" s="111"/>
      <c r="S84" s="111"/>
      <c r="T84" s="111"/>
      <c r="U84" s="111"/>
      <c r="V84" s="111"/>
      <c r="W84" s="111"/>
      <c r="X84" s="111"/>
      <c r="Y84" s="111"/>
      <c r="Z84" s="936"/>
      <c r="AA84" s="931"/>
      <c r="AB84" s="931"/>
      <c r="AC84" s="937"/>
      <c r="AD84" s="931"/>
      <c r="AE84" s="937"/>
      <c r="AF84" s="929"/>
      <c r="AG84" s="927"/>
      <c r="AH84" s="927"/>
      <c r="AI84" s="929"/>
      <c r="AJ84" s="927"/>
      <c r="AK84" s="927"/>
      <c r="AL84" s="691"/>
      <c r="AM84" s="95"/>
      <c r="AN84" s="95"/>
      <c r="AO84" s="95"/>
      <c r="AP84" s="95"/>
      <c r="AQ84" s="95"/>
      <c r="AR84" s="95"/>
      <c r="AS84" s="95"/>
      <c r="AT84" s="95"/>
      <c r="AU84" s="95"/>
      <c r="AV84" s="95"/>
      <c r="AW84" s="95"/>
      <c r="AX84" s="95"/>
      <c r="AY84" s="95"/>
      <c r="AZ84" s="95"/>
      <c r="BA84" s="95"/>
      <c r="BB84" s="95"/>
      <c r="BC84" s="95"/>
      <c r="BD84" s="95"/>
      <c r="BE84" s="95"/>
      <c r="BF84" s="95"/>
    </row>
    <row r="85" s="31" customFormat="true" ht="0.75" hidden="false" customHeight="true" outlineLevel="0" collapsed="false">
      <c r="A85" s="569"/>
      <c r="B85" s="569"/>
      <c r="C85" s="569"/>
      <c r="D85" s="34"/>
      <c r="E85" s="56"/>
      <c r="F85" s="925"/>
      <c r="G85" s="889"/>
      <c r="H85" s="926"/>
      <c r="I85" s="926"/>
      <c r="J85" s="111"/>
      <c r="K85" s="111"/>
      <c r="L85" s="927"/>
      <c r="M85" s="372"/>
      <c r="N85" s="930"/>
      <c r="O85" s="931"/>
      <c r="P85" s="932"/>
      <c r="Q85" s="111"/>
      <c r="R85" s="111"/>
      <c r="S85" s="111"/>
      <c r="T85" s="111"/>
      <c r="U85" s="111"/>
      <c r="V85" s="111"/>
      <c r="W85" s="111"/>
      <c r="X85" s="111"/>
      <c r="Y85" s="111"/>
      <c r="Z85" s="933"/>
      <c r="AA85" s="934"/>
      <c r="AB85" s="938"/>
      <c r="AC85" s="934"/>
      <c r="AD85" s="934"/>
      <c r="AE85" s="939"/>
      <c r="AF85" s="929"/>
      <c r="AG85" s="927"/>
      <c r="AH85" s="927"/>
      <c r="AI85" s="929"/>
      <c r="AJ85" s="927"/>
      <c r="AK85" s="927"/>
      <c r="AL85" s="691"/>
      <c r="AM85" s="95"/>
      <c r="AN85" s="95"/>
      <c r="AO85" s="95"/>
      <c r="AP85" s="95"/>
      <c r="AQ85" s="95"/>
      <c r="AR85" s="95"/>
      <c r="AS85" s="95"/>
      <c r="AT85" s="95"/>
      <c r="AU85" s="95"/>
      <c r="AV85" s="95"/>
      <c r="AW85" s="95"/>
      <c r="AX85" s="95"/>
      <c r="AY85" s="95"/>
      <c r="AZ85" s="95"/>
      <c r="BA85" s="95"/>
      <c r="BB85" s="95"/>
      <c r="BC85" s="95"/>
      <c r="BD85" s="95"/>
      <c r="BE85" s="95"/>
      <c r="BF85" s="95"/>
    </row>
    <row r="86" s="31" customFormat="true" ht="0.75" hidden="false" customHeight="true" outlineLevel="0" collapsed="false">
      <c r="A86" s="569"/>
      <c r="B86" s="569"/>
      <c r="C86" s="569"/>
      <c r="D86" s="34"/>
      <c r="E86" s="56"/>
      <c r="F86" s="925"/>
      <c r="G86" s="889"/>
      <c r="H86" s="926"/>
      <c r="I86" s="926"/>
      <c r="J86" s="111"/>
      <c r="K86" s="111"/>
      <c r="L86" s="927"/>
      <c r="M86" s="372"/>
      <c r="N86" s="934"/>
      <c r="O86" s="934"/>
      <c r="P86" s="938"/>
      <c r="Q86" s="934"/>
      <c r="R86" s="934"/>
      <c r="S86" s="934"/>
      <c r="T86" s="934"/>
      <c r="U86" s="934"/>
      <c r="V86" s="934"/>
      <c r="W86" s="934"/>
      <c r="X86" s="934"/>
      <c r="Y86" s="934"/>
      <c r="Z86" s="934"/>
      <c r="AA86" s="934"/>
      <c r="AB86" s="934"/>
      <c r="AC86" s="934"/>
      <c r="AD86" s="934"/>
      <c r="AE86" s="939"/>
      <c r="AF86" s="929"/>
      <c r="AG86" s="927"/>
      <c r="AH86" s="927"/>
      <c r="AI86" s="929"/>
      <c r="AJ86" s="927"/>
      <c r="AK86" s="927"/>
      <c r="AL86" s="691"/>
      <c r="AM86" s="95"/>
      <c r="AN86" s="95"/>
      <c r="AO86" s="95"/>
      <c r="AP86" s="95"/>
      <c r="AQ86" s="95"/>
      <c r="AR86" s="95"/>
      <c r="AS86" s="95"/>
      <c r="AT86" s="95"/>
      <c r="AU86" s="95"/>
      <c r="AV86" s="95"/>
      <c r="AW86" s="95"/>
      <c r="AX86" s="95"/>
      <c r="AY86" s="95"/>
      <c r="AZ86" s="95"/>
      <c r="BA86" s="95"/>
      <c r="BB86" s="95"/>
      <c r="BC86" s="95"/>
      <c r="BD86" s="95"/>
      <c r="BE86" s="95"/>
      <c r="BF86" s="95"/>
    </row>
    <row r="87" s="31" customFormat="true" ht="12" hidden="false" customHeight="true" outlineLevel="0" collapsed="false">
      <c r="A87" s="569"/>
      <c r="B87" s="569"/>
      <c r="C87" s="569"/>
      <c r="D87" s="34"/>
      <c r="E87" s="56"/>
      <c r="F87" s="925"/>
      <c r="G87" s="940"/>
      <c r="H87" s="940"/>
      <c r="I87" s="941" t="s">
        <v>1928</v>
      </c>
      <c r="J87" s="941"/>
      <c r="K87" s="941"/>
      <c r="L87" s="942"/>
      <c r="M87" s="942"/>
      <c r="N87" s="943"/>
      <c r="O87" s="943"/>
      <c r="P87" s="943"/>
      <c r="Q87" s="943"/>
      <c r="R87" s="943"/>
      <c r="S87" s="943"/>
      <c r="T87" s="943"/>
      <c r="U87" s="943"/>
      <c r="V87" s="943"/>
      <c r="W87" s="943"/>
      <c r="X87" s="943"/>
      <c r="Y87" s="943"/>
      <c r="Z87" s="943"/>
      <c r="AA87" s="943"/>
      <c r="AB87" s="943"/>
      <c r="AC87" s="943"/>
      <c r="AD87" s="943"/>
      <c r="AE87" s="943"/>
      <c r="AF87" s="943"/>
      <c r="AG87" s="942"/>
      <c r="AH87" s="942"/>
      <c r="AI87" s="943"/>
      <c r="AJ87" s="942"/>
      <c r="AK87" s="943"/>
      <c r="AL87" s="691"/>
      <c r="AM87" s="95"/>
      <c r="AN87" s="95"/>
      <c r="AO87" s="95"/>
      <c r="AP87" s="95"/>
      <c r="AQ87" s="95"/>
      <c r="AR87" s="95"/>
      <c r="AS87" s="95"/>
      <c r="AT87" s="95"/>
      <c r="AU87" s="95"/>
      <c r="AV87" s="95"/>
      <c r="AW87" s="95"/>
      <c r="AX87" s="95"/>
      <c r="AY87" s="95"/>
      <c r="AZ87" s="95"/>
      <c r="BA87" s="95"/>
      <c r="BB87" s="95"/>
      <c r="BC87" s="95"/>
      <c r="BD87" s="95"/>
      <c r="BE87" s="95"/>
      <c r="BF87" s="95"/>
    </row>
    <row r="89" s="880" customFormat="true" ht="11.25" hidden="false" customHeight="true" outlineLevel="0" collapsed="false">
      <c r="A89" s="880" t="s">
        <v>1929</v>
      </c>
    </row>
    <row r="91" s="31" customFormat="true" ht="11.25" hidden="false" customHeight="true" outlineLevel="0" collapsed="false">
      <c r="A91" s="569"/>
      <c r="B91" s="569"/>
      <c r="C91" s="569"/>
      <c r="D91" s="34"/>
      <c r="E91" s="56"/>
      <c r="F91" s="916"/>
      <c r="G91" s="944"/>
      <c r="H91" s="944"/>
      <c r="I91" s="945"/>
      <c r="J91" s="945"/>
      <c r="K91" s="913"/>
      <c r="L91" s="945"/>
      <c r="M91" s="944"/>
      <c r="N91" s="946"/>
      <c r="O91" s="947" t="n">
        <v>1</v>
      </c>
      <c r="P91" s="901" t="s">
        <v>19</v>
      </c>
      <c r="Q91" s="161"/>
      <c r="R91" s="161"/>
      <c r="S91" s="161"/>
      <c r="T91" s="161"/>
      <c r="U91" s="161"/>
      <c r="V91" s="161"/>
      <c r="W91" s="161"/>
      <c r="X91" s="161"/>
      <c r="Y91" s="161"/>
      <c r="Z91" s="948"/>
      <c r="AA91" s="949"/>
      <c r="AB91" s="949"/>
      <c r="AC91" s="950"/>
      <c r="AD91" s="950"/>
      <c r="AE91" s="950"/>
      <c r="AF91" s="951"/>
      <c r="AG91" s="952"/>
      <c r="AH91" s="952"/>
      <c r="AI91" s="951"/>
      <c r="AJ91" s="952"/>
      <c r="AK91" s="953"/>
      <c r="AL91" s="691"/>
      <c r="AM91" s="95"/>
      <c r="AN91" s="95"/>
      <c r="AO91" s="95"/>
      <c r="AP91" s="95"/>
      <c r="AQ91" s="95"/>
      <c r="AR91" s="95"/>
      <c r="AS91" s="95"/>
      <c r="AT91" s="95"/>
      <c r="AU91" s="95"/>
      <c r="AV91" s="95"/>
      <c r="AW91" s="95"/>
      <c r="AX91" s="95"/>
      <c r="AY91" s="95"/>
      <c r="AZ91" s="95"/>
      <c r="BA91" s="95"/>
      <c r="BB91" s="95"/>
      <c r="BC91" s="95"/>
      <c r="BD91" s="95"/>
      <c r="BE91" s="95"/>
      <c r="BF91" s="95"/>
    </row>
    <row r="92" s="31" customFormat="true" ht="11.25" hidden="false" customHeight="true" outlineLevel="0" collapsed="false">
      <c r="A92" s="569"/>
      <c r="B92" s="569"/>
      <c r="C92" s="569"/>
      <c r="D92" s="34"/>
      <c r="E92" s="56"/>
      <c r="F92" s="916"/>
      <c r="G92" s="944"/>
      <c r="H92" s="944"/>
      <c r="I92" s="912"/>
      <c r="J92" s="912"/>
      <c r="K92" s="913"/>
      <c r="L92" s="912"/>
      <c r="M92" s="944"/>
      <c r="N92" s="946"/>
      <c r="O92" s="947"/>
      <c r="P92" s="901"/>
      <c r="Q92" s="161"/>
      <c r="R92" s="161"/>
      <c r="S92" s="161"/>
      <c r="T92" s="161"/>
      <c r="U92" s="161"/>
      <c r="V92" s="161"/>
      <c r="W92" s="161"/>
      <c r="X92" s="161"/>
      <c r="Y92" s="161"/>
      <c r="Z92" s="954"/>
      <c r="AA92" s="947" t="n">
        <v>1</v>
      </c>
      <c r="AB92" s="955"/>
      <c r="AC92" s="645"/>
      <c r="AD92" s="955" t="n">
        <f aca="false">AB92</f>
        <v>0</v>
      </c>
      <c r="AE92" s="658"/>
      <c r="AF92" s="913"/>
      <c r="AG92" s="952"/>
      <c r="AH92" s="952"/>
      <c r="AI92" s="913"/>
      <c r="AJ92" s="952"/>
      <c r="AK92" s="953"/>
      <c r="AL92" s="691"/>
      <c r="AM92" s="95"/>
      <c r="AN92" s="95"/>
      <c r="AO92" s="95"/>
      <c r="AP92" s="95"/>
      <c r="AQ92" s="95"/>
      <c r="AR92" s="95"/>
      <c r="AS92" s="95"/>
      <c r="AT92" s="95"/>
      <c r="AU92" s="95"/>
      <c r="AV92" s="95"/>
      <c r="AW92" s="95"/>
      <c r="AX92" s="95"/>
      <c r="AY92" s="95"/>
      <c r="AZ92" s="95"/>
      <c r="BA92" s="95"/>
      <c r="BB92" s="95"/>
      <c r="BC92" s="95"/>
      <c r="BD92" s="95"/>
      <c r="BE92" s="95"/>
      <c r="BF92" s="95"/>
    </row>
    <row r="93" s="31" customFormat="true" ht="11.25" hidden="false" customHeight="true" outlineLevel="0" collapsed="false">
      <c r="A93" s="569"/>
      <c r="B93" s="569"/>
      <c r="C93" s="569"/>
      <c r="D93" s="34"/>
      <c r="E93" s="56"/>
      <c r="F93" s="916"/>
      <c r="G93" s="944"/>
      <c r="H93" s="944"/>
      <c r="I93" s="956"/>
      <c r="J93" s="956"/>
      <c r="K93" s="913"/>
      <c r="L93" s="956"/>
      <c r="M93" s="944"/>
      <c r="N93" s="946"/>
      <c r="O93" s="947"/>
      <c r="P93" s="901"/>
      <c r="Q93" s="161"/>
      <c r="R93" s="161"/>
      <c r="S93" s="161"/>
      <c r="T93" s="161"/>
      <c r="U93" s="161"/>
      <c r="V93" s="161"/>
      <c r="W93" s="161"/>
      <c r="X93" s="161"/>
      <c r="Y93" s="161"/>
      <c r="Z93" s="948"/>
      <c r="AA93" s="949"/>
      <c r="AB93" s="324" t="s">
        <v>1930</v>
      </c>
      <c r="AC93" s="950"/>
      <c r="AD93" s="950"/>
      <c r="AE93" s="950"/>
      <c r="AF93" s="957"/>
      <c r="AG93" s="952"/>
      <c r="AH93" s="952"/>
      <c r="AI93" s="957"/>
      <c r="AJ93" s="952"/>
      <c r="AK93" s="953"/>
      <c r="AL93" s="691"/>
      <c r="AM93" s="95"/>
      <c r="AN93" s="95"/>
      <c r="AO93" s="95"/>
      <c r="AP93" s="95"/>
      <c r="AQ93" s="95"/>
      <c r="AR93" s="95"/>
      <c r="AS93" s="95"/>
      <c r="AT93" s="95"/>
      <c r="AU93" s="95"/>
      <c r="AV93" s="95"/>
      <c r="AW93" s="95"/>
      <c r="AX93" s="95"/>
      <c r="AY93" s="95"/>
      <c r="AZ93" s="95"/>
      <c r="BA93" s="95"/>
      <c r="BB93" s="95"/>
      <c r="BC93" s="95"/>
      <c r="BD93" s="95"/>
      <c r="BE93" s="95"/>
      <c r="BF93" s="95"/>
    </row>
    <row r="95" s="880" customFormat="true" ht="11.25" hidden="false" customHeight="true" outlineLevel="0" collapsed="false">
      <c r="A95" s="880" t="s">
        <v>1931</v>
      </c>
    </row>
    <row r="97" s="31" customFormat="true" ht="11.25" hidden="false" customHeight="true" outlineLevel="0" collapsed="false">
      <c r="A97" s="569"/>
      <c r="B97" s="569"/>
      <c r="C97" s="569"/>
      <c r="D97" s="34"/>
      <c r="E97" s="56"/>
      <c r="F97" s="944"/>
      <c r="G97" s="944"/>
      <c r="H97" s="944"/>
      <c r="I97" s="944"/>
      <c r="J97" s="944"/>
      <c r="K97" s="944"/>
      <c r="L97" s="944"/>
      <c r="M97" s="944"/>
      <c r="N97" s="944"/>
      <c r="O97" s="944"/>
      <c r="P97" s="944"/>
      <c r="Q97" s="944"/>
      <c r="R97" s="944"/>
      <c r="S97" s="944"/>
      <c r="T97" s="944"/>
      <c r="U97" s="944"/>
      <c r="V97" s="944"/>
      <c r="W97" s="944"/>
      <c r="X97" s="944"/>
      <c r="Y97" s="944"/>
      <c r="Z97" s="958"/>
      <c r="AA97" s="959" t="n">
        <v>1</v>
      </c>
      <c r="AB97" s="955"/>
      <c r="AC97" s="645"/>
      <c r="AD97" s="955" t="n">
        <f aca="false">AB97</f>
        <v>0</v>
      </c>
      <c r="AE97" s="645"/>
      <c r="AF97" s="913"/>
      <c r="AG97" s="952"/>
      <c r="AH97" s="952"/>
      <c r="AI97" s="913"/>
      <c r="AJ97" s="952"/>
      <c r="AK97" s="953"/>
      <c r="AL97" s="691"/>
      <c r="AM97" s="95"/>
      <c r="AN97" s="95"/>
      <c r="AO97" s="95"/>
      <c r="AP97" s="95"/>
      <c r="AQ97" s="95"/>
      <c r="AR97" s="95"/>
      <c r="AS97" s="95"/>
      <c r="AT97" s="95"/>
      <c r="AU97" s="95"/>
      <c r="AV97" s="95"/>
      <c r="AW97" s="95"/>
      <c r="AX97" s="95"/>
      <c r="AY97" s="95"/>
      <c r="AZ97" s="95"/>
      <c r="BA97" s="95"/>
      <c r="BB97" s="95"/>
      <c r="BC97" s="95"/>
      <c r="BD97" s="95"/>
      <c r="BE97" s="95"/>
      <c r="BF97" s="95"/>
    </row>
    <row r="99" s="880" customFormat="true" ht="11.25" hidden="false" customHeight="true" outlineLevel="0" collapsed="false">
      <c r="A99" s="880" t="s">
        <v>1932</v>
      </c>
    </row>
    <row r="101" s="31" customFormat="true" ht="11.25" hidden="false" customHeight="true" outlineLevel="0" collapsed="false">
      <c r="A101" s="569"/>
      <c r="B101" s="569"/>
      <c r="C101" s="569"/>
      <c r="D101" s="34"/>
      <c r="E101" s="56"/>
      <c r="F101" s="916"/>
      <c r="G101" s="944"/>
      <c r="H101" s="889" t="s">
        <v>118</v>
      </c>
      <c r="I101" s="960"/>
      <c r="J101" s="258"/>
      <c r="K101" s="256"/>
      <c r="L101" s="166" t="s">
        <v>19</v>
      </c>
      <c r="M101" s="161"/>
      <c r="N101" s="961"/>
      <c r="O101" s="962" t="s">
        <v>383</v>
      </c>
      <c r="P101" s="963"/>
      <c r="Q101" s="963"/>
      <c r="R101" s="963"/>
      <c r="S101" s="963"/>
      <c r="T101" s="963"/>
      <c r="U101" s="963"/>
      <c r="V101" s="963"/>
      <c r="W101" s="963"/>
      <c r="X101" s="963"/>
      <c r="Y101" s="963"/>
      <c r="Z101" s="963"/>
      <c r="AA101" s="963"/>
      <c r="AB101" s="963"/>
      <c r="AC101" s="963"/>
      <c r="AD101" s="963"/>
      <c r="AE101" s="963"/>
      <c r="AF101" s="964"/>
      <c r="AG101" s="260"/>
      <c r="AH101" s="260"/>
      <c r="AI101" s="964"/>
      <c r="AJ101" s="260"/>
      <c r="AK101" s="260"/>
      <c r="AL101" s="691"/>
      <c r="AM101" s="95"/>
      <c r="AN101" s="95"/>
      <c r="AO101" s="95"/>
      <c r="AP101" s="95"/>
      <c r="AQ101" s="95"/>
      <c r="AR101" s="95"/>
      <c r="AS101" s="95"/>
      <c r="AT101" s="95"/>
      <c r="AU101" s="95"/>
      <c r="AV101" s="95"/>
      <c r="AW101" s="95"/>
      <c r="AX101" s="95"/>
      <c r="AY101" s="95"/>
      <c r="AZ101" s="95"/>
      <c r="BA101" s="95"/>
      <c r="BB101" s="95"/>
      <c r="BC101" s="95"/>
      <c r="BD101" s="95"/>
      <c r="BE101" s="95"/>
      <c r="BF101" s="95"/>
    </row>
    <row r="102" s="31" customFormat="true" ht="11.25" hidden="false" customHeight="true" outlineLevel="0" collapsed="false">
      <c r="A102" s="569"/>
      <c r="B102" s="569"/>
      <c r="C102" s="569"/>
      <c r="D102" s="34"/>
      <c r="E102" s="56"/>
      <c r="F102" s="916"/>
      <c r="G102" s="944"/>
      <c r="H102" s="889"/>
      <c r="I102" s="960"/>
      <c r="J102" s="258"/>
      <c r="K102" s="256"/>
      <c r="L102" s="166"/>
      <c r="M102" s="161"/>
      <c r="N102" s="946"/>
      <c r="O102" s="959" t="n">
        <v>1</v>
      </c>
      <c r="P102" s="901" t="s">
        <v>19</v>
      </c>
      <c r="Q102" s="161"/>
      <c r="R102" s="161"/>
      <c r="S102" s="161"/>
      <c r="T102" s="161"/>
      <c r="U102" s="161"/>
      <c r="V102" s="161"/>
      <c r="W102" s="161"/>
      <c r="X102" s="161"/>
      <c r="Y102" s="161"/>
      <c r="Z102" s="948"/>
      <c r="AA102" s="949"/>
      <c r="AB102" s="949"/>
      <c r="AC102" s="950"/>
      <c r="AD102" s="950"/>
      <c r="AE102" s="965"/>
      <c r="AF102" s="964"/>
      <c r="AG102" s="260"/>
      <c r="AH102" s="260"/>
      <c r="AI102" s="964"/>
      <c r="AJ102" s="260"/>
      <c r="AK102" s="260"/>
      <c r="AL102" s="691"/>
      <c r="AM102" s="95"/>
      <c r="AN102" s="95"/>
      <c r="AO102" s="95"/>
      <c r="AP102" s="95"/>
      <c r="AQ102" s="95"/>
      <c r="AR102" s="95"/>
      <c r="AS102" s="95"/>
      <c r="AT102" s="95"/>
      <c r="AU102" s="95"/>
      <c r="AV102" s="95"/>
      <c r="AW102" s="95"/>
      <c r="AX102" s="95"/>
      <c r="AY102" s="95"/>
      <c r="AZ102" s="95"/>
      <c r="BA102" s="95"/>
      <c r="BB102" s="95"/>
      <c r="BC102" s="95"/>
      <c r="BD102" s="95"/>
      <c r="BE102" s="95"/>
      <c r="BF102" s="95"/>
    </row>
    <row r="103" s="31" customFormat="true" ht="11.25" hidden="false" customHeight="true" outlineLevel="0" collapsed="false">
      <c r="A103" s="569"/>
      <c r="B103" s="569"/>
      <c r="C103" s="569"/>
      <c r="D103" s="34"/>
      <c r="E103" s="56"/>
      <c r="F103" s="916"/>
      <c r="G103" s="944"/>
      <c r="H103" s="889"/>
      <c r="I103" s="960"/>
      <c r="J103" s="258"/>
      <c r="K103" s="256"/>
      <c r="L103" s="166"/>
      <c r="M103" s="161"/>
      <c r="N103" s="946"/>
      <c r="O103" s="959"/>
      <c r="P103" s="901"/>
      <c r="Q103" s="161"/>
      <c r="R103" s="161"/>
      <c r="S103" s="161"/>
      <c r="T103" s="161"/>
      <c r="U103" s="161"/>
      <c r="V103" s="161"/>
      <c r="W103" s="161"/>
      <c r="X103" s="161"/>
      <c r="Y103" s="161"/>
      <c r="Z103" s="954"/>
      <c r="AA103" s="947" t="n">
        <v>1</v>
      </c>
      <c r="AB103" s="955"/>
      <c r="AC103" s="645"/>
      <c r="AD103" s="955" t="n">
        <f aca="false">AB103</f>
        <v>0</v>
      </c>
      <c r="AE103" s="645"/>
      <c r="AF103" s="964"/>
      <c r="AG103" s="260"/>
      <c r="AH103" s="260"/>
      <c r="AI103" s="964"/>
      <c r="AJ103" s="260"/>
      <c r="AK103" s="260"/>
      <c r="AL103" s="691"/>
      <c r="AM103" s="95"/>
      <c r="AN103" s="95"/>
      <c r="AO103" s="95"/>
      <c r="AP103" s="95"/>
      <c r="AQ103" s="95"/>
      <c r="AR103" s="95"/>
      <c r="AS103" s="95"/>
      <c r="AT103" s="95"/>
      <c r="AU103" s="95"/>
      <c r="AV103" s="95"/>
      <c r="AW103" s="95"/>
      <c r="AX103" s="95"/>
      <c r="AY103" s="95"/>
      <c r="AZ103" s="95"/>
      <c r="BA103" s="95"/>
      <c r="BB103" s="95"/>
      <c r="BC103" s="95"/>
      <c r="BD103" s="95"/>
      <c r="BE103" s="95"/>
      <c r="BF103" s="95"/>
    </row>
    <row r="104" s="31" customFormat="true" ht="11.25" hidden="false" customHeight="true" outlineLevel="0" collapsed="false">
      <c r="A104" s="569"/>
      <c r="B104" s="569"/>
      <c r="C104" s="569"/>
      <c r="D104" s="34"/>
      <c r="E104" s="56"/>
      <c r="F104" s="916"/>
      <c r="G104" s="944"/>
      <c r="H104" s="889"/>
      <c r="I104" s="960"/>
      <c r="J104" s="258"/>
      <c r="K104" s="256"/>
      <c r="L104" s="166"/>
      <c r="M104" s="161"/>
      <c r="N104" s="946"/>
      <c r="O104" s="959"/>
      <c r="P104" s="901"/>
      <c r="Q104" s="161"/>
      <c r="R104" s="161"/>
      <c r="S104" s="161"/>
      <c r="T104" s="161"/>
      <c r="U104" s="161"/>
      <c r="V104" s="161"/>
      <c r="W104" s="161"/>
      <c r="X104" s="161"/>
      <c r="Y104" s="161"/>
      <c r="Z104" s="948"/>
      <c r="AA104" s="949"/>
      <c r="AB104" s="324" t="s">
        <v>1930</v>
      </c>
      <c r="AC104" s="950"/>
      <c r="AD104" s="950"/>
      <c r="AE104" s="966"/>
      <c r="AF104" s="964"/>
      <c r="AG104" s="260"/>
      <c r="AH104" s="260"/>
      <c r="AI104" s="964"/>
      <c r="AJ104" s="260"/>
      <c r="AK104" s="260"/>
      <c r="AL104" s="691"/>
      <c r="AM104" s="95"/>
      <c r="AN104" s="95"/>
      <c r="AO104" s="95"/>
      <c r="AP104" s="95"/>
      <c r="AQ104" s="95"/>
      <c r="AR104" s="95"/>
      <c r="AS104" s="95"/>
      <c r="AT104" s="95"/>
      <c r="AU104" s="95"/>
      <c r="AV104" s="95"/>
      <c r="AW104" s="95"/>
      <c r="AX104" s="95"/>
      <c r="AY104" s="95"/>
      <c r="AZ104" s="95"/>
      <c r="BA104" s="95"/>
      <c r="BB104" s="95"/>
      <c r="BC104" s="95"/>
      <c r="BD104" s="95"/>
      <c r="BE104" s="95"/>
      <c r="BF104" s="95"/>
    </row>
    <row r="105" s="31" customFormat="true" ht="11.25" hidden="false" customHeight="true" outlineLevel="0" collapsed="false">
      <c r="A105" s="569"/>
      <c r="B105" s="569"/>
      <c r="C105" s="569"/>
      <c r="D105" s="34"/>
      <c r="E105" s="56"/>
      <c r="F105" s="916"/>
      <c r="G105" s="944"/>
      <c r="H105" s="889"/>
      <c r="I105" s="960"/>
      <c r="J105" s="258"/>
      <c r="K105" s="256"/>
      <c r="L105" s="166"/>
      <c r="M105" s="161"/>
      <c r="N105" s="948"/>
      <c r="O105" s="949"/>
      <c r="P105" s="125" t="s">
        <v>1933</v>
      </c>
      <c r="Q105" s="949"/>
      <c r="R105" s="949"/>
      <c r="S105" s="949"/>
      <c r="T105" s="949"/>
      <c r="U105" s="949"/>
      <c r="V105" s="949"/>
      <c r="W105" s="949"/>
      <c r="X105" s="949"/>
      <c r="Y105" s="949"/>
      <c r="Z105" s="949"/>
      <c r="AA105" s="949"/>
      <c r="AB105" s="949"/>
      <c r="AC105" s="949"/>
      <c r="AD105" s="949"/>
      <c r="AE105" s="967"/>
      <c r="AF105" s="964"/>
      <c r="AG105" s="260"/>
      <c r="AH105" s="260"/>
      <c r="AI105" s="964"/>
      <c r="AJ105" s="260"/>
      <c r="AK105" s="260"/>
      <c r="AL105" s="691"/>
      <c r="AM105" s="95"/>
      <c r="AN105" s="95"/>
      <c r="AO105" s="95"/>
      <c r="AP105" s="95"/>
      <c r="AQ105" s="95"/>
      <c r="AR105" s="95"/>
      <c r="AS105" s="95"/>
      <c r="AT105" s="95"/>
      <c r="AU105" s="95"/>
      <c r="AV105" s="95"/>
      <c r="AW105" s="95"/>
      <c r="AX105" s="95"/>
      <c r="AY105" s="95"/>
      <c r="AZ105" s="95"/>
      <c r="BA105" s="95"/>
      <c r="BB105" s="95"/>
      <c r="BC105" s="95"/>
      <c r="BD105" s="95"/>
      <c r="BE105" s="95"/>
      <c r="BF105" s="95"/>
    </row>
    <row r="107" s="880" customFormat="true" ht="11.25" hidden="false" customHeight="true" outlineLevel="0" collapsed="false">
      <c r="A107" s="880" t="s">
        <v>1934</v>
      </c>
    </row>
    <row r="108" customFormat="false" ht="17.25" hidden="false" customHeight="true" outlineLevel="0" collapsed="false"/>
    <row r="109" s="696" customFormat="true" ht="21" hidden="false" customHeight="true" outlineLevel="0" collapsed="false">
      <c r="A109" s="407"/>
      <c r="B109" s="697"/>
      <c r="E109" s="968"/>
      <c r="F109" s="969" t="e">
        <f aca="false">INDEX(IP_MAIN_LIST_NAME_IP,MATCH(A109,IP_MAIN_LIST_IP_ID,0))&amp;" ("&amp;INDEX(IP_MAIN_START_DATE,MATCH(A109,IP_MAIN_LIST_IP_ID,0))&amp;"-"&amp;INDEX(IP_MAIN_END_DATE,MATCH(A109,IP_MAIN_LIST_IP_ID,0))&amp;")"</f>
        <v>#N/A</v>
      </c>
      <c r="G109" s="970"/>
      <c r="H109" s="971"/>
      <c r="I109" s="971"/>
      <c r="J109" s="971"/>
      <c r="K109" s="971"/>
      <c r="L109" s="971"/>
      <c r="M109" s="971"/>
      <c r="N109" s="971"/>
      <c r="O109" s="970"/>
      <c r="P109" s="970"/>
      <c r="Q109" s="970"/>
      <c r="R109" s="970"/>
      <c r="S109" s="970"/>
      <c r="T109" s="970"/>
      <c r="U109" s="971"/>
      <c r="V109" s="971"/>
      <c r="W109" s="971"/>
      <c r="X109" s="971"/>
      <c r="Y109" s="971"/>
      <c r="Z109" s="971"/>
      <c r="AA109" s="971"/>
      <c r="AB109" s="970"/>
      <c r="AC109" s="971"/>
      <c r="AD109" s="971"/>
      <c r="AE109" s="971"/>
      <c r="AF109" s="971"/>
      <c r="AG109" s="971"/>
      <c r="AH109" s="971"/>
      <c r="AI109" s="971"/>
      <c r="AJ109" s="971"/>
      <c r="AK109" s="971"/>
      <c r="AL109" s="971"/>
      <c r="AM109" s="971"/>
      <c r="AN109" s="971"/>
      <c r="AO109" s="971"/>
      <c r="AP109" s="971"/>
      <c r="AQ109" s="971"/>
      <c r="AR109" s="971"/>
      <c r="AS109" s="971"/>
      <c r="AT109" s="971"/>
      <c r="AU109" s="971"/>
      <c r="AV109" s="971"/>
      <c r="AW109" s="971"/>
      <c r="AX109" s="971"/>
      <c r="AY109" s="971"/>
      <c r="AZ109" s="971"/>
      <c r="BA109" s="971"/>
      <c r="BB109" s="971"/>
      <c r="BC109" s="971"/>
      <c r="BD109" s="971"/>
      <c r="BE109" s="971"/>
      <c r="BF109" s="971"/>
      <c r="BG109" s="971"/>
      <c r="BH109" s="971"/>
      <c r="BI109" s="971"/>
      <c r="BJ109" s="971"/>
      <c r="BK109" s="971"/>
      <c r="BL109" s="971"/>
      <c r="BM109" s="971"/>
      <c r="BN109" s="971"/>
      <c r="BO109" s="971"/>
      <c r="BP109" s="971"/>
      <c r="BQ109" s="971"/>
      <c r="BR109" s="971"/>
      <c r="BS109" s="971"/>
      <c r="BT109" s="971"/>
      <c r="BU109" s="971"/>
      <c r="BV109" s="971"/>
      <c r="BW109" s="971"/>
      <c r="BX109" s="971"/>
      <c r="BY109" s="971"/>
      <c r="BZ109" s="971"/>
      <c r="CA109" s="971"/>
      <c r="CB109" s="971"/>
      <c r="CC109" s="971"/>
      <c r="CD109" s="971"/>
      <c r="CE109" s="971"/>
      <c r="CF109" s="971"/>
      <c r="CG109" s="971"/>
      <c r="CH109" s="971"/>
      <c r="CI109" s="971"/>
      <c r="CJ109" s="971"/>
      <c r="CK109" s="971"/>
      <c r="CL109" s="972"/>
      <c r="CM109" s="972"/>
      <c r="CN109" s="972"/>
      <c r="CO109" s="972"/>
      <c r="CP109" s="972"/>
      <c r="CQ109" s="972"/>
      <c r="CR109" s="972"/>
      <c r="CS109" s="972"/>
      <c r="CT109" s="972"/>
      <c r="CU109" s="972"/>
      <c r="CV109" s="972"/>
      <c r="CW109" s="972"/>
      <c r="CX109" s="972"/>
      <c r="CY109" s="972"/>
      <c r="CZ109" s="972"/>
      <c r="DA109" s="972"/>
      <c r="DB109" s="972"/>
      <c r="DC109" s="972"/>
      <c r="DD109" s="972"/>
      <c r="DE109" s="972"/>
      <c r="DF109" s="972"/>
      <c r="DG109" s="972"/>
      <c r="DH109" s="972"/>
      <c r="DI109" s="972"/>
      <c r="DJ109" s="972"/>
      <c r="DK109" s="972"/>
      <c r="DL109" s="972"/>
      <c r="DM109" s="972"/>
      <c r="DN109" s="972"/>
      <c r="DO109" s="972"/>
      <c r="DP109" s="972"/>
      <c r="DQ109" s="972"/>
      <c r="DR109" s="972"/>
      <c r="DS109" s="972"/>
      <c r="DT109" s="972"/>
      <c r="DU109" s="972"/>
      <c r="DV109" s="972"/>
      <c r="DW109" s="972"/>
      <c r="DX109" s="972"/>
      <c r="DY109" s="972"/>
      <c r="DZ109" s="972"/>
      <c r="EA109" s="972"/>
      <c r="EB109" s="972"/>
      <c r="EC109" s="972"/>
      <c r="ED109" s="972"/>
      <c r="EE109" s="972"/>
      <c r="EF109" s="972"/>
      <c r="EG109" s="972"/>
      <c r="EH109" s="972"/>
      <c r="EI109" s="972"/>
      <c r="EJ109" s="972"/>
      <c r="EK109" s="972"/>
      <c r="EL109" s="972"/>
      <c r="EM109" s="972"/>
      <c r="EN109" s="972"/>
      <c r="EO109" s="972"/>
      <c r="EP109" s="972"/>
      <c r="EQ109" s="972"/>
      <c r="ER109" s="972"/>
      <c r="ES109" s="972"/>
      <c r="ET109" s="972"/>
      <c r="EU109" s="972"/>
      <c r="EV109" s="972"/>
      <c r="EW109" s="972"/>
      <c r="EX109" s="972"/>
      <c r="EY109" s="972"/>
      <c r="EZ109" s="972"/>
      <c r="FA109" s="972"/>
      <c r="FB109" s="972"/>
      <c r="FC109" s="972"/>
      <c r="FD109" s="972"/>
      <c r="FE109" s="972"/>
      <c r="FF109" s="972"/>
      <c r="FG109" s="972"/>
      <c r="FH109" s="972"/>
      <c r="FI109" s="972"/>
      <c r="FJ109" s="972"/>
      <c r="FK109" s="972"/>
      <c r="FL109" s="972"/>
      <c r="FM109" s="972"/>
      <c r="FN109" s="972"/>
      <c r="FO109" s="972"/>
      <c r="FP109" s="972"/>
      <c r="FQ109" s="972"/>
      <c r="FR109" s="972"/>
      <c r="FS109" s="972"/>
      <c r="FT109" s="972"/>
      <c r="FU109" s="972"/>
      <c r="FV109" s="973"/>
      <c r="FW109" s="718"/>
      <c r="FX109" s="95"/>
    </row>
    <row r="110" s="696" customFormat="true" ht="24.75" hidden="false" customHeight="true" outlineLevel="0" collapsed="false">
      <c r="B110" s="697"/>
      <c r="E110" s="41"/>
      <c r="F110" s="733" t="n">
        <v>1</v>
      </c>
      <c r="G110" s="76"/>
      <c r="H110" s="57"/>
      <c r="I110" s="257"/>
      <c r="J110" s="974"/>
      <c r="K110" s="974"/>
      <c r="L110" s="974"/>
      <c r="M110" s="974"/>
      <c r="N110" s="974"/>
      <c r="O110" s="975"/>
      <c r="P110" s="975"/>
      <c r="Q110" s="975"/>
      <c r="R110" s="975"/>
      <c r="S110" s="975"/>
      <c r="T110" s="975"/>
      <c r="U110" s="975"/>
      <c r="V110" s="975"/>
      <c r="W110" s="975"/>
      <c r="X110" s="975"/>
      <c r="Y110" s="975"/>
      <c r="Z110" s="975"/>
      <c r="AA110" s="975"/>
      <c r="AB110" s="975"/>
      <c r="AC110" s="974"/>
      <c r="AD110" s="974"/>
      <c r="AE110" s="974"/>
      <c r="AF110" s="974"/>
      <c r="AG110" s="974"/>
      <c r="AH110" s="974"/>
      <c r="AI110" s="974"/>
      <c r="AJ110" s="974"/>
      <c r="AK110" s="974"/>
      <c r="AL110" s="974"/>
      <c r="AM110" s="974"/>
      <c r="AN110" s="974"/>
      <c r="AO110" s="974"/>
      <c r="AP110" s="974"/>
      <c r="AQ110" s="974"/>
      <c r="AR110" s="974"/>
      <c r="AS110" s="974"/>
      <c r="AT110" s="974"/>
      <c r="AU110" s="974"/>
      <c r="AV110" s="974"/>
      <c r="AW110" s="974"/>
      <c r="AX110" s="974"/>
      <c r="AY110" s="974"/>
      <c r="AZ110" s="974"/>
      <c r="BA110" s="974"/>
      <c r="BB110" s="974"/>
      <c r="BC110" s="974"/>
      <c r="BD110" s="974"/>
      <c r="BE110" s="974"/>
      <c r="BF110" s="974"/>
      <c r="BG110" s="974"/>
      <c r="BH110" s="974"/>
      <c r="BI110" s="974"/>
      <c r="BJ110" s="974"/>
      <c r="BK110" s="974"/>
      <c r="BL110" s="974"/>
      <c r="BM110" s="974"/>
      <c r="BN110" s="974"/>
      <c r="BO110" s="974"/>
      <c r="BP110" s="974"/>
      <c r="BQ110" s="974"/>
      <c r="BR110" s="974"/>
      <c r="BS110" s="974"/>
      <c r="BT110" s="975"/>
      <c r="BU110" s="975"/>
      <c r="BV110" s="975"/>
      <c r="BW110" s="975"/>
      <c r="BX110" s="975"/>
      <c r="BY110" s="975"/>
      <c r="BZ110" s="975"/>
      <c r="CA110" s="975"/>
      <c r="CB110" s="975"/>
      <c r="CC110" s="975"/>
      <c r="CD110" s="975"/>
      <c r="CE110" s="975"/>
      <c r="CF110" s="975"/>
      <c r="CG110" s="975"/>
      <c r="CH110" s="975"/>
      <c r="CI110" s="975"/>
      <c r="CJ110" s="975"/>
      <c r="CK110" s="975"/>
      <c r="CL110" s="974"/>
      <c r="CM110" s="974"/>
      <c r="CN110" s="974"/>
      <c r="CO110" s="974"/>
      <c r="CP110" s="974"/>
      <c r="CQ110" s="974"/>
      <c r="CR110" s="974"/>
      <c r="CS110" s="974"/>
      <c r="CT110" s="974"/>
      <c r="CU110" s="974"/>
      <c r="CV110" s="974"/>
      <c r="CW110" s="974"/>
      <c r="CX110" s="974"/>
      <c r="CY110" s="975"/>
      <c r="CZ110" s="975"/>
      <c r="DA110" s="975"/>
      <c r="DB110" s="975"/>
      <c r="DC110" s="975"/>
      <c r="DD110" s="975"/>
      <c r="DE110" s="975"/>
      <c r="DF110" s="975"/>
      <c r="DG110" s="975"/>
      <c r="DH110" s="975"/>
      <c r="DI110" s="975"/>
      <c r="DJ110" s="975"/>
      <c r="DK110" s="974"/>
      <c r="DL110" s="974"/>
      <c r="DM110" s="974"/>
      <c r="DN110" s="974"/>
      <c r="DO110" s="974"/>
      <c r="DP110" s="974"/>
      <c r="DQ110" s="974"/>
      <c r="DR110" s="974"/>
      <c r="DS110" s="974"/>
      <c r="DT110" s="974"/>
      <c r="DU110" s="974"/>
      <c r="DV110" s="974"/>
      <c r="DW110" s="974"/>
      <c r="DX110" s="974"/>
      <c r="DY110" s="974"/>
      <c r="DZ110" s="974"/>
      <c r="EA110" s="974"/>
      <c r="EB110" s="974"/>
      <c r="EC110" s="974"/>
      <c r="ED110" s="974"/>
      <c r="EE110" s="974"/>
      <c r="EF110" s="974"/>
      <c r="EG110" s="974"/>
      <c r="EH110" s="974"/>
      <c r="EI110" s="974"/>
      <c r="EJ110" s="974"/>
      <c r="EK110" s="974"/>
      <c r="EL110" s="974"/>
      <c r="EM110" s="974"/>
      <c r="EN110" s="974"/>
      <c r="EO110" s="974"/>
      <c r="EP110" s="974"/>
      <c r="EQ110" s="974"/>
      <c r="ER110" s="974"/>
      <c r="ES110" s="974"/>
      <c r="ET110" s="974"/>
      <c r="EU110" s="974"/>
      <c r="EV110" s="974"/>
      <c r="EW110" s="974"/>
      <c r="EX110" s="974"/>
      <c r="EY110" s="974"/>
      <c r="EZ110" s="974"/>
      <c r="FA110" s="974"/>
      <c r="FB110" s="974"/>
      <c r="FC110" s="974"/>
      <c r="FD110" s="974"/>
      <c r="FE110" s="974"/>
      <c r="FF110" s="974"/>
      <c r="FG110" s="974"/>
      <c r="FH110" s="974"/>
      <c r="FI110" s="974"/>
      <c r="FJ110" s="974"/>
      <c r="FK110" s="974"/>
      <c r="FL110" s="974"/>
      <c r="FM110" s="974"/>
      <c r="FN110" s="974"/>
      <c r="FO110" s="974"/>
      <c r="FP110" s="974"/>
      <c r="FQ110" s="974"/>
      <c r="FR110" s="974"/>
      <c r="FS110" s="974"/>
      <c r="FT110" s="974"/>
      <c r="FU110" s="974"/>
      <c r="FV110" s="974"/>
      <c r="FW110" s="974"/>
      <c r="FX110" s="95"/>
    </row>
    <row r="111" s="696" customFormat="true" ht="12" hidden="false" customHeight="true" outlineLevel="0" collapsed="false">
      <c r="B111" s="697"/>
      <c r="F111" s="976"/>
      <c r="G111" s="941" t="s">
        <v>1935</v>
      </c>
      <c r="H111" s="941"/>
      <c r="I111" s="941"/>
      <c r="J111" s="941"/>
      <c r="K111" s="941"/>
      <c r="L111" s="941"/>
      <c r="M111" s="941"/>
      <c r="N111" s="941"/>
      <c r="O111" s="941"/>
      <c r="P111" s="941"/>
      <c r="Q111" s="941"/>
      <c r="R111" s="941"/>
      <c r="S111" s="941"/>
      <c r="T111" s="941"/>
      <c r="U111" s="941"/>
      <c r="V111" s="941"/>
      <c r="W111" s="941"/>
      <c r="X111" s="941"/>
      <c r="Y111" s="941"/>
      <c r="Z111" s="941"/>
      <c r="AA111" s="941"/>
      <c r="AB111" s="941"/>
      <c r="AC111" s="941"/>
      <c r="AD111" s="941"/>
      <c r="AE111" s="941"/>
      <c r="AF111" s="941"/>
      <c r="AG111" s="941"/>
      <c r="AH111" s="941"/>
      <c r="AI111" s="941"/>
      <c r="AJ111" s="941"/>
      <c r="AK111" s="941"/>
      <c r="AL111" s="941"/>
      <c r="AM111" s="941"/>
      <c r="AN111" s="941"/>
      <c r="AO111" s="941"/>
      <c r="AP111" s="941"/>
      <c r="AQ111" s="941"/>
      <c r="AR111" s="941"/>
      <c r="AS111" s="941"/>
      <c r="AT111" s="941"/>
      <c r="AU111" s="941"/>
      <c r="AV111" s="941"/>
      <c r="AW111" s="941"/>
      <c r="AX111" s="941"/>
      <c r="AY111" s="941"/>
      <c r="AZ111" s="941"/>
      <c r="BA111" s="941"/>
      <c r="BB111" s="941"/>
      <c r="BC111" s="941"/>
      <c r="BD111" s="941"/>
      <c r="BE111" s="941"/>
      <c r="BF111" s="941"/>
      <c r="BG111" s="941"/>
      <c r="BH111" s="941"/>
      <c r="BI111" s="941"/>
      <c r="BJ111" s="941"/>
      <c r="BK111" s="941"/>
      <c r="BL111" s="941"/>
      <c r="BM111" s="941"/>
      <c r="BN111" s="941"/>
      <c r="BO111" s="941"/>
      <c r="BP111" s="941"/>
      <c r="BQ111" s="941"/>
      <c r="BR111" s="941"/>
      <c r="BS111" s="941"/>
      <c r="BT111" s="941"/>
      <c r="BU111" s="941"/>
      <c r="BV111" s="941"/>
      <c r="BW111" s="941"/>
      <c r="BX111" s="941"/>
      <c r="BY111" s="941"/>
      <c r="BZ111" s="941"/>
      <c r="CA111" s="941"/>
      <c r="CB111" s="941"/>
      <c r="CC111" s="941"/>
      <c r="CD111" s="941"/>
      <c r="CE111" s="941"/>
      <c r="CF111" s="941"/>
      <c r="CG111" s="941"/>
      <c r="CH111" s="941"/>
      <c r="CI111" s="941"/>
      <c r="CJ111" s="941"/>
      <c r="CK111" s="941"/>
      <c r="CL111" s="941"/>
      <c r="CM111" s="941"/>
      <c r="CN111" s="941"/>
      <c r="CO111" s="941"/>
      <c r="CP111" s="941"/>
      <c r="CQ111" s="941"/>
      <c r="CR111" s="941"/>
      <c r="CS111" s="941"/>
      <c r="CT111" s="941"/>
      <c r="CU111" s="941"/>
      <c r="CV111" s="941"/>
      <c r="CW111" s="941"/>
      <c r="CX111" s="941"/>
      <c r="CY111" s="941"/>
      <c r="CZ111" s="941"/>
      <c r="DA111" s="941"/>
      <c r="DB111" s="941"/>
      <c r="DC111" s="941"/>
      <c r="DD111" s="941"/>
      <c r="DE111" s="941"/>
      <c r="DF111" s="941"/>
      <c r="DG111" s="941"/>
      <c r="DH111" s="941"/>
      <c r="DI111" s="941"/>
      <c r="DJ111" s="941"/>
      <c r="DK111" s="941"/>
      <c r="DL111" s="941"/>
      <c r="DM111" s="941"/>
      <c r="DN111" s="941"/>
      <c r="DO111" s="941"/>
      <c r="DP111" s="941"/>
      <c r="DQ111" s="941"/>
      <c r="DR111" s="941"/>
      <c r="DS111" s="941"/>
      <c r="DT111" s="941"/>
      <c r="DU111" s="941"/>
      <c r="DV111" s="941"/>
      <c r="DW111" s="941"/>
      <c r="DX111" s="941"/>
      <c r="DY111" s="941"/>
      <c r="DZ111" s="941"/>
      <c r="EA111" s="941"/>
      <c r="EB111" s="941"/>
      <c r="EC111" s="941"/>
      <c r="ED111" s="941"/>
      <c r="EE111" s="941"/>
      <c r="EF111" s="941"/>
      <c r="EG111" s="941"/>
      <c r="EH111" s="941"/>
      <c r="EI111" s="941"/>
      <c r="EJ111" s="941"/>
      <c r="EK111" s="941"/>
      <c r="EL111" s="941"/>
      <c r="EM111" s="941"/>
      <c r="EN111" s="941"/>
      <c r="EO111" s="941"/>
      <c r="EP111" s="941"/>
      <c r="EQ111" s="941"/>
      <c r="ER111" s="941"/>
      <c r="ES111" s="941"/>
      <c r="ET111" s="941"/>
      <c r="EU111" s="941"/>
      <c r="EV111" s="941"/>
      <c r="EW111" s="941"/>
      <c r="EX111" s="941"/>
      <c r="EY111" s="941"/>
      <c r="EZ111" s="941"/>
      <c r="FA111" s="941"/>
      <c r="FB111" s="941"/>
      <c r="FC111" s="941"/>
      <c r="FD111" s="941"/>
      <c r="FE111" s="941"/>
      <c r="FF111" s="941"/>
      <c r="FG111" s="941"/>
      <c r="FH111" s="941"/>
      <c r="FI111" s="941"/>
      <c r="FJ111" s="941"/>
      <c r="FK111" s="941"/>
      <c r="FL111" s="941"/>
      <c r="FM111" s="941"/>
      <c r="FN111" s="941"/>
      <c r="FO111" s="941"/>
      <c r="FP111" s="941"/>
      <c r="FQ111" s="941"/>
      <c r="FR111" s="941"/>
      <c r="FS111" s="941"/>
      <c r="FT111" s="941"/>
      <c r="FU111" s="941"/>
      <c r="FV111" s="941"/>
      <c r="FW111" s="977"/>
      <c r="FX111" s="95"/>
    </row>
    <row r="113" s="880" customFormat="true" ht="11.25" hidden="false" customHeight="true" outlineLevel="0" collapsed="false">
      <c r="A113" s="880" t="s">
        <v>1936</v>
      </c>
    </row>
    <row r="115" s="41" customFormat="true" ht="15" hidden="false" customHeight="true" outlineLevel="0" collapsed="false">
      <c r="A115" s="578"/>
      <c r="D115" s="161" t="s">
        <v>118</v>
      </c>
      <c r="E115" s="579" t="s">
        <v>114</v>
      </c>
      <c r="F115" s="579"/>
      <c r="G115" s="579"/>
      <c r="H115" s="580" t="str">
        <f aca="false">IF(A115="","",INDEX(DIFFERENTIATION_UNMERGE_VD,MATCH(A115,DIFFERENTIATION_ID_DIFF,0)))</f>
        <v/>
      </c>
      <c r="I115" s="580"/>
      <c r="J115" s="580"/>
      <c r="K115" s="580"/>
      <c r="L115" s="580"/>
      <c r="M115" s="580"/>
      <c r="N115" s="580"/>
      <c r="O115" s="580"/>
      <c r="P115" s="580"/>
      <c r="Q115" s="580"/>
      <c r="R115" s="580"/>
      <c r="S115" s="581"/>
      <c r="T115" s="582"/>
      <c r="U115" s="118"/>
      <c r="V115" s="118"/>
      <c r="W115" s="96"/>
      <c r="X115" s="96"/>
      <c r="Y115" s="96"/>
      <c r="Z115" s="96"/>
      <c r="AA115" s="118"/>
      <c r="AB115" s="96"/>
      <c r="AC115" s="88"/>
      <c r="AD115" s="96"/>
      <c r="AE115" s="88"/>
      <c r="AF115" s="88"/>
      <c r="AG115" s="583" t="s">
        <v>616</v>
      </c>
      <c r="AH115" s="584" t="n">
        <v>3</v>
      </c>
      <c r="AI115" s="118"/>
      <c r="AJ115" s="118"/>
      <c r="AK115" s="118"/>
      <c r="AL115" s="118"/>
      <c r="AM115" s="118"/>
      <c r="AN115" s="118"/>
      <c r="AO115" s="118"/>
      <c r="AP115" s="118"/>
      <c r="AQ115" s="118"/>
      <c r="AR115" s="118"/>
      <c r="AS115" s="118"/>
      <c r="AT115" s="118"/>
      <c r="AU115" s="118"/>
      <c r="AV115" s="118"/>
      <c r="AW115" s="118"/>
      <c r="AX115" s="118"/>
      <c r="AY115" s="118"/>
      <c r="AZ115" s="118"/>
      <c r="BA115" s="118"/>
      <c r="BB115" s="118"/>
      <c r="BC115" s="118"/>
      <c r="BD115" s="118"/>
      <c r="BE115" s="118"/>
      <c r="BF115" s="118"/>
      <c r="BG115" s="118"/>
      <c r="BH115" s="118"/>
      <c r="BI115" s="118"/>
      <c r="BJ115" s="118"/>
      <c r="BK115" s="118"/>
      <c r="BL115" s="118"/>
      <c r="BM115" s="118"/>
      <c r="BN115" s="118"/>
      <c r="BO115" s="118"/>
      <c r="BP115" s="118"/>
      <c r="BQ115" s="118"/>
      <c r="BR115" s="118"/>
      <c r="BS115" s="118"/>
      <c r="BT115" s="118"/>
      <c r="BU115" s="118"/>
      <c r="BV115" s="96"/>
      <c r="BW115" s="96"/>
      <c r="BX115" s="96"/>
      <c r="BY115" s="96"/>
      <c r="BZ115" s="96"/>
      <c r="CA115" s="96"/>
      <c r="CB115" s="96"/>
      <c r="CC115" s="96"/>
      <c r="CD115" s="96"/>
      <c r="CE115" s="96"/>
    </row>
    <row r="116" s="41" customFormat="true" ht="15" hidden="false" customHeight="true" outlineLevel="0" collapsed="false">
      <c r="A116" s="578"/>
      <c r="D116" s="161"/>
      <c r="E116" s="579" t="s">
        <v>571</v>
      </c>
      <c r="F116" s="579"/>
      <c r="G116" s="579"/>
      <c r="H116" s="580" t="str">
        <f aca="false">IF(A115="","",INDEX(DIFFERENTIATION_UNMERGE_AREA,MATCH(A115,DIFFERENTIATION_ID_DIFF,0)))</f>
        <v/>
      </c>
      <c r="I116" s="580"/>
      <c r="J116" s="580"/>
      <c r="K116" s="580"/>
      <c r="L116" s="580"/>
      <c r="M116" s="580"/>
      <c r="N116" s="580"/>
      <c r="O116" s="580"/>
      <c r="P116" s="580"/>
      <c r="Q116" s="580"/>
      <c r="R116" s="580"/>
      <c r="S116" s="581"/>
      <c r="T116" s="582"/>
      <c r="U116" s="118"/>
      <c r="V116" s="118"/>
      <c r="W116" s="96"/>
      <c r="X116" s="96"/>
      <c r="Y116" s="96"/>
      <c r="Z116" s="96"/>
      <c r="AA116" s="118"/>
      <c r="AB116" s="96"/>
      <c r="AC116" s="88"/>
      <c r="AD116" s="96"/>
      <c r="AE116" s="88"/>
      <c r="AF116" s="88"/>
      <c r="AG116" s="583"/>
      <c r="AH116" s="584"/>
      <c r="AI116" s="118"/>
      <c r="AJ116" s="118"/>
      <c r="AK116" s="118"/>
      <c r="AL116" s="118"/>
      <c r="AM116" s="118"/>
      <c r="AN116" s="118"/>
      <c r="AO116" s="118"/>
      <c r="AP116" s="118"/>
      <c r="AQ116" s="118"/>
      <c r="AR116" s="118"/>
      <c r="AS116" s="118"/>
      <c r="AT116" s="118"/>
      <c r="AU116" s="118"/>
      <c r="AV116" s="118"/>
      <c r="AW116" s="118"/>
      <c r="AX116" s="118"/>
      <c r="AY116" s="118"/>
      <c r="AZ116" s="118"/>
      <c r="BA116" s="118"/>
      <c r="BB116" s="118"/>
      <c r="BC116" s="118"/>
      <c r="BD116" s="118"/>
      <c r="BE116" s="118"/>
      <c r="BF116" s="118"/>
      <c r="BG116" s="118"/>
      <c r="BH116" s="118"/>
      <c r="BI116" s="118"/>
      <c r="BJ116" s="118"/>
      <c r="BK116" s="118"/>
      <c r="BL116" s="118"/>
      <c r="BM116" s="118"/>
      <c r="BN116" s="118"/>
      <c r="BO116" s="118"/>
      <c r="BP116" s="118"/>
      <c r="BQ116" s="118"/>
      <c r="BR116" s="118"/>
      <c r="BS116" s="118"/>
      <c r="BT116" s="118"/>
      <c r="BU116" s="118"/>
      <c r="BV116" s="96"/>
      <c r="BW116" s="96"/>
      <c r="BX116" s="96"/>
      <c r="BY116" s="96"/>
      <c r="BZ116" s="96"/>
      <c r="CA116" s="96"/>
      <c r="CB116" s="96"/>
      <c r="CC116" s="96"/>
      <c r="CD116" s="96"/>
      <c r="CE116" s="96"/>
    </row>
    <row r="117" s="41" customFormat="true" ht="15" hidden="false" customHeight="true" outlineLevel="0" collapsed="false">
      <c r="A117" s="578"/>
      <c r="D117" s="161"/>
      <c r="E117" s="579" t="s">
        <v>572</v>
      </c>
      <c r="F117" s="579"/>
      <c r="G117" s="579"/>
      <c r="H117" s="580" t="str">
        <f aca="false">IF(A115="","",INDEX(DIFFERENTIATION_UNMERGE_SYSTEM,MATCH(A115,DIFFERENTIATION_ID_DIFF,0)))</f>
        <v/>
      </c>
      <c r="I117" s="580"/>
      <c r="J117" s="580"/>
      <c r="K117" s="580"/>
      <c r="L117" s="580"/>
      <c r="M117" s="580"/>
      <c r="N117" s="580"/>
      <c r="O117" s="580"/>
      <c r="P117" s="580"/>
      <c r="Q117" s="580"/>
      <c r="R117" s="580"/>
      <c r="S117" s="581"/>
      <c r="T117" s="582"/>
      <c r="U117" s="118"/>
      <c r="V117" s="118"/>
      <c r="W117" s="96"/>
      <c r="X117" s="96"/>
      <c r="Y117" s="96"/>
      <c r="Z117" s="96"/>
      <c r="AA117" s="118"/>
      <c r="AB117" s="96"/>
      <c r="AC117" s="88"/>
      <c r="AD117" s="96"/>
      <c r="AE117" s="88"/>
      <c r="AF117" s="88"/>
      <c r="AG117" s="583"/>
      <c r="AH117" s="584"/>
      <c r="AI117" s="118"/>
      <c r="AJ117" s="118"/>
      <c r="AK117" s="118"/>
      <c r="AL117" s="118"/>
      <c r="AM117" s="118"/>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18"/>
      <c r="BR117" s="118"/>
      <c r="BS117" s="118"/>
      <c r="BT117" s="118"/>
      <c r="BU117" s="118"/>
      <c r="BV117" s="96"/>
      <c r="BW117" s="96"/>
      <c r="BX117" s="96"/>
      <c r="BY117" s="96"/>
      <c r="BZ117" s="96"/>
      <c r="CA117" s="96"/>
      <c r="CB117" s="96"/>
      <c r="CC117" s="96"/>
      <c r="CD117" s="96"/>
      <c r="CE117" s="96"/>
    </row>
    <row r="118" s="41" customFormat="true" ht="24.75" hidden="false" customHeight="true" outlineLevel="0" collapsed="false">
      <c r="A118" s="88"/>
      <c r="B118" s="34"/>
      <c r="C118" s="122"/>
      <c r="D118" s="161"/>
      <c r="E118" s="585" t="s">
        <v>617</v>
      </c>
      <c r="F118" s="585"/>
      <c r="G118" s="585"/>
      <c r="H118" s="585"/>
      <c r="I118" s="585"/>
      <c r="J118" s="585"/>
      <c r="K118" s="585"/>
      <c r="L118" s="585"/>
      <c r="M118" s="585"/>
      <c r="N118" s="585"/>
      <c r="O118" s="585"/>
      <c r="P118" s="585"/>
      <c r="Q118" s="536" t="n">
        <f aca="false">SUMIF(T119:T120,"i",Q119:Q120)</f>
        <v>0</v>
      </c>
      <c r="R118" s="586"/>
      <c r="S118" s="108" t="s">
        <v>618</v>
      </c>
      <c r="T118" s="582" t="s">
        <v>619</v>
      </c>
      <c r="U118" s="35" t="n">
        <v>1</v>
      </c>
      <c r="V118" s="35" t="s">
        <v>582</v>
      </c>
      <c r="W118" s="34"/>
      <c r="X118" s="34"/>
      <c r="Y118" s="34"/>
      <c r="Z118" s="34"/>
      <c r="AA118" s="36"/>
      <c r="AB118" s="34"/>
      <c r="AC118" s="88"/>
      <c r="AD118" s="96"/>
      <c r="AE118" s="34"/>
      <c r="AF118" s="34"/>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36"/>
      <c r="BF118" s="36"/>
      <c r="BG118" s="36"/>
      <c r="BH118" s="36"/>
      <c r="BI118" s="36"/>
      <c r="BJ118" s="36"/>
      <c r="BK118" s="36"/>
      <c r="BL118" s="36"/>
      <c r="BM118" s="36"/>
      <c r="BN118" s="36"/>
      <c r="BO118" s="36"/>
      <c r="BP118" s="36"/>
      <c r="BQ118" s="36"/>
      <c r="BR118" s="36"/>
      <c r="BS118" s="36"/>
      <c r="BT118" s="36"/>
      <c r="BU118" s="36"/>
      <c r="BV118" s="34"/>
      <c r="BW118" s="34"/>
      <c r="BX118" s="34"/>
      <c r="BY118" s="34"/>
      <c r="BZ118" s="34"/>
      <c r="CA118" s="34"/>
      <c r="CB118" s="34"/>
      <c r="CC118" s="34"/>
      <c r="CD118" s="34"/>
      <c r="CE118" s="34"/>
    </row>
    <row r="119" s="41" customFormat="true" ht="11.25" hidden="true" customHeight="true" outlineLevel="0" collapsed="false">
      <c r="A119" s="35"/>
      <c r="B119" s="36"/>
      <c r="C119" s="36"/>
      <c r="D119" s="161"/>
      <c r="E119" s="410"/>
      <c r="F119" s="410" t="n">
        <v>0</v>
      </c>
      <c r="G119" s="410"/>
      <c r="H119" s="410"/>
      <c r="I119" s="410"/>
      <c r="J119" s="410"/>
      <c r="K119" s="410"/>
      <c r="L119" s="410"/>
      <c r="M119" s="410"/>
      <c r="N119" s="410"/>
      <c r="O119" s="410"/>
      <c r="P119" s="410"/>
      <c r="Q119" s="410"/>
      <c r="R119" s="410"/>
      <c r="S119" s="410"/>
      <c r="T119" s="587"/>
      <c r="U119" s="35"/>
      <c r="V119" s="35"/>
      <c r="W119" s="36"/>
      <c r="X119" s="36"/>
      <c r="Y119" s="36"/>
      <c r="Z119" s="36"/>
      <c r="AA119" s="36"/>
      <c r="AB119" s="34"/>
      <c r="AC119" s="88"/>
      <c r="AD119" s="96"/>
      <c r="AE119" s="34"/>
      <c r="AF119" s="34"/>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row>
    <row r="120" s="41" customFormat="true" ht="11.25" hidden="false" customHeight="true" outlineLevel="0" collapsed="false">
      <c r="A120" s="88"/>
      <c r="B120" s="34"/>
      <c r="C120" s="122"/>
      <c r="D120" s="161"/>
      <c r="E120" s="514"/>
      <c r="F120" s="125"/>
      <c r="G120" s="125" t="s">
        <v>1937</v>
      </c>
      <c r="H120" s="324"/>
      <c r="I120" s="324"/>
      <c r="J120" s="324"/>
      <c r="K120" s="324"/>
      <c r="L120" s="324"/>
      <c r="M120" s="324"/>
      <c r="N120" s="324"/>
      <c r="O120" s="324"/>
      <c r="P120" s="324"/>
      <c r="Q120" s="324"/>
      <c r="R120" s="169"/>
      <c r="S120" s="978"/>
      <c r="T120" s="587"/>
      <c r="U120" s="35"/>
      <c r="V120" s="35"/>
      <c r="W120" s="34"/>
      <c r="X120" s="34"/>
      <c r="Y120" s="34"/>
      <c r="Z120" s="34"/>
      <c r="AA120" s="36"/>
      <c r="AB120" s="34"/>
      <c r="AC120" s="88"/>
      <c r="AD120" s="96"/>
      <c r="AE120" s="34"/>
      <c r="AF120" s="34"/>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36"/>
      <c r="BF120" s="36"/>
      <c r="BG120" s="36"/>
      <c r="BH120" s="36"/>
      <c r="BI120" s="36"/>
      <c r="BJ120" s="36"/>
      <c r="BK120" s="36"/>
      <c r="BL120" s="36"/>
      <c r="BM120" s="36"/>
      <c r="BN120" s="36"/>
      <c r="BO120" s="36"/>
      <c r="BP120" s="36"/>
      <c r="BQ120" s="36"/>
      <c r="BR120" s="36"/>
      <c r="BS120" s="36"/>
      <c r="BT120" s="36"/>
      <c r="BU120" s="36"/>
      <c r="BV120" s="34"/>
      <c r="BW120" s="34"/>
      <c r="BX120" s="34"/>
      <c r="BY120" s="34"/>
      <c r="BZ120" s="34"/>
      <c r="CA120" s="34"/>
      <c r="CB120" s="34"/>
      <c r="CC120" s="34"/>
      <c r="CD120" s="34"/>
      <c r="CE120" s="34"/>
    </row>
    <row r="121" s="41" customFormat="true" ht="24.75" hidden="false" customHeight="true" outlineLevel="0" collapsed="false">
      <c r="A121" s="88"/>
      <c r="B121" s="34"/>
      <c r="C121" s="122"/>
      <c r="D121" s="161"/>
      <c r="E121" s="585" t="s">
        <v>620</v>
      </c>
      <c r="F121" s="585"/>
      <c r="G121" s="585"/>
      <c r="H121" s="585"/>
      <c r="I121" s="585"/>
      <c r="J121" s="585"/>
      <c r="K121" s="585"/>
      <c r="L121" s="585"/>
      <c r="M121" s="585"/>
      <c r="N121" s="585"/>
      <c r="O121" s="585"/>
      <c r="P121" s="585"/>
      <c r="Q121" s="536" t="n">
        <f aca="false">SUMIF(T122:T123,"i",Q122:Q123)</f>
        <v>0</v>
      </c>
      <c r="R121" s="586"/>
      <c r="S121" s="108" t="s">
        <v>621</v>
      </c>
      <c r="T121" s="582" t="s">
        <v>619</v>
      </c>
      <c r="U121" s="35" t="n">
        <v>1</v>
      </c>
      <c r="V121" s="35" t="s">
        <v>582</v>
      </c>
      <c r="W121" s="34"/>
      <c r="X121" s="34"/>
      <c r="Y121" s="34"/>
      <c r="Z121" s="34"/>
      <c r="AA121" s="36"/>
      <c r="AB121" s="34"/>
      <c r="AC121" s="88"/>
      <c r="AD121" s="96"/>
      <c r="AE121" s="34"/>
      <c r="AF121" s="34"/>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36"/>
      <c r="BS121" s="36"/>
      <c r="BT121" s="36"/>
      <c r="BU121" s="36"/>
      <c r="BV121" s="34"/>
      <c r="BW121" s="34"/>
      <c r="BX121" s="34"/>
      <c r="BY121" s="34"/>
      <c r="BZ121" s="34"/>
      <c r="CA121" s="34"/>
      <c r="CB121" s="34"/>
      <c r="CC121" s="34"/>
      <c r="CD121" s="34"/>
      <c r="CE121" s="34"/>
    </row>
    <row r="122" s="41" customFormat="true" ht="11.25" hidden="true" customHeight="true" outlineLevel="0" collapsed="false">
      <c r="A122" s="35"/>
      <c r="B122" s="36"/>
      <c r="C122" s="36"/>
      <c r="D122" s="161"/>
      <c r="E122" s="410"/>
      <c r="F122" s="410" t="n">
        <v>0</v>
      </c>
      <c r="G122" s="410"/>
      <c r="H122" s="410"/>
      <c r="I122" s="410"/>
      <c r="J122" s="410"/>
      <c r="K122" s="410"/>
      <c r="L122" s="410"/>
      <c r="M122" s="410"/>
      <c r="N122" s="410"/>
      <c r="O122" s="410"/>
      <c r="P122" s="410"/>
      <c r="Q122" s="410"/>
      <c r="R122" s="410"/>
      <c r="S122" s="410"/>
      <c r="T122" s="587"/>
      <c r="U122" s="35"/>
      <c r="V122" s="35"/>
      <c r="W122" s="36"/>
      <c r="X122" s="36"/>
      <c r="Y122" s="36"/>
      <c r="Z122" s="36"/>
      <c r="AA122" s="36"/>
      <c r="AB122" s="34"/>
      <c r="AC122" s="88"/>
      <c r="AD122" s="96"/>
      <c r="AE122" s="34"/>
      <c r="AF122" s="34"/>
      <c r="AG122" s="36"/>
      <c r="AH122" s="36"/>
      <c r="AI122" s="36"/>
      <c r="AJ122" s="36"/>
      <c r="AK122" s="36"/>
      <c r="AL122" s="36"/>
      <c r="AM122" s="36"/>
      <c r="AN122" s="36"/>
      <c r="AO122" s="36"/>
      <c r="AP122" s="36"/>
      <c r="AQ122" s="36"/>
      <c r="AR122" s="36"/>
      <c r="AS122" s="36"/>
      <c r="AT122" s="36"/>
      <c r="AU122" s="36"/>
      <c r="AV122" s="36"/>
      <c r="AW122" s="36"/>
      <c r="AX122" s="36"/>
      <c r="AY122" s="36"/>
      <c r="AZ122" s="36"/>
      <c r="BA122" s="36"/>
      <c r="BB122" s="36"/>
      <c r="BC122" s="36"/>
      <c r="BD122" s="36"/>
      <c r="BE122" s="36"/>
      <c r="BF122" s="36"/>
      <c r="BG122" s="36"/>
      <c r="BH122" s="36"/>
      <c r="BI122" s="36"/>
      <c r="BJ122" s="36"/>
      <c r="BK122" s="36"/>
      <c r="BL122" s="36"/>
      <c r="BM122" s="36"/>
      <c r="BN122" s="36"/>
      <c r="BO122" s="36"/>
      <c r="BP122" s="36"/>
      <c r="BQ122" s="36"/>
      <c r="BR122" s="36"/>
      <c r="BS122" s="36"/>
      <c r="BT122" s="36"/>
      <c r="BU122" s="36"/>
      <c r="BV122" s="36"/>
      <c r="BW122" s="36"/>
      <c r="BX122" s="36"/>
      <c r="BY122" s="36"/>
      <c r="BZ122" s="36"/>
      <c r="CA122" s="36"/>
      <c r="CB122" s="36"/>
      <c r="CC122" s="36"/>
      <c r="CD122" s="36"/>
      <c r="CE122" s="36"/>
    </row>
    <row r="123" s="41" customFormat="true" ht="11.25" hidden="false" customHeight="true" outlineLevel="0" collapsed="false">
      <c r="A123" s="88"/>
      <c r="B123" s="34"/>
      <c r="C123" s="122"/>
      <c r="D123" s="161"/>
      <c r="E123" s="514"/>
      <c r="F123" s="125"/>
      <c r="G123" s="125" t="s">
        <v>1937</v>
      </c>
      <c r="H123" s="324"/>
      <c r="I123" s="324"/>
      <c r="J123" s="324"/>
      <c r="K123" s="324"/>
      <c r="L123" s="324"/>
      <c r="M123" s="324"/>
      <c r="N123" s="324"/>
      <c r="O123" s="324"/>
      <c r="P123" s="324"/>
      <c r="Q123" s="324"/>
      <c r="R123" s="169"/>
      <c r="S123" s="978"/>
      <c r="T123" s="587"/>
      <c r="U123" s="35"/>
      <c r="V123" s="35"/>
      <c r="W123" s="34"/>
      <c r="X123" s="34"/>
      <c r="Y123" s="34"/>
      <c r="Z123" s="34"/>
      <c r="AA123" s="36"/>
      <c r="AB123" s="34"/>
      <c r="AC123" s="88"/>
      <c r="AD123" s="96"/>
      <c r="AE123" s="34"/>
      <c r="AF123" s="34"/>
      <c r="AG123" s="36"/>
      <c r="AH123" s="36"/>
      <c r="AI123" s="36"/>
      <c r="AJ123" s="36"/>
      <c r="AK123" s="36"/>
      <c r="AL123" s="36"/>
      <c r="AM123" s="36"/>
      <c r="AN123" s="36"/>
      <c r="AO123" s="36"/>
      <c r="AP123" s="36"/>
      <c r="AQ123" s="36"/>
      <c r="AR123" s="36"/>
      <c r="AS123" s="36"/>
      <c r="AT123" s="36"/>
      <c r="AU123" s="36"/>
      <c r="AV123" s="36"/>
      <c r="AW123" s="36"/>
      <c r="AX123" s="36"/>
      <c r="AY123" s="36"/>
      <c r="AZ123" s="36"/>
      <c r="BA123" s="36"/>
      <c r="BB123" s="36"/>
      <c r="BC123" s="36"/>
      <c r="BD123" s="36"/>
      <c r="BE123" s="36"/>
      <c r="BF123" s="36"/>
      <c r="BG123" s="36"/>
      <c r="BH123" s="36"/>
      <c r="BI123" s="36"/>
      <c r="BJ123" s="36"/>
      <c r="BK123" s="36"/>
      <c r="BL123" s="36"/>
      <c r="BM123" s="36"/>
      <c r="BN123" s="36"/>
      <c r="BO123" s="36"/>
      <c r="BP123" s="36"/>
      <c r="BQ123" s="36"/>
      <c r="BR123" s="36"/>
      <c r="BS123" s="36"/>
      <c r="BT123" s="36"/>
      <c r="BU123" s="36"/>
      <c r="BV123" s="34"/>
      <c r="BW123" s="34"/>
      <c r="BX123" s="34"/>
      <c r="BY123" s="34"/>
      <c r="BZ123" s="34"/>
      <c r="CA123" s="34"/>
      <c r="CB123" s="34"/>
      <c r="CC123" s="34"/>
      <c r="CD123" s="34"/>
      <c r="CE123" s="34"/>
    </row>
    <row r="125" s="880" customFormat="true" ht="11.25" hidden="false" customHeight="true" outlineLevel="0" collapsed="false">
      <c r="A125" s="880" t="s">
        <v>1938</v>
      </c>
    </row>
    <row r="127" s="41" customFormat="true" ht="15" hidden="false" customHeight="true" outlineLevel="0" collapsed="false">
      <c r="A127" s="578"/>
      <c r="D127" s="161" t="s">
        <v>118</v>
      </c>
      <c r="E127" s="579" t="s">
        <v>114</v>
      </c>
      <c r="F127" s="579"/>
      <c r="G127" s="579"/>
      <c r="H127" s="580" t="str">
        <f aca="false">IF(A127="","",INDEX(DIFFERENTIATION_UNMERGE_VD,MATCH(A127,DIFFERENTIATION_ID_DIFF,0)))</f>
        <v/>
      </c>
      <c r="I127" s="580"/>
      <c r="J127" s="580"/>
      <c r="K127" s="580"/>
      <c r="L127" s="580"/>
      <c r="M127" s="580"/>
      <c r="N127" s="580"/>
      <c r="O127" s="580"/>
      <c r="P127" s="580"/>
      <c r="Q127" s="580"/>
      <c r="R127" s="580"/>
      <c r="S127" s="581"/>
      <c r="T127" s="582"/>
      <c r="U127" s="118"/>
      <c r="V127" s="118"/>
      <c r="W127" s="96"/>
      <c r="X127" s="96"/>
      <c r="Y127" s="96"/>
      <c r="Z127" s="96"/>
      <c r="AA127" s="118"/>
      <c r="AB127" s="96"/>
      <c r="AC127" s="88"/>
      <c r="AD127" s="96"/>
      <c r="AE127" s="88"/>
      <c r="AF127" s="88"/>
      <c r="AG127" s="583" t="s">
        <v>616</v>
      </c>
      <c r="AH127" s="584" t="n">
        <v>3</v>
      </c>
      <c r="AI127" s="118"/>
      <c r="AJ127" s="118"/>
      <c r="AK127" s="118"/>
      <c r="AL127" s="118"/>
      <c r="AM127" s="118"/>
      <c r="AN127" s="118"/>
      <c r="AO127" s="118"/>
      <c r="AP127" s="118"/>
      <c r="AQ127" s="118"/>
      <c r="AR127" s="118"/>
      <c r="AS127" s="118"/>
      <c r="AT127" s="118"/>
      <c r="AU127" s="118"/>
      <c r="AV127" s="118"/>
      <c r="AW127" s="118"/>
      <c r="AX127" s="118"/>
      <c r="AY127" s="118"/>
      <c r="AZ127" s="118"/>
      <c r="BA127" s="118"/>
      <c r="BB127" s="118"/>
      <c r="BC127" s="118"/>
      <c r="BD127" s="118"/>
      <c r="BE127" s="118"/>
      <c r="BF127" s="118"/>
      <c r="BG127" s="118"/>
      <c r="BH127" s="118"/>
      <c r="BI127" s="118"/>
      <c r="BJ127" s="118"/>
      <c r="BK127" s="118"/>
      <c r="BL127" s="118"/>
      <c r="BM127" s="118"/>
      <c r="BN127" s="118"/>
      <c r="BO127" s="118"/>
      <c r="BP127" s="118"/>
      <c r="BQ127" s="118"/>
      <c r="BR127" s="118"/>
      <c r="BS127" s="118"/>
      <c r="BT127" s="118"/>
      <c r="BU127" s="118"/>
      <c r="BV127" s="96"/>
      <c r="BW127" s="96"/>
      <c r="BX127" s="96"/>
      <c r="BY127" s="96"/>
      <c r="BZ127" s="96"/>
      <c r="CA127" s="96"/>
      <c r="CB127" s="96"/>
      <c r="CC127" s="96"/>
      <c r="CD127" s="96"/>
      <c r="CE127" s="96"/>
    </row>
    <row r="128" s="41" customFormat="true" ht="15" hidden="false" customHeight="true" outlineLevel="0" collapsed="false">
      <c r="A128" s="578"/>
      <c r="D128" s="161"/>
      <c r="E128" s="579" t="s">
        <v>571</v>
      </c>
      <c r="F128" s="579"/>
      <c r="G128" s="579"/>
      <c r="H128" s="580" t="str">
        <f aca="false">IF(A127="","",INDEX(DIFFERENTIATION_UNMERGE_AREA,MATCH(A127,DIFFERENTIATION_ID_DIFF,0)))</f>
        <v/>
      </c>
      <c r="I128" s="580"/>
      <c r="J128" s="580"/>
      <c r="K128" s="580"/>
      <c r="L128" s="580"/>
      <c r="M128" s="580"/>
      <c r="N128" s="580"/>
      <c r="O128" s="580"/>
      <c r="P128" s="580"/>
      <c r="Q128" s="580"/>
      <c r="R128" s="580"/>
      <c r="S128" s="581"/>
      <c r="T128" s="582"/>
      <c r="U128" s="118"/>
      <c r="V128" s="118"/>
      <c r="W128" s="96"/>
      <c r="X128" s="96"/>
      <c r="Y128" s="96"/>
      <c r="Z128" s="96"/>
      <c r="AA128" s="118"/>
      <c r="AB128" s="96"/>
      <c r="AC128" s="88"/>
      <c r="AD128" s="96"/>
      <c r="AE128" s="88"/>
      <c r="AF128" s="88"/>
      <c r="AG128" s="583"/>
      <c r="AH128" s="584"/>
      <c r="AI128" s="118"/>
      <c r="AJ128" s="118"/>
      <c r="AK128" s="118"/>
      <c r="AL128" s="118"/>
      <c r="AM128" s="118"/>
      <c r="AN128" s="118"/>
      <c r="AO128" s="118"/>
      <c r="AP128" s="118"/>
      <c r="AQ128" s="118"/>
      <c r="AR128" s="118"/>
      <c r="AS128" s="118"/>
      <c r="AT128" s="118"/>
      <c r="AU128" s="118"/>
      <c r="AV128" s="118"/>
      <c r="AW128" s="118"/>
      <c r="AX128" s="118"/>
      <c r="AY128" s="118"/>
      <c r="AZ128" s="118"/>
      <c r="BA128" s="118"/>
      <c r="BB128" s="118"/>
      <c r="BC128" s="118"/>
      <c r="BD128" s="118"/>
      <c r="BE128" s="118"/>
      <c r="BF128" s="118"/>
      <c r="BG128" s="118"/>
      <c r="BH128" s="118"/>
      <c r="BI128" s="118"/>
      <c r="BJ128" s="118"/>
      <c r="BK128" s="118"/>
      <c r="BL128" s="118"/>
      <c r="BM128" s="118"/>
      <c r="BN128" s="118"/>
      <c r="BO128" s="118"/>
      <c r="BP128" s="118"/>
      <c r="BQ128" s="118"/>
      <c r="BR128" s="118"/>
      <c r="BS128" s="118"/>
      <c r="BT128" s="118"/>
      <c r="BU128" s="118"/>
      <c r="BV128" s="96"/>
      <c r="BW128" s="96"/>
      <c r="BX128" s="96"/>
      <c r="BY128" s="96"/>
      <c r="BZ128" s="96"/>
      <c r="CA128" s="96"/>
      <c r="CB128" s="96"/>
      <c r="CC128" s="96"/>
      <c r="CD128" s="96"/>
      <c r="CE128" s="96"/>
    </row>
    <row r="129" s="41" customFormat="true" ht="15" hidden="false" customHeight="true" outlineLevel="0" collapsed="false">
      <c r="A129" s="578"/>
      <c r="D129" s="161"/>
      <c r="E129" s="579" t="s">
        <v>572</v>
      </c>
      <c r="F129" s="579"/>
      <c r="G129" s="579"/>
      <c r="H129" s="580" t="str">
        <f aca="false">IF(A127="","",INDEX(DIFFERENTIATION_UNMERGE_SYSTEM,MATCH(A127,DIFFERENTIATION_ID_DIFF,0)))</f>
        <v/>
      </c>
      <c r="I129" s="580"/>
      <c r="J129" s="580"/>
      <c r="K129" s="580"/>
      <c r="L129" s="580"/>
      <c r="M129" s="580"/>
      <c r="N129" s="580"/>
      <c r="O129" s="580"/>
      <c r="P129" s="580"/>
      <c r="Q129" s="580"/>
      <c r="R129" s="580"/>
      <c r="S129" s="581"/>
      <c r="T129" s="582"/>
      <c r="U129" s="118"/>
      <c r="V129" s="118"/>
      <c r="W129" s="96"/>
      <c r="X129" s="96"/>
      <c r="Y129" s="96"/>
      <c r="Z129" s="96"/>
      <c r="AA129" s="118"/>
      <c r="AB129" s="96"/>
      <c r="AC129" s="88"/>
      <c r="AD129" s="96"/>
      <c r="AE129" s="88"/>
      <c r="AF129" s="88"/>
      <c r="AG129" s="583"/>
      <c r="AH129" s="584"/>
      <c r="AI129" s="118"/>
      <c r="AJ129" s="118"/>
      <c r="AK129" s="118"/>
      <c r="AL129" s="118"/>
      <c r="AM129" s="118"/>
      <c r="AN129" s="118"/>
      <c r="AO129" s="118"/>
      <c r="AP129" s="118"/>
      <c r="AQ129" s="118"/>
      <c r="AR129" s="118"/>
      <c r="AS129" s="118"/>
      <c r="AT129" s="118"/>
      <c r="AU129" s="118"/>
      <c r="AV129" s="118"/>
      <c r="AW129" s="118"/>
      <c r="AX129" s="118"/>
      <c r="AY129" s="118"/>
      <c r="AZ129" s="118"/>
      <c r="BA129" s="118"/>
      <c r="BB129" s="118"/>
      <c r="BC129" s="118"/>
      <c r="BD129" s="118"/>
      <c r="BE129" s="118"/>
      <c r="BF129" s="118"/>
      <c r="BG129" s="118"/>
      <c r="BH129" s="118"/>
      <c r="BI129" s="118"/>
      <c r="BJ129" s="118"/>
      <c r="BK129" s="118"/>
      <c r="BL129" s="118"/>
      <c r="BM129" s="118"/>
      <c r="BN129" s="118"/>
      <c r="BO129" s="118"/>
      <c r="BP129" s="118"/>
      <c r="BQ129" s="118"/>
      <c r="BR129" s="118"/>
      <c r="BS129" s="118"/>
      <c r="BT129" s="118"/>
      <c r="BU129" s="118"/>
      <c r="BV129" s="96"/>
      <c r="BW129" s="96"/>
      <c r="BX129" s="96"/>
      <c r="BY129" s="96"/>
      <c r="BZ129" s="96"/>
      <c r="CA129" s="96"/>
      <c r="CB129" s="96"/>
      <c r="CC129" s="96"/>
      <c r="CD129" s="96"/>
      <c r="CE129" s="96"/>
    </row>
    <row r="130" s="41" customFormat="true" ht="24.75" hidden="false" customHeight="true" outlineLevel="0" collapsed="false">
      <c r="A130" s="88"/>
      <c r="B130" s="34"/>
      <c r="C130" s="122"/>
      <c r="D130" s="161"/>
      <c r="E130" s="585" t="s">
        <v>617</v>
      </c>
      <c r="F130" s="585"/>
      <c r="G130" s="585"/>
      <c r="H130" s="585"/>
      <c r="I130" s="585"/>
      <c r="J130" s="585"/>
      <c r="K130" s="585"/>
      <c r="L130" s="585"/>
      <c r="M130" s="585"/>
      <c r="N130" s="585"/>
      <c r="O130" s="585"/>
      <c r="P130" s="585"/>
      <c r="Q130" s="536" t="n">
        <f aca="false">SUMIF(T131:T132,"i",Q131:Q132)</f>
        <v>0</v>
      </c>
      <c r="R130" s="586"/>
      <c r="S130" s="108" t="s">
        <v>618</v>
      </c>
      <c r="T130" s="582" t="s">
        <v>619</v>
      </c>
      <c r="U130" s="35" t="n">
        <v>1</v>
      </c>
      <c r="V130" s="35" t="s">
        <v>582</v>
      </c>
      <c r="W130" s="34"/>
      <c r="X130" s="34"/>
      <c r="Y130" s="34"/>
      <c r="Z130" s="34"/>
      <c r="AA130" s="36"/>
      <c r="AB130" s="34"/>
      <c r="AC130" s="88"/>
      <c r="AD130" s="96"/>
      <c r="AE130" s="34"/>
      <c r="AF130" s="34"/>
      <c r="AG130" s="36"/>
      <c r="AH130" s="36"/>
      <c r="AI130" s="36"/>
      <c r="AJ130" s="36"/>
      <c r="AK130" s="36"/>
      <c r="AL130" s="36"/>
      <c r="AM130" s="36"/>
      <c r="AN130" s="36"/>
      <c r="AO130" s="36"/>
      <c r="AP130" s="36"/>
      <c r="AQ130" s="36"/>
      <c r="AR130" s="36"/>
      <c r="AS130" s="36"/>
      <c r="AT130" s="36"/>
      <c r="AU130" s="36"/>
      <c r="AV130" s="36"/>
      <c r="AW130" s="36"/>
      <c r="AX130" s="36"/>
      <c r="AY130" s="36"/>
      <c r="AZ130" s="36"/>
      <c r="BA130" s="36"/>
      <c r="BB130" s="36"/>
      <c r="BC130" s="36"/>
      <c r="BD130" s="36"/>
      <c r="BE130" s="36"/>
      <c r="BF130" s="36"/>
      <c r="BG130" s="36"/>
      <c r="BH130" s="36"/>
      <c r="BI130" s="36"/>
      <c r="BJ130" s="36"/>
      <c r="BK130" s="36"/>
      <c r="BL130" s="36"/>
      <c r="BM130" s="36"/>
      <c r="BN130" s="36"/>
      <c r="BO130" s="36"/>
      <c r="BP130" s="36"/>
      <c r="BQ130" s="36"/>
      <c r="BR130" s="36"/>
      <c r="BS130" s="36"/>
      <c r="BT130" s="36"/>
      <c r="BU130" s="36"/>
      <c r="BV130" s="34"/>
      <c r="BW130" s="34"/>
      <c r="BX130" s="34"/>
      <c r="BY130" s="34"/>
      <c r="BZ130" s="34"/>
      <c r="CA130" s="34"/>
      <c r="CB130" s="34"/>
      <c r="CC130" s="34"/>
      <c r="CD130" s="34"/>
      <c r="CE130" s="34"/>
    </row>
    <row r="131" s="41" customFormat="true" ht="11.25" hidden="true" customHeight="true" outlineLevel="0" collapsed="false">
      <c r="A131" s="35"/>
      <c r="B131" s="36"/>
      <c r="C131" s="36"/>
      <c r="D131" s="161"/>
      <c r="E131" s="410"/>
      <c r="F131" s="410" t="n">
        <v>0</v>
      </c>
      <c r="G131" s="410"/>
      <c r="H131" s="410"/>
      <c r="I131" s="410"/>
      <c r="J131" s="410"/>
      <c r="K131" s="410"/>
      <c r="L131" s="410"/>
      <c r="M131" s="410"/>
      <c r="N131" s="410"/>
      <c r="O131" s="410"/>
      <c r="P131" s="410"/>
      <c r="Q131" s="410"/>
      <c r="R131" s="410"/>
      <c r="S131" s="410"/>
      <c r="T131" s="587"/>
      <c r="U131" s="35"/>
      <c r="V131" s="35"/>
      <c r="W131" s="36"/>
      <c r="X131" s="36"/>
      <c r="Y131" s="36"/>
      <c r="Z131" s="36"/>
      <c r="AA131" s="36"/>
      <c r="AB131" s="34"/>
      <c r="AC131" s="88"/>
      <c r="AD131" s="96"/>
      <c r="AE131" s="34"/>
      <c r="AF131" s="34"/>
      <c r="AG131" s="36"/>
      <c r="AH131" s="36"/>
      <c r="AI131" s="36"/>
      <c r="AJ131" s="36"/>
      <c r="AK131" s="36"/>
      <c r="AL131" s="36"/>
      <c r="AM131" s="36"/>
      <c r="AN131" s="36"/>
      <c r="AO131" s="36"/>
      <c r="AP131" s="36"/>
      <c r="AQ131" s="36"/>
      <c r="AR131" s="36"/>
      <c r="AS131" s="36"/>
      <c r="AT131" s="36"/>
      <c r="AU131" s="36"/>
      <c r="AV131" s="36"/>
      <c r="AW131" s="36"/>
      <c r="AX131" s="36"/>
      <c r="AY131" s="36"/>
      <c r="AZ131" s="36"/>
      <c r="BA131" s="36"/>
      <c r="BB131" s="36"/>
      <c r="BC131" s="36"/>
      <c r="BD131" s="36"/>
      <c r="BE131" s="36"/>
      <c r="BF131" s="36"/>
      <c r="BG131" s="36"/>
      <c r="BH131" s="36"/>
      <c r="BI131" s="36"/>
      <c r="BJ131" s="36"/>
      <c r="BK131" s="36"/>
      <c r="BL131" s="36"/>
      <c r="BM131" s="36"/>
      <c r="BN131" s="36"/>
      <c r="BO131" s="36"/>
      <c r="BP131" s="36"/>
      <c r="BQ131" s="36"/>
      <c r="BR131" s="36"/>
      <c r="BS131" s="36"/>
      <c r="BT131" s="36"/>
      <c r="BU131" s="36"/>
      <c r="BV131" s="36"/>
      <c r="BW131" s="36"/>
      <c r="BX131" s="36"/>
      <c r="BY131" s="36"/>
      <c r="BZ131" s="36"/>
      <c r="CA131" s="36"/>
      <c r="CB131" s="36"/>
      <c r="CC131" s="36"/>
      <c r="CD131" s="36"/>
      <c r="CE131" s="36"/>
    </row>
    <row r="132" s="41" customFormat="true" ht="11.25" hidden="false" customHeight="true" outlineLevel="0" collapsed="false">
      <c r="A132" s="88"/>
      <c r="B132" s="34"/>
      <c r="C132" s="122"/>
      <c r="D132" s="161"/>
      <c r="E132" s="514"/>
      <c r="F132" s="125"/>
      <c r="G132" s="125" t="s">
        <v>1937</v>
      </c>
      <c r="H132" s="324"/>
      <c r="I132" s="324"/>
      <c r="J132" s="324"/>
      <c r="K132" s="324"/>
      <c r="L132" s="324"/>
      <c r="M132" s="324"/>
      <c r="N132" s="324"/>
      <c r="O132" s="324"/>
      <c r="P132" s="324"/>
      <c r="Q132" s="324"/>
      <c r="R132" s="169"/>
      <c r="S132" s="978"/>
      <c r="T132" s="587"/>
      <c r="U132" s="35"/>
      <c r="V132" s="35"/>
      <c r="W132" s="34"/>
      <c r="X132" s="34"/>
      <c r="Y132" s="34"/>
      <c r="Z132" s="34"/>
      <c r="AA132" s="36"/>
      <c r="AB132" s="34"/>
      <c r="AC132" s="88"/>
      <c r="AD132" s="96"/>
      <c r="AE132" s="34"/>
      <c r="AF132" s="34"/>
      <c r="AG132" s="36"/>
      <c r="AH132" s="36"/>
      <c r="AI132" s="36"/>
      <c r="AJ132" s="36"/>
      <c r="AK132" s="36"/>
      <c r="AL132" s="36"/>
      <c r="AM132" s="36"/>
      <c r="AN132" s="36"/>
      <c r="AO132" s="36"/>
      <c r="AP132" s="36"/>
      <c r="AQ132" s="36"/>
      <c r="AR132" s="36"/>
      <c r="AS132" s="36"/>
      <c r="AT132" s="36"/>
      <c r="AU132" s="36"/>
      <c r="AV132" s="36"/>
      <c r="AW132" s="36"/>
      <c r="AX132" s="36"/>
      <c r="AY132" s="36"/>
      <c r="AZ132" s="36"/>
      <c r="BA132" s="36"/>
      <c r="BB132" s="36"/>
      <c r="BC132" s="36"/>
      <c r="BD132" s="36"/>
      <c r="BE132" s="36"/>
      <c r="BF132" s="36"/>
      <c r="BG132" s="36"/>
      <c r="BH132" s="36"/>
      <c r="BI132" s="36"/>
      <c r="BJ132" s="36"/>
      <c r="BK132" s="36"/>
      <c r="BL132" s="36"/>
      <c r="BM132" s="36"/>
      <c r="BN132" s="36"/>
      <c r="BO132" s="36"/>
      <c r="BP132" s="36"/>
      <c r="BQ132" s="36"/>
      <c r="BR132" s="36"/>
      <c r="BS132" s="36"/>
      <c r="BT132" s="36"/>
      <c r="BU132" s="36"/>
      <c r="BV132" s="34"/>
      <c r="BW132" s="34"/>
      <c r="BX132" s="34"/>
      <c r="BY132" s="34"/>
      <c r="BZ132" s="34"/>
      <c r="CA132" s="34"/>
      <c r="CB132" s="34"/>
      <c r="CC132" s="34"/>
      <c r="CD132" s="34"/>
      <c r="CE132" s="34"/>
    </row>
    <row r="133" s="118" customFormat="true" ht="5.25" hidden="true" customHeight="true" outlineLevel="0" collapsed="false">
      <c r="A133" s="35"/>
      <c r="B133" s="36"/>
      <c r="C133" s="36"/>
      <c r="D133" s="161"/>
      <c r="E133" s="979"/>
      <c r="F133" s="979"/>
      <c r="G133" s="979"/>
      <c r="H133" s="979"/>
      <c r="I133" s="979"/>
      <c r="J133" s="979"/>
      <c r="K133" s="979"/>
      <c r="L133" s="979"/>
      <c r="M133" s="979"/>
      <c r="N133" s="979"/>
      <c r="O133" s="979"/>
      <c r="P133" s="979"/>
      <c r="Q133" s="465"/>
      <c r="R133" s="980"/>
      <c r="S133" s="410"/>
      <c r="T133" s="582" t="s">
        <v>619</v>
      </c>
      <c r="U133" s="35" t="n">
        <v>1</v>
      </c>
      <c r="V133" s="35" t="s">
        <v>582</v>
      </c>
      <c r="W133" s="36"/>
      <c r="X133" s="36"/>
      <c r="Y133" s="36"/>
      <c r="Z133" s="36"/>
      <c r="AA133" s="36"/>
      <c r="AB133" s="36"/>
      <c r="AC133" s="35"/>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row>
    <row r="134" s="118" customFormat="true" ht="5.25" hidden="true" customHeight="true" outlineLevel="0" collapsed="false">
      <c r="A134" s="35"/>
      <c r="B134" s="36"/>
      <c r="C134" s="36"/>
      <c r="D134" s="161"/>
      <c r="E134" s="410"/>
      <c r="F134" s="410"/>
      <c r="G134" s="410"/>
      <c r="H134" s="410"/>
      <c r="I134" s="410"/>
      <c r="J134" s="410"/>
      <c r="K134" s="410"/>
      <c r="L134" s="410"/>
      <c r="M134" s="410"/>
      <c r="N134" s="410"/>
      <c r="O134" s="410"/>
      <c r="P134" s="410"/>
      <c r="Q134" s="410"/>
      <c r="R134" s="410"/>
      <c r="S134" s="410"/>
      <c r="T134" s="587"/>
      <c r="U134" s="35"/>
      <c r="V134" s="35"/>
      <c r="W134" s="36"/>
      <c r="X134" s="36"/>
      <c r="Y134" s="36"/>
      <c r="Z134" s="36"/>
      <c r="AA134" s="36"/>
      <c r="AB134" s="36"/>
      <c r="AC134" s="35"/>
      <c r="AE134" s="36"/>
      <c r="AF134" s="36"/>
      <c r="AG134" s="36"/>
      <c r="AH134" s="36"/>
      <c r="AI134" s="36"/>
      <c r="AJ134" s="36"/>
      <c r="AK134" s="36"/>
      <c r="AL134" s="36"/>
      <c r="AM134" s="36"/>
      <c r="AN134" s="36"/>
      <c r="AO134" s="36"/>
      <c r="AP134" s="36"/>
      <c r="AQ134" s="36"/>
      <c r="AR134" s="36"/>
      <c r="AS134" s="36"/>
      <c r="AT134" s="36"/>
      <c r="AU134" s="36"/>
      <c r="AV134" s="36"/>
      <c r="AW134" s="36"/>
      <c r="AX134" s="36"/>
      <c r="AY134" s="36"/>
      <c r="AZ134" s="36"/>
      <c r="BA134" s="36"/>
      <c r="BB134" s="36"/>
      <c r="BC134" s="36"/>
      <c r="BD134" s="36"/>
      <c r="BE134" s="36"/>
      <c r="BF134" s="36"/>
      <c r="BG134" s="36"/>
      <c r="BH134" s="36"/>
      <c r="BI134" s="36"/>
      <c r="BJ134" s="36"/>
      <c r="BK134" s="36"/>
      <c r="BL134" s="36"/>
      <c r="BM134" s="36"/>
      <c r="BN134" s="36"/>
      <c r="BO134" s="36"/>
      <c r="BP134" s="36"/>
      <c r="BQ134" s="36"/>
      <c r="BR134" s="36"/>
      <c r="BS134" s="36"/>
      <c r="BT134" s="36"/>
      <c r="BU134" s="36"/>
      <c r="BV134" s="36"/>
      <c r="BW134" s="36"/>
      <c r="BX134" s="36"/>
      <c r="BY134" s="36"/>
      <c r="BZ134" s="36"/>
      <c r="CA134" s="36"/>
      <c r="CB134" s="36"/>
      <c r="CC134" s="36"/>
      <c r="CD134" s="36"/>
      <c r="CE134" s="36"/>
    </row>
    <row r="135" s="118" customFormat="true" ht="5.25" hidden="true" customHeight="true" outlineLevel="0" collapsed="false">
      <c r="A135" s="35"/>
      <c r="B135" s="36"/>
      <c r="C135" s="36"/>
      <c r="D135" s="161"/>
      <c r="E135" s="981"/>
      <c r="F135" s="982"/>
      <c r="G135" s="982"/>
      <c r="H135" s="982"/>
      <c r="I135" s="982"/>
      <c r="J135" s="982"/>
      <c r="K135" s="982"/>
      <c r="L135" s="982"/>
      <c r="M135" s="982"/>
      <c r="N135" s="982"/>
      <c r="O135" s="982"/>
      <c r="P135" s="982"/>
      <c r="Q135" s="982"/>
      <c r="R135" s="983"/>
      <c r="S135" s="410"/>
      <c r="T135" s="587"/>
      <c r="U135" s="35"/>
      <c r="V135" s="35"/>
      <c r="W135" s="36"/>
      <c r="X135" s="36"/>
      <c r="Y135" s="36"/>
      <c r="Z135" s="36"/>
      <c r="AA135" s="36"/>
      <c r="AB135" s="36"/>
      <c r="AC135" s="35"/>
      <c r="AE135" s="36"/>
      <c r="AF135" s="36"/>
      <c r="AG135" s="36"/>
      <c r="AH135" s="36"/>
      <c r="AI135" s="36"/>
      <c r="AJ135" s="36"/>
      <c r="AK135" s="36"/>
      <c r="AL135" s="36"/>
      <c r="AM135" s="36"/>
      <c r="AN135" s="36"/>
      <c r="AO135" s="36"/>
      <c r="AP135" s="36"/>
      <c r="AQ135" s="36"/>
      <c r="AR135" s="36"/>
      <c r="AS135" s="36"/>
      <c r="AT135" s="36"/>
      <c r="AU135" s="36"/>
      <c r="AV135" s="36"/>
      <c r="AW135" s="36"/>
      <c r="AX135" s="36"/>
      <c r="AY135" s="36"/>
      <c r="AZ135" s="36"/>
      <c r="BA135" s="36"/>
      <c r="BB135" s="36"/>
      <c r="BC135" s="36"/>
      <c r="BD135" s="36"/>
      <c r="BE135" s="36"/>
      <c r="BF135" s="36"/>
      <c r="BG135" s="36"/>
      <c r="BH135" s="36"/>
      <c r="BI135" s="36"/>
      <c r="BJ135" s="36"/>
      <c r="BK135" s="36"/>
      <c r="BL135" s="36"/>
      <c r="BM135" s="36"/>
      <c r="BN135" s="36"/>
      <c r="BO135" s="36"/>
      <c r="BP135" s="36"/>
      <c r="BQ135" s="36"/>
      <c r="BR135" s="36"/>
      <c r="BS135" s="36"/>
      <c r="BT135" s="36"/>
      <c r="BU135" s="36"/>
      <c r="BV135" s="36"/>
      <c r="BW135" s="36"/>
      <c r="BX135" s="36"/>
      <c r="BY135" s="36"/>
      <c r="BZ135" s="36"/>
      <c r="CA135" s="36"/>
      <c r="CB135" s="36"/>
      <c r="CC135" s="36"/>
      <c r="CD135" s="36"/>
      <c r="CE135" s="36"/>
    </row>
    <row r="136" customFormat="false" ht="17.25" hidden="false" customHeight="true" outlineLevel="0" collapsed="false">
      <c r="D136" s="984"/>
    </row>
    <row r="137" s="880" customFormat="true" ht="11.25" hidden="false" customHeight="true" outlineLevel="0" collapsed="false">
      <c r="A137" s="880" t="s">
        <v>1939</v>
      </c>
    </row>
    <row r="139" s="41" customFormat="true" ht="45" hidden="false" customHeight="true" outlineLevel="0" collapsed="false">
      <c r="A139" s="88"/>
      <c r="B139" s="34"/>
      <c r="C139" s="122"/>
      <c r="E139" s="985"/>
      <c r="F139" s="161" t="s">
        <v>118</v>
      </c>
      <c r="G139" s="986"/>
      <c r="H139" s="334"/>
      <c r="I139" s="987" t="s">
        <v>118</v>
      </c>
      <c r="J139" s="893" t="s">
        <v>1940</v>
      </c>
      <c r="K139" s="185" t="s">
        <v>553</v>
      </c>
      <c r="L139" s="270" t="s">
        <v>553</v>
      </c>
      <c r="M139" s="270"/>
      <c r="N139" s="185" t="s">
        <v>553</v>
      </c>
      <c r="O139" s="185" t="s">
        <v>553</v>
      </c>
      <c r="P139" s="185" t="s">
        <v>553</v>
      </c>
      <c r="Q139" s="692" t="n">
        <f aca="false">SUM(Q140:Q142)</f>
        <v>0</v>
      </c>
      <c r="R139" s="692" t="n">
        <f aca="false">IF(R136=0,0,(Q136/R136)*100)</f>
        <v>0</v>
      </c>
      <c r="S139" s="97"/>
      <c r="T139" s="582" t="s">
        <v>619</v>
      </c>
    </row>
    <row r="140" s="41" customFormat="true" ht="11.25" hidden="false" customHeight="true" outlineLevel="0" collapsed="false">
      <c r="A140" s="88"/>
      <c r="B140" s="34"/>
      <c r="C140" s="122"/>
      <c r="E140" s="985"/>
      <c r="F140" s="161"/>
      <c r="G140" s="986"/>
      <c r="H140" s="97"/>
      <c r="I140" s="889" t="s">
        <v>1029</v>
      </c>
      <c r="J140" s="756"/>
      <c r="K140" s="988"/>
      <c r="L140" s="893"/>
      <c r="M140" s="989" t="s">
        <v>118</v>
      </c>
      <c r="N140" s="892"/>
      <c r="O140" s="284"/>
      <c r="P140" s="892"/>
      <c r="Q140" s="284"/>
      <c r="R140" s="369" t="n">
        <v>0</v>
      </c>
      <c r="S140" s="97"/>
      <c r="T140" s="582"/>
    </row>
    <row r="141" s="41" customFormat="true" ht="11.25" hidden="false" customHeight="true" outlineLevel="0" collapsed="false">
      <c r="A141" s="88"/>
      <c r="B141" s="34"/>
      <c r="C141" s="122"/>
      <c r="E141" s="985"/>
      <c r="F141" s="161"/>
      <c r="G141" s="986"/>
      <c r="H141" s="97"/>
      <c r="I141" s="889"/>
      <c r="J141" s="756"/>
      <c r="K141" s="988"/>
      <c r="L141" s="990"/>
      <c r="M141" s="991"/>
      <c r="N141" s="324" t="s">
        <v>1941</v>
      </c>
      <c r="O141" s="324"/>
      <c r="P141" s="324"/>
      <c r="Q141" s="324"/>
      <c r="R141" s="169"/>
      <c r="S141" s="97"/>
      <c r="T141" s="582"/>
    </row>
    <row r="142" s="41" customFormat="true" ht="11.25" hidden="false" customHeight="true" outlineLevel="0" collapsed="false">
      <c r="A142" s="88"/>
      <c r="B142" s="34"/>
      <c r="C142" s="122"/>
      <c r="E142" s="985"/>
      <c r="F142" s="161"/>
      <c r="G142" s="986"/>
      <c r="H142" s="990"/>
      <c r="I142" s="991"/>
      <c r="J142" s="324" t="s">
        <v>1942</v>
      </c>
      <c r="K142" s="324"/>
      <c r="L142" s="324"/>
      <c r="M142" s="324"/>
      <c r="N142" s="324"/>
      <c r="O142" s="324"/>
      <c r="P142" s="324"/>
      <c r="Q142" s="324"/>
      <c r="R142" s="169"/>
      <c r="S142" s="97"/>
      <c r="T142" s="582"/>
    </row>
    <row r="147" s="41" customFormat="true" ht="11.25" hidden="false" customHeight="true" outlineLevel="0" collapsed="false">
      <c r="A147" s="88"/>
      <c r="B147" s="34"/>
      <c r="C147" s="122"/>
      <c r="E147" s="944"/>
      <c r="F147" s="944"/>
      <c r="G147" s="944"/>
      <c r="H147" s="97"/>
      <c r="I147" s="889" t="s">
        <v>1029</v>
      </c>
      <c r="J147" s="756"/>
      <c r="K147" s="988"/>
      <c r="L147" s="893"/>
      <c r="M147" s="989" t="s">
        <v>118</v>
      </c>
      <c r="N147" s="892"/>
      <c r="O147" s="284"/>
      <c r="P147" s="892"/>
      <c r="Q147" s="284"/>
      <c r="R147" s="369" t="n">
        <v>0</v>
      </c>
      <c r="T147" s="582"/>
    </row>
    <row r="148" s="41" customFormat="true" ht="11.25" hidden="false" customHeight="true" outlineLevel="0" collapsed="false">
      <c r="A148" s="88"/>
      <c r="B148" s="34"/>
      <c r="C148" s="122"/>
      <c r="E148" s="944"/>
      <c r="F148" s="944"/>
      <c r="G148" s="944"/>
      <c r="H148" s="97"/>
      <c r="I148" s="889"/>
      <c r="J148" s="756"/>
      <c r="K148" s="988"/>
      <c r="L148" s="990"/>
      <c r="M148" s="991"/>
      <c r="N148" s="324" t="s">
        <v>1941</v>
      </c>
      <c r="O148" s="324"/>
      <c r="P148" s="324"/>
      <c r="Q148" s="324"/>
      <c r="R148" s="169"/>
      <c r="T148" s="582"/>
    </row>
    <row r="150" s="41" customFormat="true" ht="11.25" hidden="false" customHeight="true" outlineLevel="0" collapsed="false">
      <c r="A150" s="88"/>
      <c r="B150" s="34"/>
      <c r="C150" s="122"/>
      <c r="E150" s="992"/>
      <c r="H150" s="993"/>
      <c r="I150" s="944"/>
      <c r="J150" s="913"/>
      <c r="K150" s="913"/>
      <c r="L150" s="893"/>
      <c r="M150" s="989" t="s">
        <v>118</v>
      </c>
      <c r="N150" s="892"/>
      <c r="O150" s="284"/>
      <c r="P150" s="892"/>
      <c r="Q150" s="284"/>
      <c r="R150" s="369" t="n">
        <v>0</v>
      </c>
      <c r="T150" s="582"/>
    </row>
    <row r="152" s="880" customFormat="true" ht="17.25" hidden="false" customHeight="true" outlineLevel="0" collapsed="false">
      <c r="A152" s="880" t="s">
        <v>1943</v>
      </c>
    </row>
    <row r="153" customFormat="false" ht="17.25" hidden="false" customHeight="true" outlineLevel="0" collapsed="false"/>
    <row r="154" s="136" customFormat="true" ht="17.25" hidden="false" customHeight="true" outlineLevel="0" collapsed="false">
      <c r="A154" s="41"/>
      <c r="C154" s="84"/>
      <c r="D154" s="893"/>
      <c r="E154" s="97"/>
      <c r="F154" s="187"/>
      <c r="G154" s="76"/>
      <c r="H154" s="893"/>
      <c r="I154" s="893" t="n">
        <v>1</v>
      </c>
      <c r="J154" s="257"/>
      <c r="K154" s="166" t="s">
        <v>65</v>
      </c>
      <c r="L154" s="161"/>
      <c r="M154" s="161" t="s">
        <v>118</v>
      </c>
      <c r="N154" s="994" t="str">
        <f aca="false">IF(Z154="","",INDEX(TERRITORY_MR_LIST,MATCH(Z154,TERRITORY_LIST_ID,0)))</f>
        <v/>
      </c>
      <c r="O154" s="166" t="s">
        <v>65</v>
      </c>
      <c r="P154" s="161"/>
      <c r="Q154" s="161" t="s">
        <v>118</v>
      </c>
      <c r="R154" s="892"/>
      <c r="S154" s="166" t="s">
        <v>65</v>
      </c>
      <c r="T154" s="161"/>
      <c r="U154" s="161" t="s">
        <v>118</v>
      </c>
      <c r="V154" s="892"/>
      <c r="W154" s="257"/>
      <c r="Y154" s="137"/>
      <c r="Z154" s="137"/>
      <c r="AA154" s="137"/>
      <c r="AB154" s="137"/>
      <c r="AC154" s="137"/>
      <c r="AD154" s="137"/>
      <c r="AE154" s="137"/>
      <c r="AF154" s="137"/>
      <c r="AG154" s="137"/>
      <c r="AH154" s="137"/>
      <c r="AI154" s="137"/>
      <c r="AJ154" s="137"/>
      <c r="AK154" s="137"/>
      <c r="AN154" s="137"/>
      <c r="AO154" s="137"/>
      <c r="AP154" s="137"/>
      <c r="AQ154" s="137"/>
    </row>
    <row r="155" s="136" customFormat="true" ht="17.25" hidden="false" customHeight="true" outlineLevel="0" collapsed="false">
      <c r="A155" s="41"/>
      <c r="D155" s="893"/>
      <c r="E155" s="97"/>
      <c r="F155" s="187"/>
      <c r="G155" s="76"/>
      <c r="H155" s="893"/>
      <c r="I155" s="893"/>
      <c r="J155" s="257"/>
      <c r="K155" s="166"/>
      <c r="L155" s="161"/>
      <c r="M155" s="161"/>
      <c r="N155" s="994"/>
      <c r="O155" s="166"/>
      <c r="P155" s="161"/>
      <c r="Q155" s="161"/>
      <c r="R155" s="892"/>
      <c r="S155" s="166"/>
      <c r="T155" s="995"/>
      <c r="U155" s="996"/>
      <c r="V155" s="996" t="s">
        <v>421</v>
      </c>
      <c r="W155" s="997"/>
      <c r="Y155" s="137"/>
      <c r="Z155" s="137"/>
      <c r="AA155" s="137"/>
      <c r="AB155" s="137"/>
      <c r="AC155" s="137"/>
      <c r="AD155" s="137"/>
      <c r="AE155" s="137"/>
      <c r="AF155" s="137"/>
      <c r="AG155" s="137"/>
      <c r="AH155" s="137"/>
      <c r="AI155" s="137"/>
      <c r="AJ155" s="137"/>
      <c r="AK155" s="137"/>
    </row>
    <row r="156" s="136" customFormat="true" ht="17.25" hidden="false" customHeight="true" outlineLevel="0" collapsed="false">
      <c r="A156" s="41"/>
      <c r="D156" s="893"/>
      <c r="E156" s="893"/>
      <c r="F156" s="187"/>
      <c r="G156" s="76"/>
      <c r="H156" s="893"/>
      <c r="I156" s="893"/>
      <c r="J156" s="257"/>
      <c r="K156" s="166"/>
      <c r="L156" s="161"/>
      <c r="M156" s="161"/>
      <c r="N156" s="994"/>
      <c r="O156" s="166"/>
      <c r="P156" s="995"/>
      <c r="Q156" s="996"/>
      <c r="R156" s="996" t="s">
        <v>422</v>
      </c>
      <c r="S156" s="998"/>
      <c r="T156" s="998"/>
      <c r="U156" s="998"/>
      <c r="V156" s="998"/>
      <c r="W156" s="997"/>
      <c r="Y156" s="137"/>
      <c r="Z156" s="137"/>
      <c r="AA156" s="137"/>
      <c r="AB156" s="137"/>
      <c r="AC156" s="137"/>
      <c r="AD156" s="137"/>
      <c r="AE156" s="137"/>
      <c r="AF156" s="137"/>
      <c r="AG156" s="137"/>
      <c r="AH156" s="137"/>
      <c r="AI156" s="137"/>
      <c r="AJ156" s="137"/>
      <c r="AK156" s="137"/>
    </row>
    <row r="157" s="136" customFormat="true" ht="17.25" hidden="false" customHeight="true" outlineLevel="0" collapsed="false">
      <c r="A157" s="41"/>
      <c r="D157" s="893"/>
      <c r="E157" s="893"/>
      <c r="F157" s="187"/>
      <c r="G157" s="76"/>
      <c r="H157" s="893"/>
      <c r="I157" s="893"/>
      <c r="J157" s="257"/>
      <c r="K157" s="166"/>
      <c r="L157" s="995"/>
      <c r="M157" s="996"/>
      <c r="N157" s="996" t="s">
        <v>423</v>
      </c>
      <c r="O157" s="996"/>
      <c r="P157" s="996"/>
      <c r="Q157" s="996"/>
      <c r="R157" s="996"/>
      <c r="S157" s="998"/>
      <c r="T157" s="998"/>
      <c r="U157" s="998"/>
      <c r="V157" s="998"/>
      <c r="W157" s="997"/>
      <c r="Y157" s="137"/>
      <c r="Z157" s="137"/>
      <c r="AA157" s="137"/>
      <c r="AB157" s="137"/>
      <c r="AC157" s="137"/>
      <c r="AD157" s="137"/>
      <c r="AE157" s="137"/>
      <c r="AF157" s="137"/>
      <c r="AG157" s="137"/>
      <c r="AH157" s="137"/>
      <c r="AI157" s="137"/>
      <c r="AJ157" s="137"/>
      <c r="AK157" s="137"/>
    </row>
    <row r="158" s="136" customFormat="true" ht="17.25" hidden="false" customHeight="true" outlineLevel="0" collapsed="false">
      <c r="A158" s="41"/>
      <c r="D158" s="893"/>
      <c r="E158" s="893"/>
      <c r="F158" s="187"/>
      <c r="G158" s="76"/>
      <c r="H158" s="995"/>
      <c r="I158" s="996"/>
      <c r="J158" s="996" t="s">
        <v>455</v>
      </c>
      <c r="K158" s="996"/>
      <c r="L158" s="996"/>
      <c r="M158" s="996"/>
      <c r="N158" s="996"/>
      <c r="O158" s="996"/>
      <c r="P158" s="996"/>
      <c r="Q158" s="996"/>
      <c r="R158" s="996"/>
      <c r="S158" s="998"/>
      <c r="T158" s="998"/>
      <c r="U158" s="998"/>
      <c r="V158" s="998"/>
      <c r="W158" s="997"/>
      <c r="Y158" s="137"/>
      <c r="Z158" s="137"/>
      <c r="AA158" s="137"/>
      <c r="AB158" s="137"/>
      <c r="AC158" s="137"/>
      <c r="AD158" s="137"/>
      <c r="AE158" s="137"/>
      <c r="AF158" s="137"/>
      <c r="AG158" s="137"/>
      <c r="AH158" s="137"/>
      <c r="AI158" s="137"/>
      <c r="AJ158" s="137"/>
      <c r="AK158" s="137"/>
    </row>
    <row r="159" customFormat="false" ht="17.25" hidden="false" customHeight="true" outlineLevel="0" collapsed="false"/>
    <row r="160" s="136" customFormat="true" ht="17.25" hidden="false" customHeight="true" outlineLevel="0" collapsed="false">
      <c r="A160" s="41"/>
      <c r="C160" s="84"/>
      <c r="D160" s="944"/>
      <c r="E160" s="944"/>
      <c r="F160" s="999"/>
      <c r="G160" s="1000"/>
      <c r="H160" s="893"/>
      <c r="I160" s="893" t="n">
        <v>1</v>
      </c>
      <c r="J160" s="257"/>
      <c r="K160" s="166" t="s">
        <v>65</v>
      </c>
      <c r="L160" s="161"/>
      <c r="M160" s="161" t="s">
        <v>118</v>
      </c>
      <c r="N160" s="994" t="str">
        <f aca="false">IF(Z160="","",INDEX(TERRITORY_MR_LIST,MATCH(Z160,TERRITORY_LIST_ID,0)))</f>
        <v/>
      </c>
      <c r="O160" s="166" t="s">
        <v>65</v>
      </c>
      <c r="P160" s="161"/>
      <c r="Q160" s="161" t="s">
        <v>118</v>
      </c>
      <c r="R160" s="892"/>
      <c r="S160" s="166" t="s">
        <v>65</v>
      </c>
      <c r="T160" s="161"/>
      <c r="U160" s="161" t="s">
        <v>118</v>
      </c>
      <c r="V160" s="892"/>
      <c r="W160" s="257"/>
      <c r="Y160" s="137"/>
      <c r="Z160" s="137"/>
      <c r="AA160" s="137"/>
      <c r="AB160" s="137"/>
      <c r="AC160" s="137"/>
      <c r="AD160" s="137"/>
      <c r="AE160" s="137"/>
      <c r="AF160" s="137"/>
      <c r="AG160" s="137"/>
      <c r="AH160" s="137"/>
      <c r="AI160" s="137"/>
      <c r="AJ160" s="137"/>
      <c r="AK160" s="137"/>
      <c r="AN160" s="137"/>
      <c r="AO160" s="137"/>
      <c r="AP160" s="137"/>
      <c r="AQ160" s="137"/>
    </row>
    <row r="161" s="136" customFormat="true" ht="17.25" hidden="false" customHeight="true" outlineLevel="0" collapsed="false">
      <c r="A161" s="41"/>
      <c r="D161" s="944"/>
      <c r="E161" s="944"/>
      <c r="F161" s="999"/>
      <c r="G161" s="1000"/>
      <c r="H161" s="893"/>
      <c r="I161" s="893"/>
      <c r="J161" s="257"/>
      <c r="K161" s="166"/>
      <c r="L161" s="161"/>
      <c r="M161" s="161"/>
      <c r="N161" s="994"/>
      <c r="O161" s="166"/>
      <c r="P161" s="161"/>
      <c r="Q161" s="161"/>
      <c r="R161" s="892"/>
      <c r="S161" s="166"/>
      <c r="T161" s="995"/>
      <c r="U161" s="996"/>
      <c r="V161" s="996" t="s">
        <v>421</v>
      </c>
      <c r="W161" s="997"/>
      <c r="Y161" s="137"/>
      <c r="Z161" s="137"/>
      <c r="AA161" s="137"/>
      <c r="AB161" s="137"/>
      <c r="AC161" s="137"/>
      <c r="AD161" s="137"/>
      <c r="AE161" s="137"/>
      <c r="AF161" s="137"/>
      <c r="AG161" s="137"/>
      <c r="AH161" s="137"/>
      <c r="AI161" s="137"/>
      <c r="AJ161" s="137"/>
      <c r="AK161" s="137"/>
    </row>
    <row r="162" s="136" customFormat="true" ht="17.25" hidden="false" customHeight="true" outlineLevel="0" collapsed="false">
      <c r="A162" s="41"/>
      <c r="D162" s="944"/>
      <c r="E162" s="944"/>
      <c r="F162" s="999"/>
      <c r="G162" s="1000"/>
      <c r="H162" s="893"/>
      <c r="I162" s="893"/>
      <c r="J162" s="257"/>
      <c r="K162" s="166"/>
      <c r="L162" s="161"/>
      <c r="M162" s="161"/>
      <c r="N162" s="994"/>
      <c r="O162" s="166"/>
      <c r="P162" s="995"/>
      <c r="Q162" s="996"/>
      <c r="R162" s="996" t="s">
        <v>422</v>
      </c>
      <c r="S162" s="998"/>
      <c r="T162" s="998"/>
      <c r="U162" s="998"/>
      <c r="V162" s="998"/>
      <c r="W162" s="997"/>
      <c r="Y162" s="137"/>
      <c r="Z162" s="137"/>
      <c r="AA162" s="137"/>
      <c r="AB162" s="137"/>
      <c r="AC162" s="137"/>
      <c r="AD162" s="137"/>
      <c r="AE162" s="137"/>
      <c r="AF162" s="137"/>
      <c r="AG162" s="137"/>
      <c r="AH162" s="137"/>
      <c r="AI162" s="137"/>
      <c r="AJ162" s="137"/>
      <c r="AK162" s="137"/>
    </row>
    <row r="163" s="136" customFormat="true" ht="17.25" hidden="false" customHeight="true" outlineLevel="0" collapsed="false">
      <c r="A163" s="41"/>
      <c r="D163" s="944"/>
      <c r="E163" s="944"/>
      <c r="F163" s="999"/>
      <c r="G163" s="1000"/>
      <c r="H163" s="893"/>
      <c r="I163" s="893"/>
      <c r="J163" s="257"/>
      <c r="K163" s="166"/>
      <c r="L163" s="995"/>
      <c r="M163" s="996"/>
      <c r="N163" s="996" t="s">
        <v>423</v>
      </c>
      <c r="O163" s="996"/>
      <c r="P163" s="996"/>
      <c r="Q163" s="996"/>
      <c r="R163" s="996"/>
      <c r="S163" s="998"/>
      <c r="T163" s="998"/>
      <c r="U163" s="998"/>
      <c r="V163" s="998"/>
      <c r="W163" s="997"/>
      <c r="Y163" s="137"/>
      <c r="Z163" s="137"/>
      <c r="AA163" s="137"/>
      <c r="AB163" s="137"/>
      <c r="AC163" s="137"/>
      <c r="AD163" s="137"/>
      <c r="AE163" s="137"/>
      <c r="AF163" s="137"/>
      <c r="AG163" s="137"/>
      <c r="AH163" s="137"/>
      <c r="AI163" s="137"/>
      <c r="AJ163" s="137"/>
      <c r="AK163" s="137"/>
    </row>
    <row r="164" customFormat="false" ht="17.25" hidden="false" customHeight="true" outlineLevel="0" collapsed="false"/>
    <row r="165" s="136" customFormat="true" ht="17.25" hidden="false" customHeight="true" outlineLevel="0" collapsed="false">
      <c r="A165" s="41"/>
      <c r="C165" s="84"/>
      <c r="D165" s="944"/>
      <c r="E165" s="944"/>
      <c r="F165" s="999"/>
      <c r="G165" s="1000"/>
      <c r="H165" s="944"/>
      <c r="I165" s="944"/>
      <c r="J165" s="914"/>
      <c r="K165" s="1001"/>
      <c r="L165" s="161"/>
      <c r="M165" s="161" t="s">
        <v>118</v>
      </c>
      <c r="N165" s="994" t="str">
        <f aca="false">IF(Z165="","",INDEX(TERRITORY_MR_LIST,MATCH(Z165,TERRITORY_LIST_ID,0)))</f>
        <v/>
      </c>
      <c r="O165" s="166" t="s">
        <v>65</v>
      </c>
      <c r="P165" s="161"/>
      <c r="Q165" s="161" t="s">
        <v>118</v>
      </c>
      <c r="R165" s="892"/>
      <c r="S165" s="166" t="s">
        <v>65</v>
      </c>
      <c r="T165" s="161"/>
      <c r="U165" s="161" t="s">
        <v>118</v>
      </c>
      <c r="V165" s="892"/>
      <c r="W165" s="257"/>
      <c r="Y165" s="137"/>
      <c r="Z165" s="137"/>
      <c r="AA165" s="137"/>
      <c r="AB165" s="137"/>
      <c r="AC165" s="137"/>
      <c r="AD165" s="137"/>
      <c r="AE165" s="137"/>
      <c r="AF165" s="137"/>
      <c r="AG165" s="137"/>
      <c r="AH165" s="137"/>
      <c r="AI165" s="137"/>
      <c r="AJ165" s="137"/>
      <c r="AK165" s="137"/>
      <c r="AN165" s="137"/>
      <c r="AO165" s="137"/>
      <c r="AP165" s="137"/>
      <c r="AQ165" s="137"/>
    </row>
    <row r="166" s="136" customFormat="true" ht="17.25" hidden="false" customHeight="true" outlineLevel="0" collapsed="false">
      <c r="A166" s="41"/>
      <c r="D166" s="944"/>
      <c r="E166" s="944"/>
      <c r="F166" s="999"/>
      <c r="G166" s="1000"/>
      <c r="H166" s="944"/>
      <c r="I166" s="944"/>
      <c r="J166" s="914"/>
      <c r="K166" s="1001"/>
      <c r="L166" s="161"/>
      <c r="M166" s="161"/>
      <c r="N166" s="994"/>
      <c r="O166" s="166"/>
      <c r="P166" s="161"/>
      <c r="Q166" s="161"/>
      <c r="R166" s="892"/>
      <c r="S166" s="166"/>
      <c r="T166" s="995"/>
      <c r="U166" s="996"/>
      <c r="V166" s="996" t="s">
        <v>421</v>
      </c>
      <c r="W166" s="997"/>
      <c r="Y166" s="137"/>
      <c r="Z166" s="137"/>
      <c r="AA166" s="137"/>
      <c r="AB166" s="137"/>
      <c r="AC166" s="137"/>
      <c r="AD166" s="137"/>
      <c r="AE166" s="137"/>
      <c r="AF166" s="137"/>
      <c r="AG166" s="137"/>
      <c r="AH166" s="137"/>
      <c r="AI166" s="137"/>
      <c r="AJ166" s="137"/>
      <c r="AK166" s="137"/>
    </row>
    <row r="167" s="136" customFormat="true" ht="17.25" hidden="false" customHeight="true" outlineLevel="0" collapsed="false">
      <c r="A167" s="41"/>
      <c r="D167" s="944"/>
      <c r="E167" s="944"/>
      <c r="F167" s="999"/>
      <c r="G167" s="1000"/>
      <c r="H167" s="944"/>
      <c r="I167" s="944"/>
      <c r="J167" s="914"/>
      <c r="K167" s="1001"/>
      <c r="L167" s="161"/>
      <c r="M167" s="161"/>
      <c r="N167" s="994"/>
      <c r="O167" s="166"/>
      <c r="P167" s="995"/>
      <c r="Q167" s="996"/>
      <c r="R167" s="996" t="s">
        <v>422</v>
      </c>
      <c r="S167" s="998"/>
      <c r="T167" s="998"/>
      <c r="U167" s="998"/>
      <c r="V167" s="998"/>
      <c r="W167" s="997"/>
      <c r="Y167" s="137"/>
      <c r="Z167" s="137"/>
      <c r="AA167" s="137"/>
      <c r="AB167" s="137"/>
      <c r="AC167" s="137"/>
      <c r="AD167" s="137"/>
      <c r="AE167" s="137"/>
      <c r="AF167" s="137"/>
      <c r="AG167" s="137"/>
      <c r="AH167" s="137"/>
      <c r="AI167" s="137"/>
      <c r="AJ167" s="137"/>
      <c r="AK167" s="137"/>
    </row>
    <row r="168" customFormat="false" ht="17.25" hidden="false" customHeight="true" outlineLevel="0" collapsed="false"/>
    <row r="169" s="136" customFormat="true" ht="17.25" hidden="false" customHeight="true" outlineLevel="0" collapsed="false">
      <c r="A169" s="41"/>
      <c r="C169" s="84"/>
      <c r="D169" s="944"/>
      <c r="E169" s="944"/>
      <c r="F169" s="999"/>
      <c r="G169" s="1000"/>
      <c r="H169" s="944"/>
      <c r="I169" s="944"/>
      <c r="J169" s="914"/>
      <c r="K169" s="1001"/>
      <c r="L169" s="1002"/>
      <c r="M169" s="1002"/>
      <c r="N169" s="1000"/>
      <c r="O169" s="912"/>
      <c r="P169" s="161"/>
      <c r="Q169" s="161" t="s">
        <v>118</v>
      </c>
      <c r="R169" s="892"/>
      <c r="S169" s="166" t="s">
        <v>65</v>
      </c>
      <c r="T169" s="161"/>
      <c r="U169" s="161" t="s">
        <v>118</v>
      </c>
      <c r="V169" s="892"/>
      <c r="W169" s="257"/>
      <c r="Y169" s="137"/>
      <c r="Z169" s="137"/>
      <c r="AA169" s="137"/>
      <c r="AB169" s="137"/>
      <c r="AC169" s="137"/>
      <c r="AD169" s="137"/>
      <c r="AE169" s="137"/>
      <c r="AF169" s="137"/>
      <c r="AG169" s="137"/>
      <c r="AH169" s="137"/>
      <c r="AI169" s="137"/>
      <c r="AJ169" s="137"/>
      <c r="AK169" s="137"/>
      <c r="AN169" s="137"/>
      <c r="AO169" s="137"/>
      <c r="AP169" s="137"/>
      <c r="AQ169" s="137"/>
    </row>
    <row r="170" s="136" customFormat="true" ht="17.25" hidden="false" customHeight="true" outlineLevel="0" collapsed="false">
      <c r="A170" s="41"/>
      <c r="D170" s="944"/>
      <c r="E170" s="944"/>
      <c r="F170" s="999"/>
      <c r="G170" s="1000"/>
      <c r="H170" s="944"/>
      <c r="I170" s="944"/>
      <c r="J170" s="914"/>
      <c r="K170" s="1001"/>
      <c r="L170" s="1002"/>
      <c r="M170" s="1002"/>
      <c r="N170" s="1000"/>
      <c r="O170" s="912"/>
      <c r="P170" s="161"/>
      <c r="Q170" s="161"/>
      <c r="R170" s="892"/>
      <c r="S170" s="166"/>
      <c r="T170" s="995"/>
      <c r="U170" s="996"/>
      <c r="V170" s="996" t="s">
        <v>421</v>
      </c>
      <c r="W170" s="997"/>
      <c r="Y170" s="137"/>
      <c r="Z170" s="137"/>
      <c r="AA170" s="137"/>
      <c r="AB170" s="137"/>
      <c r="AC170" s="137"/>
      <c r="AD170" s="137"/>
      <c r="AE170" s="137"/>
      <c r="AF170" s="137"/>
      <c r="AG170" s="137"/>
      <c r="AH170" s="137"/>
      <c r="AI170" s="137"/>
      <c r="AJ170" s="137"/>
      <c r="AK170" s="137"/>
    </row>
    <row r="171" customFormat="false" ht="17.25" hidden="false" customHeight="true" outlineLevel="0" collapsed="false"/>
    <row r="172" s="136" customFormat="true" ht="17.25" hidden="false" customHeight="true" outlineLevel="0" collapsed="false">
      <c r="A172" s="41"/>
      <c r="C172" s="84"/>
      <c r="D172" s="944"/>
      <c r="E172" s="944"/>
      <c r="F172" s="999"/>
      <c r="G172" s="1000"/>
      <c r="H172" s="1002"/>
      <c r="I172" s="1002"/>
      <c r="J172" s="1003"/>
      <c r="K172" s="1000"/>
      <c r="L172" s="1002"/>
      <c r="M172" s="1002"/>
      <c r="N172" s="1000"/>
      <c r="O172" s="1000"/>
      <c r="P172" s="1002"/>
      <c r="Q172" s="1002"/>
      <c r="R172" s="1004"/>
      <c r="S172" s="1000"/>
      <c r="T172" s="161"/>
      <c r="U172" s="161" t="s">
        <v>118</v>
      </c>
      <c r="V172" s="892"/>
      <c r="W172" s="257"/>
      <c r="Y172" s="137"/>
      <c r="Z172" s="137"/>
      <c r="AA172" s="137"/>
      <c r="AB172" s="137"/>
      <c r="AC172" s="137"/>
      <c r="AD172" s="137"/>
      <c r="AE172" s="137"/>
      <c r="AF172" s="137"/>
      <c r="AG172" s="137"/>
      <c r="AH172" s="137"/>
      <c r="AI172" s="137"/>
      <c r="AJ172" s="137"/>
      <c r="AK172" s="137"/>
      <c r="AN172" s="137"/>
      <c r="AO172" s="137"/>
      <c r="AP172" s="137"/>
      <c r="AQ172" s="137"/>
    </row>
    <row r="174" s="880" customFormat="true" ht="17.25" hidden="false" customHeight="true" outlineLevel="0" collapsed="false">
      <c r="A174" s="880" t="s">
        <v>1944</v>
      </c>
    </row>
    <row r="175" customFormat="false" ht="17.25" hidden="false" customHeight="true" outlineLevel="0" collapsed="false"/>
    <row r="176" s="136" customFormat="true" ht="17.25" hidden="false" customHeight="true" outlineLevel="0" collapsed="false">
      <c r="A176" s="41"/>
      <c r="C176" s="84"/>
      <c r="D176" s="893"/>
      <c r="E176" s="97"/>
      <c r="F176" s="187"/>
      <c r="G176" s="76"/>
      <c r="H176" s="893"/>
      <c r="I176" s="893" t="n">
        <v>1</v>
      </c>
      <c r="J176" s="257"/>
      <c r="K176" s="166" t="s">
        <v>65</v>
      </c>
      <c r="L176" s="161"/>
      <c r="M176" s="161" t="s">
        <v>118</v>
      </c>
      <c r="N176" s="994" t="str">
        <f aca="false">IF(Z176="","",INDEX(TERRITORY_MR_LIST,MATCH(Z176,TERRITORY_LIST_ID,0)))</f>
        <v/>
      </c>
      <c r="O176" s="166" t="s">
        <v>65</v>
      </c>
      <c r="P176" s="161"/>
      <c r="Q176" s="161" t="s">
        <v>118</v>
      </c>
      <c r="R176" s="892"/>
      <c r="S176" s="468" t="s">
        <v>19</v>
      </c>
      <c r="T176" s="468"/>
      <c r="U176" s="468" t="s">
        <v>118</v>
      </c>
      <c r="V176" s="981"/>
      <c r="W176" s="257"/>
      <c r="Y176" s="137"/>
      <c r="Z176" s="137"/>
      <c r="AA176" s="137"/>
      <c r="AB176" s="137"/>
      <c r="AC176" s="137"/>
      <c r="AD176" s="137"/>
      <c r="AE176" s="137"/>
      <c r="AF176" s="137"/>
      <c r="AG176" s="137"/>
      <c r="AH176" s="137"/>
      <c r="AI176" s="137"/>
      <c r="AJ176" s="137"/>
      <c r="AK176" s="137"/>
      <c r="AN176" s="137"/>
      <c r="AO176" s="137"/>
      <c r="AP176" s="137"/>
      <c r="AQ176" s="137"/>
    </row>
    <row r="177" s="136" customFormat="true" ht="17.25" hidden="false" customHeight="true" outlineLevel="0" collapsed="false">
      <c r="A177" s="41"/>
      <c r="D177" s="893"/>
      <c r="E177" s="97"/>
      <c r="F177" s="187"/>
      <c r="G177" s="76"/>
      <c r="H177" s="893"/>
      <c r="I177" s="893"/>
      <c r="J177" s="257"/>
      <c r="K177" s="166"/>
      <c r="L177" s="161"/>
      <c r="M177" s="161"/>
      <c r="N177" s="994"/>
      <c r="O177" s="166"/>
      <c r="P177" s="161"/>
      <c r="Q177" s="161"/>
      <c r="R177" s="892"/>
      <c r="S177" s="468"/>
      <c r="T177" s="1005"/>
      <c r="U177" s="1006"/>
      <c r="V177" s="1006"/>
      <c r="W177" s="257"/>
      <c r="Y177" s="137"/>
      <c r="Z177" s="137"/>
      <c r="AA177" s="137"/>
      <c r="AB177" s="137"/>
      <c r="AC177" s="137"/>
      <c r="AD177" s="137"/>
      <c r="AE177" s="137"/>
      <c r="AF177" s="137"/>
      <c r="AG177" s="137"/>
      <c r="AH177" s="137"/>
      <c r="AI177" s="137"/>
      <c r="AJ177" s="137"/>
      <c r="AK177" s="137"/>
    </row>
    <row r="178" s="136" customFormat="true" ht="17.25" hidden="false" customHeight="true" outlineLevel="0" collapsed="false">
      <c r="A178" s="41"/>
      <c r="D178" s="893"/>
      <c r="E178" s="893"/>
      <c r="F178" s="187"/>
      <c r="G178" s="76"/>
      <c r="H178" s="893"/>
      <c r="I178" s="893"/>
      <c r="J178" s="257"/>
      <c r="K178" s="166"/>
      <c r="L178" s="161"/>
      <c r="M178" s="161"/>
      <c r="N178" s="994"/>
      <c r="O178" s="166"/>
      <c r="P178" s="995"/>
      <c r="Q178" s="996"/>
      <c r="R178" s="996" t="s">
        <v>422</v>
      </c>
      <c r="S178" s="998"/>
      <c r="T178" s="998"/>
      <c r="U178" s="998"/>
      <c r="V178" s="998"/>
      <c r="W178" s="1007"/>
      <c r="Y178" s="137"/>
      <c r="Z178" s="137"/>
      <c r="AA178" s="137"/>
      <c r="AB178" s="137"/>
      <c r="AC178" s="137"/>
      <c r="AD178" s="137"/>
      <c r="AE178" s="137"/>
      <c r="AF178" s="137"/>
      <c r="AG178" s="137"/>
      <c r="AH178" s="137"/>
      <c r="AI178" s="137"/>
      <c r="AJ178" s="137"/>
      <c r="AK178" s="137"/>
    </row>
    <row r="179" s="136" customFormat="true" ht="17.25" hidden="false" customHeight="true" outlineLevel="0" collapsed="false">
      <c r="A179" s="41"/>
      <c r="D179" s="893"/>
      <c r="E179" s="893"/>
      <c r="F179" s="187"/>
      <c r="G179" s="76"/>
      <c r="H179" s="893"/>
      <c r="I179" s="893"/>
      <c r="J179" s="257"/>
      <c r="K179" s="166"/>
      <c r="L179" s="995"/>
      <c r="M179" s="996"/>
      <c r="N179" s="996" t="s">
        <v>423</v>
      </c>
      <c r="O179" s="996"/>
      <c r="P179" s="996"/>
      <c r="Q179" s="996"/>
      <c r="R179" s="996"/>
      <c r="S179" s="998"/>
      <c r="T179" s="998"/>
      <c r="U179" s="998"/>
      <c r="V179" s="998"/>
      <c r="W179" s="997"/>
      <c r="Y179" s="137"/>
      <c r="Z179" s="137"/>
      <c r="AA179" s="137"/>
      <c r="AB179" s="137"/>
      <c r="AC179" s="137"/>
      <c r="AD179" s="137"/>
      <c r="AE179" s="137"/>
      <c r="AF179" s="137"/>
      <c r="AG179" s="137"/>
      <c r="AH179" s="137"/>
      <c r="AI179" s="137"/>
      <c r="AJ179" s="137"/>
      <c r="AK179" s="137"/>
    </row>
    <row r="180" s="136" customFormat="true" ht="17.25" hidden="false" customHeight="true" outlineLevel="0" collapsed="false">
      <c r="A180" s="41"/>
      <c r="D180" s="893"/>
      <c r="E180" s="893"/>
      <c r="F180" s="187"/>
      <c r="G180" s="76"/>
      <c r="H180" s="995"/>
      <c r="I180" s="996"/>
      <c r="J180" s="996" t="s">
        <v>455</v>
      </c>
      <c r="K180" s="996"/>
      <c r="L180" s="996"/>
      <c r="M180" s="996"/>
      <c r="N180" s="996"/>
      <c r="O180" s="996"/>
      <c r="P180" s="996"/>
      <c r="Q180" s="996"/>
      <c r="R180" s="996"/>
      <c r="S180" s="998"/>
      <c r="T180" s="998"/>
      <c r="U180" s="998"/>
      <c r="V180" s="998"/>
      <c r="W180" s="997"/>
      <c r="Y180" s="137"/>
      <c r="Z180" s="137"/>
      <c r="AA180" s="137"/>
      <c r="AB180" s="137"/>
      <c r="AC180" s="137"/>
      <c r="AD180" s="137"/>
      <c r="AE180" s="137"/>
      <c r="AF180" s="137"/>
      <c r="AG180" s="137"/>
      <c r="AH180" s="137"/>
      <c r="AI180" s="137"/>
      <c r="AJ180" s="137"/>
      <c r="AK180" s="137"/>
    </row>
    <row r="181" customFormat="false" ht="17.25" hidden="false" customHeight="true" outlineLevel="0" collapsed="false"/>
    <row r="182" s="136" customFormat="true" ht="17.25" hidden="false" customHeight="true" outlineLevel="0" collapsed="false">
      <c r="A182" s="41"/>
      <c r="C182" s="84"/>
      <c r="D182" s="944"/>
      <c r="E182" s="944"/>
      <c r="F182" s="999"/>
      <c r="G182" s="1000"/>
      <c r="H182" s="893"/>
      <c r="I182" s="893" t="n">
        <v>1</v>
      </c>
      <c r="J182" s="257"/>
      <c r="K182" s="166" t="s">
        <v>65</v>
      </c>
      <c r="L182" s="161"/>
      <c r="M182" s="161" t="s">
        <v>118</v>
      </c>
      <c r="N182" s="994" t="str">
        <f aca="false">IF(Z182="","",INDEX(TERRITORY_MR_LIST,MATCH(Z182,TERRITORY_LIST_ID,0)))</f>
        <v/>
      </c>
      <c r="O182" s="166" t="s">
        <v>65</v>
      </c>
      <c r="P182" s="161"/>
      <c r="Q182" s="161" t="s">
        <v>118</v>
      </c>
      <c r="R182" s="892"/>
      <c r="S182" s="468" t="s">
        <v>19</v>
      </c>
      <c r="T182" s="468"/>
      <c r="U182" s="468" t="s">
        <v>118</v>
      </c>
      <c r="V182" s="981"/>
      <c r="W182" s="257"/>
      <c r="Y182" s="137"/>
      <c r="Z182" s="137"/>
      <c r="AA182" s="137"/>
      <c r="AB182" s="137"/>
      <c r="AC182" s="137"/>
      <c r="AD182" s="137"/>
      <c r="AE182" s="137"/>
      <c r="AF182" s="137"/>
      <c r="AG182" s="137"/>
      <c r="AH182" s="137"/>
      <c r="AI182" s="137"/>
      <c r="AJ182" s="137"/>
      <c r="AK182" s="137"/>
      <c r="AN182" s="137"/>
      <c r="AO182" s="137"/>
      <c r="AP182" s="137"/>
      <c r="AQ182" s="137"/>
    </row>
    <row r="183" s="136" customFormat="true" ht="17.25" hidden="false" customHeight="true" outlineLevel="0" collapsed="false">
      <c r="A183" s="41"/>
      <c r="D183" s="944"/>
      <c r="E183" s="944"/>
      <c r="F183" s="999"/>
      <c r="G183" s="1000"/>
      <c r="H183" s="893"/>
      <c r="I183" s="893"/>
      <c r="J183" s="257"/>
      <c r="K183" s="166"/>
      <c r="L183" s="161"/>
      <c r="M183" s="161"/>
      <c r="N183" s="994"/>
      <c r="O183" s="166"/>
      <c r="P183" s="161"/>
      <c r="Q183" s="161"/>
      <c r="R183" s="892"/>
      <c r="S183" s="468"/>
      <c r="T183" s="1005"/>
      <c r="U183" s="1006"/>
      <c r="V183" s="1006"/>
      <c r="W183" s="257"/>
      <c r="Y183" s="137"/>
      <c r="Z183" s="137"/>
      <c r="AA183" s="137"/>
      <c r="AB183" s="137"/>
      <c r="AC183" s="137"/>
      <c r="AD183" s="137"/>
      <c r="AE183" s="137"/>
      <c r="AF183" s="137"/>
      <c r="AG183" s="137"/>
      <c r="AH183" s="137"/>
      <c r="AI183" s="137"/>
      <c r="AJ183" s="137"/>
      <c r="AK183" s="137"/>
    </row>
    <row r="184" s="136" customFormat="true" ht="17.25" hidden="false" customHeight="true" outlineLevel="0" collapsed="false">
      <c r="A184" s="41"/>
      <c r="D184" s="944"/>
      <c r="E184" s="944"/>
      <c r="F184" s="999"/>
      <c r="G184" s="1000"/>
      <c r="H184" s="893"/>
      <c r="I184" s="893"/>
      <c r="J184" s="257"/>
      <c r="K184" s="166"/>
      <c r="L184" s="161"/>
      <c r="M184" s="161"/>
      <c r="N184" s="994"/>
      <c r="O184" s="166"/>
      <c r="P184" s="995"/>
      <c r="Q184" s="996"/>
      <c r="R184" s="996" t="s">
        <v>422</v>
      </c>
      <c r="S184" s="998"/>
      <c r="T184" s="998"/>
      <c r="U184" s="998"/>
      <c r="V184" s="998"/>
      <c r="W184" s="1007"/>
      <c r="Y184" s="137"/>
      <c r="Z184" s="137"/>
      <c r="AA184" s="137"/>
      <c r="AB184" s="137"/>
      <c r="AC184" s="137"/>
      <c r="AD184" s="137"/>
      <c r="AE184" s="137"/>
      <c r="AF184" s="137"/>
      <c r="AG184" s="137"/>
      <c r="AH184" s="137"/>
      <c r="AI184" s="137"/>
      <c r="AJ184" s="137"/>
      <c r="AK184" s="137"/>
    </row>
    <row r="185" s="136" customFormat="true" ht="17.25" hidden="false" customHeight="true" outlineLevel="0" collapsed="false">
      <c r="A185" s="41"/>
      <c r="D185" s="944"/>
      <c r="E185" s="944"/>
      <c r="F185" s="999"/>
      <c r="G185" s="1000"/>
      <c r="H185" s="893"/>
      <c r="I185" s="893"/>
      <c r="J185" s="257"/>
      <c r="K185" s="166"/>
      <c r="L185" s="995"/>
      <c r="M185" s="996"/>
      <c r="N185" s="996" t="s">
        <v>423</v>
      </c>
      <c r="O185" s="996"/>
      <c r="P185" s="996"/>
      <c r="Q185" s="996"/>
      <c r="R185" s="996"/>
      <c r="S185" s="998"/>
      <c r="T185" s="998"/>
      <c r="U185" s="998"/>
      <c r="V185" s="998"/>
      <c r="W185" s="997"/>
      <c r="Y185" s="137"/>
      <c r="Z185" s="137"/>
      <c r="AA185" s="137"/>
      <c r="AB185" s="137"/>
      <c r="AC185" s="137"/>
      <c r="AD185" s="137"/>
      <c r="AE185" s="137"/>
      <c r="AF185" s="137"/>
      <c r="AG185" s="137"/>
      <c r="AH185" s="137"/>
      <c r="AI185" s="137"/>
      <c r="AJ185" s="137"/>
      <c r="AK185" s="137"/>
    </row>
    <row r="186" customFormat="false" ht="17.25" hidden="false" customHeight="true" outlineLevel="0" collapsed="false"/>
    <row r="187" s="136" customFormat="true" ht="17.25" hidden="false" customHeight="true" outlineLevel="0" collapsed="false">
      <c r="A187" s="41"/>
      <c r="C187" s="84"/>
      <c r="D187" s="944"/>
      <c r="E187" s="944"/>
      <c r="F187" s="999"/>
      <c r="G187" s="1000"/>
      <c r="H187" s="944"/>
      <c r="I187" s="944"/>
      <c r="J187" s="914"/>
      <c r="K187" s="1000"/>
      <c r="L187" s="161"/>
      <c r="M187" s="161" t="s">
        <v>118</v>
      </c>
      <c r="N187" s="994" t="str">
        <f aca="false">IF(Z187="","",INDEX(TERRITORY_MR_LIST,MATCH(Z187,TERRITORY_LIST_ID,0)))</f>
        <v/>
      </c>
      <c r="O187" s="166" t="s">
        <v>65</v>
      </c>
      <c r="P187" s="161"/>
      <c r="Q187" s="161" t="s">
        <v>118</v>
      </c>
      <c r="R187" s="892"/>
      <c r="S187" s="468" t="s">
        <v>19</v>
      </c>
      <c r="T187" s="468"/>
      <c r="U187" s="468" t="s">
        <v>118</v>
      </c>
      <c r="V187" s="981"/>
      <c r="W187" s="257"/>
      <c r="Y187" s="137"/>
      <c r="Z187" s="137"/>
      <c r="AA187" s="137"/>
      <c r="AB187" s="137"/>
      <c r="AC187" s="137"/>
      <c r="AD187" s="137"/>
      <c r="AE187" s="137"/>
      <c r="AF187" s="137"/>
      <c r="AG187" s="137"/>
      <c r="AH187" s="137"/>
      <c r="AI187" s="137"/>
      <c r="AJ187" s="137"/>
      <c r="AK187" s="137"/>
      <c r="AN187" s="137"/>
      <c r="AO187" s="137"/>
      <c r="AP187" s="137"/>
      <c r="AQ187" s="137"/>
    </row>
    <row r="188" s="136" customFormat="true" ht="17.25" hidden="false" customHeight="true" outlineLevel="0" collapsed="false">
      <c r="A188" s="41"/>
      <c r="D188" s="944"/>
      <c r="E188" s="944"/>
      <c r="F188" s="999"/>
      <c r="G188" s="1000"/>
      <c r="H188" s="944"/>
      <c r="I188" s="944"/>
      <c r="J188" s="914"/>
      <c r="K188" s="1000"/>
      <c r="L188" s="161"/>
      <c r="M188" s="161"/>
      <c r="N188" s="994"/>
      <c r="O188" s="166"/>
      <c r="P188" s="161"/>
      <c r="Q188" s="161"/>
      <c r="R188" s="892"/>
      <c r="S188" s="468"/>
      <c r="T188" s="1005"/>
      <c r="U188" s="1006"/>
      <c r="V188" s="1006"/>
      <c r="W188" s="257"/>
      <c r="Y188" s="137"/>
      <c r="Z188" s="137"/>
      <c r="AA188" s="137"/>
      <c r="AB188" s="137"/>
      <c r="AC188" s="137"/>
      <c r="AD188" s="137"/>
      <c r="AE188" s="137"/>
      <c r="AF188" s="137"/>
      <c r="AG188" s="137"/>
      <c r="AH188" s="137"/>
      <c r="AI188" s="137"/>
      <c r="AJ188" s="137"/>
      <c r="AK188" s="137"/>
    </row>
    <row r="189" s="136" customFormat="true" ht="17.25" hidden="false" customHeight="true" outlineLevel="0" collapsed="false">
      <c r="A189" s="41"/>
      <c r="D189" s="944"/>
      <c r="E189" s="944"/>
      <c r="F189" s="999"/>
      <c r="G189" s="1000"/>
      <c r="H189" s="944"/>
      <c r="I189" s="944"/>
      <c r="J189" s="914"/>
      <c r="K189" s="1000"/>
      <c r="L189" s="161"/>
      <c r="M189" s="161"/>
      <c r="N189" s="994"/>
      <c r="O189" s="166"/>
      <c r="P189" s="995"/>
      <c r="Q189" s="996"/>
      <c r="R189" s="996" t="s">
        <v>422</v>
      </c>
      <c r="S189" s="998"/>
      <c r="T189" s="998"/>
      <c r="U189" s="998"/>
      <c r="V189" s="998"/>
      <c r="W189" s="1007"/>
      <c r="Y189" s="137"/>
      <c r="Z189" s="137"/>
      <c r="AA189" s="137"/>
      <c r="AB189" s="137"/>
      <c r="AC189" s="137"/>
      <c r="AD189" s="137"/>
      <c r="AE189" s="137"/>
      <c r="AF189" s="137"/>
      <c r="AG189" s="137"/>
      <c r="AH189" s="137"/>
      <c r="AI189" s="137"/>
      <c r="AJ189" s="137"/>
      <c r="AK189" s="137"/>
    </row>
    <row r="190" customFormat="false" ht="17.25" hidden="false" customHeight="true" outlineLevel="0" collapsed="false"/>
    <row r="191" s="136" customFormat="true" ht="17.25" hidden="false" customHeight="true" outlineLevel="0" collapsed="false">
      <c r="A191" s="41"/>
      <c r="C191" s="84"/>
      <c r="D191" s="944"/>
      <c r="E191" s="944"/>
      <c r="F191" s="999"/>
      <c r="G191" s="1000"/>
      <c r="H191" s="944"/>
      <c r="I191" s="944"/>
      <c r="J191" s="914"/>
      <c r="K191" s="1000"/>
      <c r="L191" s="944"/>
      <c r="M191" s="944"/>
      <c r="N191" s="1000"/>
      <c r="O191" s="912"/>
      <c r="P191" s="161"/>
      <c r="Q191" s="161" t="s">
        <v>118</v>
      </c>
      <c r="R191" s="892"/>
      <c r="S191" s="468" t="s">
        <v>19</v>
      </c>
      <c r="T191" s="468"/>
      <c r="U191" s="468" t="s">
        <v>118</v>
      </c>
      <c r="V191" s="981"/>
      <c r="W191" s="257"/>
      <c r="Y191" s="137"/>
      <c r="Z191" s="137"/>
      <c r="AA191" s="137"/>
      <c r="AB191" s="137"/>
      <c r="AC191" s="137"/>
      <c r="AD191" s="137"/>
      <c r="AE191" s="137"/>
      <c r="AF191" s="137"/>
      <c r="AG191" s="137"/>
      <c r="AH191" s="137"/>
      <c r="AI191" s="137"/>
      <c r="AJ191" s="137"/>
      <c r="AK191" s="137"/>
      <c r="AN191" s="137"/>
      <c r="AO191" s="137"/>
      <c r="AP191" s="137"/>
      <c r="AQ191" s="137"/>
    </row>
    <row r="192" s="136" customFormat="true" ht="17.25" hidden="false" customHeight="true" outlineLevel="0" collapsed="false">
      <c r="A192" s="41"/>
      <c r="D192" s="944"/>
      <c r="E192" s="944"/>
      <c r="F192" s="999"/>
      <c r="G192" s="1000"/>
      <c r="H192" s="944"/>
      <c r="I192" s="944"/>
      <c r="J192" s="914"/>
      <c r="K192" s="1000"/>
      <c r="L192" s="944"/>
      <c r="M192" s="944"/>
      <c r="N192" s="1000"/>
      <c r="O192" s="912"/>
      <c r="P192" s="161"/>
      <c r="Q192" s="161"/>
      <c r="R192" s="892"/>
      <c r="S192" s="468"/>
      <c r="T192" s="1005"/>
      <c r="U192" s="1006"/>
      <c r="V192" s="1006"/>
      <c r="W192" s="257"/>
      <c r="Y192" s="137"/>
      <c r="Z192" s="137"/>
      <c r="AA192" s="137"/>
      <c r="AB192" s="137"/>
      <c r="AC192" s="137"/>
      <c r="AD192" s="137"/>
      <c r="AE192" s="137"/>
      <c r="AF192" s="137"/>
      <c r="AG192" s="137"/>
      <c r="AH192" s="137"/>
      <c r="AI192" s="137"/>
      <c r="AJ192" s="137"/>
      <c r="AK192" s="137"/>
    </row>
    <row r="193" customFormat="false" ht="17.25" hidden="false" customHeight="true" outlineLevel="0" collapsed="false"/>
    <row r="194" customFormat="false" ht="16.5" hidden="false" customHeight="true" outlineLevel="0" collapsed="false">
      <c r="B194" s="136"/>
      <c r="C194" s="136"/>
      <c r="D194" s="893"/>
      <c r="E194" s="97"/>
      <c r="F194" s="97"/>
      <c r="G194" s="97"/>
      <c r="H194" s="188"/>
      <c r="I194" s="189"/>
      <c r="J194" s="1008"/>
      <c r="K194" s="1008"/>
      <c r="L194" s="1008"/>
      <c r="M194" s="1008"/>
      <c r="N194" s="189"/>
      <c r="O194" s="1008"/>
      <c r="P194" s="1008"/>
      <c r="Q194" s="1008"/>
      <c r="R194" s="984"/>
      <c r="S194" s="1008"/>
      <c r="T194" s="1008"/>
      <c r="U194" s="1008"/>
      <c r="V194" s="984"/>
      <c r="W194" s="192"/>
    </row>
    <row r="195" customFormat="false" ht="16.5" hidden="false" customHeight="true" outlineLevel="0" collapsed="false">
      <c r="B195" s="136"/>
      <c r="C195" s="136"/>
      <c r="D195" s="893"/>
      <c r="E195" s="97"/>
      <c r="F195" s="97"/>
      <c r="G195" s="97"/>
      <c r="H195" s="188"/>
      <c r="I195" s="189"/>
      <c r="J195" s="1008"/>
      <c r="K195" s="1008"/>
      <c r="L195" s="1008"/>
      <c r="M195" s="1008"/>
      <c r="N195" s="189"/>
      <c r="O195" s="1008"/>
      <c r="P195" s="1008"/>
      <c r="Q195" s="1008"/>
      <c r="R195" s="984"/>
      <c r="S195" s="1008"/>
      <c r="T195" s="193"/>
      <c r="U195" s="193"/>
      <c r="V195" s="193"/>
      <c r="W195" s="194"/>
    </row>
    <row r="196" customFormat="false" ht="17.25" hidden="false" customHeight="true" outlineLevel="0" collapsed="false">
      <c r="B196" s="136"/>
      <c r="C196" s="136"/>
      <c r="D196" s="893"/>
      <c r="E196" s="97"/>
      <c r="F196" s="97"/>
      <c r="G196" s="97"/>
      <c r="H196" s="188"/>
      <c r="I196" s="189"/>
      <c r="J196" s="1008"/>
      <c r="K196" s="1008"/>
      <c r="L196" s="1008"/>
      <c r="M196" s="1008"/>
      <c r="N196" s="189"/>
      <c r="O196" s="1008"/>
      <c r="P196" s="95"/>
      <c r="Q196" s="193"/>
      <c r="R196" s="193"/>
      <c r="S196" s="136"/>
      <c r="T196" s="136"/>
      <c r="U196" s="136"/>
      <c r="V196" s="136"/>
      <c r="W196" s="194"/>
    </row>
    <row r="197" customFormat="false" ht="17.25" hidden="false" customHeight="true" outlineLevel="0" collapsed="false">
      <c r="B197" s="136"/>
      <c r="C197" s="136"/>
      <c r="D197" s="893"/>
      <c r="E197" s="97"/>
      <c r="F197" s="97"/>
      <c r="G197" s="97"/>
      <c r="H197" s="188"/>
      <c r="I197" s="189"/>
      <c r="J197" s="1008"/>
      <c r="K197" s="1008"/>
      <c r="L197" s="193"/>
      <c r="M197" s="193"/>
      <c r="N197" s="193"/>
      <c r="O197" s="193"/>
      <c r="P197" s="193"/>
      <c r="Q197" s="193"/>
      <c r="R197" s="193"/>
      <c r="S197" s="136"/>
      <c r="T197" s="136"/>
      <c r="U197" s="136"/>
      <c r="V197" s="136"/>
      <c r="W197" s="194"/>
    </row>
    <row r="198" customFormat="false" ht="17.25" hidden="false" customHeight="true" outlineLevel="0" collapsed="false">
      <c r="B198" s="136"/>
      <c r="C198" s="136"/>
      <c r="D198" s="893"/>
      <c r="E198" s="97"/>
      <c r="F198" s="97"/>
      <c r="G198" s="97"/>
      <c r="H198" s="195"/>
      <c r="I198" s="196"/>
      <c r="J198" s="196"/>
      <c r="K198" s="196"/>
      <c r="L198" s="196"/>
      <c r="M198" s="196"/>
      <c r="N198" s="196"/>
      <c r="O198" s="196"/>
      <c r="P198" s="196"/>
      <c r="Q198" s="196"/>
      <c r="R198" s="196"/>
      <c r="S198" s="197"/>
      <c r="T198" s="197"/>
      <c r="U198" s="197"/>
      <c r="V198" s="197"/>
      <c r="W198" s="198"/>
    </row>
    <row r="200" s="880" customFormat="true" ht="17.25" hidden="false" customHeight="true" outlineLevel="0" collapsed="false">
      <c r="A200" s="880" t="s">
        <v>1945</v>
      </c>
    </row>
    <row r="201" customFormat="false" ht="17.25" hidden="false" customHeight="true" outlineLevel="0" collapsed="false"/>
    <row r="202" s="41" customFormat="true" ht="15" hidden="false" customHeight="true" outlineLevel="0" collapsed="false">
      <c r="D202" s="910"/>
      <c r="E202" s="211"/>
      <c r="F202" s="211"/>
      <c r="G202" s="166"/>
      <c r="H202" s="910"/>
      <c r="I202" s="909" t="n">
        <v>1</v>
      </c>
      <c r="J202" s="1009"/>
      <c r="K202" s="167"/>
      <c r="L202" s="1010" t="s">
        <v>65</v>
      </c>
      <c r="M202" s="1010" t="s">
        <v>65</v>
      </c>
      <c r="N202" s="910"/>
      <c r="O202" s="161" t="s">
        <v>118</v>
      </c>
      <c r="P202" s="1011"/>
      <c r="Q202" s="167"/>
      <c r="R202" s="1010" t="s">
        <v>65</v>
      </c>
      <c r="S202" s="1010" t="s">
        <v>65</v>
      </c>
      <c r="T202" s="1012"/>
      <c r="U202" s="161" t="s">
        <v>118</v>
      </c>
      <c r="V202" s="1013" t="str">
        <f aca="false">IF(AK202="","",INDEX(TERRITORY_MR_LIST,MATCH(AK202,TERRITORY_LIST_ID,0)))</f>
        <v/>
      </c>
      <c r="W202" s="167"/>
      <c r="X202" s="1010" t="s">
        <v>65</v>
      </c>
      <c r="Y202" s="1010" t="s">
        <v>19</v>
      </c>
      <c r="Z202" s="910"/>
      <c r="AA202" s="161" t="s">
        <v>118</v>
      </c>
      <c r="AB202" s="901"/>
      <c r="AC202" s="604"/>
      <c r="AD202" s="166" t="s">
        <v>65</v>
      </c>
      <c r="AE202" s="166" t="s">
        <v>19</v>
      </c>
      <c r="AF202" s="167"/>
      <c r="AG202" s="161" t="s">
        <v>118</v>
      </c>
      <c r="AH202" s="945"/>
      <c r="AI202" s="257"/>
    </row>
    <row r="203" s="41" customFormat="true" ht="15" hidden="false" customHeight="true" outlineLevel="0" collapsed="false">
      <c r="D203" s="910"/>
      <c r="E203" s="211"/>
      <c r="F203" s="211"/>
      <c r="G203" s="166"/>
      <c r="H203" s="910"/>
      <c r="I203" s="909"/>
      <c r="J203" s="1009"/>
      <c r="K203" s="907"/>
      <c r="L203" s="1010"/>
      <c r="M203" s="1010"/>
      <c r="N203" s="910"/>
      <c r="O203" s="161"/>
      <c r="P203" s="1011"/>
      <c r="Q203" s="910"/>
      <c r="R203" s="1010"/>
      <c r="S203" s="1010"/>
      <c r="T203" s="1012"/>
      <c r="U203" s="161"/>
      <c r="V203" s="1013"/>
      <c r="W203" s="910"/>
      <c r="X203" s="1010"/>
      <c r="Y203" s="1010"/>
      <c r="Z203" s="910"/>
      <c r="AA203" s="161"/>
      <c r="AB203" s="901"/>
      <c r="AC203" s="585"/>
      <c r="AD203" s="166"/>
      <c r="AE203" s="166"/>
      <c r="AF203" s="1014"/>
      <c r="AG203" s="995"/>
      <c r="AH203" s="997" t="s">
        <v>1946</v>
      </c>
      <c r="AI203" s="997"/>
    </row>
    <row r="204" s="41" customFormat="true" ht="15" hidden="false" customHeight="true" outlineLevel="0" collapsed="false">
      <c r="D204" s="910"/>
      <c r="E204" s="211"/>
      <c r="F204" s="211"/>
      <c r="G204" s="166"/>
      <c r="H204" s="910"/>
      <c r="I204" s="909"/>
      <c r="J204" s="1009"/>
      <c r="K204" s="907"/>
      <c r="L204" s="1010"/>
      <c r="M204" s="1010"/>
      <c r="N204" s="910"/>
      <c r="O204" s="161"/>
      <c r="P204" s="1011"/>
      <c r="Q204" s="910"/>
      <c r="R204" s="1010"/>
      <c r="S204" s="1010"/>
      <c r="T204" s="1012"/>
      <c r="U204" s="161"/>
      <c r="V204" s="1013"/>
      <c r="W204" s="910"/>
      <c r="X204" s="1010"/>
      <c r="Y204" s="1010"/>
      <c r="Z204" s="910"/>
      <c r="AA204" s="1015"/>
      <c r="AB204" s="1016" t="s">
        <v>1947</v>
      </c>
      <c r="AC204" s="1016"/>
      <c r="AD204" s="1016"/>
      <c r="AE204" s="1016"/>
      <c r="AF204" s="1016"/>
      <c r="AG204" s="1016"/>
      <c r="AH204" s="1016"/>
      <c r="AI204" s="1016"/>
    </row>
    <row r="205" s="41" customFormat="true" ht="15" hidden="false" customHeight="true" outlineLevel="0" collapsed="false">
      <c r="D205" s="910"/>
      <c r="E205" s="211"/>
      <c r="F205" s="211"/>
      <c r="G205" s="166"/>
      <c r="H205" s="910"/>
      <c r="I205" s="909"/>
      <c r="J205" s="1009"/>
      <c r="K205" s="907"/>
      <c r="L205" s="1010"/>
      <c r="M205" s="1010"/>
      <c r="N205" s="910"/>
      <c r="O205" s="161"/>
      <c r="P205" s="1011"/>
      <c r="Q205" s="910"/>
      <c r="R205" s="1010"/>
      <c r="S205" s="1010"/>
      <c r="T205" s="1012"/>
      <c r="U205" s="1015"/>
      <c r="V205" s="997" t="s">
        <v>112</v>
      </c>
      <c r="W205" s="997"/>
      <c r="X205" s="997"/>
      <c r="Y205" s="997"/>
      <c r="Z205" s="997"/>
      <c r="AA205" s="997"/>
      <c r="AB205" s="997"/>
      <c r="AC205" s="997"/>
      <c r="AD205" s="997"/>
      <c r="AE205" s="997"/>
      <c r="AF205" s="997"/>
      <c r="AG205" s="997"/>
      <c r="AH205" s="997"/>
      <c r="AI205" s="997"/>
    </row>
    <row r="206" s="41" customFormat="true" ht="11.25" hidden="false" customHeight="true" outlineLevel="0" collapsed="false">
      <c r="D206" s="910"/>
      <c r="E206" s="211"/>
      <c r="F206" s="211"/>
      <c r="G206" s="166"/>
      <c r="H206" s="1002"/>
      <c r="I206" s="909"/>
      <c r="J206" s="1009"/>
      <c r="K206" s="907"/>
      <c r="L206" s="1010"/>
      <c r="M206" s="1010"/>
      <c r="N206" s="1002"/>
      <c r="O206" s="1015"/>
      <c r="P206" s="997" t="s">
        <v>1948</v>
      </c>
      <c r="Q206" s="997"/>
      <c r="R206" s="997"/>
      <c r="S206" s="997"/>
      <c r="T206" s="997"/>
      <c r="U206" s="997"/>
      <c r="V206" s="997"/>
      <c r="W206" s="997"/>
      <c r="X206" s="997"/>
      <c r="Y206" s="997"/>
      <c r="Z206" s="997"/>
      <c r="AA206" s="997"/>
      <c r="AB206" s="997"/>
      <c r="AC206" s="997"/>
      <c r="AD206" s="997"/>
      <c r="AE206" s="997"/>
      <c r="AF206" s="997"/>
      <c r="AG206" s="997"/>
      <c r="AH206" s="997"/>
      <c r="AI206" s="997"/>
    </row>
    <row r="207" s="204" customFormat="true" ht="11.25" hidden="false" customHeight="true" outlineLevel="0" collapsed="false">
      <c r="D207" s="910"/>
      <c r="E207" s="211"/>
      <c r="F207" s="211"/>
      <c r="G207" s="166"/>
      <c r="H207" s="1017"/>
      <c r="I207" s="1018"/>
      <c r="J207" s="997" t="s">
        <v>455</v>
      </c>
      <c r="K207" s="997"/>
      <c r="L207" s="997"/>
      <c r="M207" s="997"/>
      <c r="N207" s="997"/>
      <c r="O207" s="997"/>
      <c r="P207" s="997"/>
      <c r="Q207" s="997"/>
      <c r="R207" s="997"/>
      <c r="S207" s="997"/>
      <c r="T207" s="997"/>
      <c r="U207" s="997"/>
      <c r="V207" s="997"/>
      <c r="W207" s="997"/>
      <c r="X207" s="997"/>
      <c r="Y207" s="997"/>
      <c r="Z207" s="997"/>
      <c r="AA207" s="997"/>
      <c r="AB207" s="997"/>
      <c r="AC207" s="997"/>
      <c r="AD207" s="997"/>
      <c r="AE207" s="997"/>
      <c r="AF207" s="997"/>
      <c r="AG207" s="997"/>
      <c r="AH207" s="997"/>
      <c r="AI207" s="997"/>
      <c r="BK207" s="41"/>
    </row>
    <row r="208" customFormat="false" ht="17.25" hidden="false" customHeight="true" outlineLevel="0" collapsed="false"/>
    <row r="209" s="41" customFormat="true" ht="15" hidden="false" customHeight="true" outlineLevel="0" collapsed="false">
      <c r="D209" s="910"/>
      <c r="E209" s="211"/>
      <c r="F209" s="211"/>
      <c r="G209" s="97"/>
      <c r="H209" s="216"/>
      <c r="I209" s="1019"/>
      <c r="J209" s="1008"/>
      <c r="K209" s="1008"/>
      <c r="L209" s="1008"/>
      <c r="M209" s="1008"/>
      <c r="N209" s="1008"/>
      <c r="O209" s="1008"/>
      <c r="P209" s="1008"/>
      <c r="Q209" s="1008"/>
      <c r="R209" s="1008"/>
      <c r="S209" s="1008"/>
      <c r="T209" s="217"/>
      <c r="U209" s="1008"/>
      <c r="V209" s="1008"/>
      <c r="W209" s="1008"/>
      <c r="X209" s="1008"/>
      <c r="Y209" s="1008"/>
      <c r="Z209" s="1008"/>
      <c r="AA209" s="1008"/>
      <c r="AB209" s="1008"/>
      <c r="AC209" s="205"/>
      <c r="AD209" s="1008"/>
      <c r="AE209" s="1008"/>
      <c r="AF209" s="1008"/>
      <c r="AG209" s="1008"/>
      <c r="AH209" s="1008"/>
      <c r="AI209" s="192"/>
    </row>
    <row r="210" s="41" customFormat="true" ht="15" hidden="false" customHeight="true" outlineLevel="0" collapsed="false">
      <c r="D210" s="910"/>
      <c r="E210" s="211"/>
      <c r="F210" s="211"/>
      <c r="G210" s="97"/>
      <c r="H210" s="218"/>
      <c r="I210" s="1019"/>
      <c r="J210" s="1008"/>
      <c r="K210" s="137"/>
      <c r="L210" s="1008"/>
      <c r="M210" s="1008"/>
      <c r="N210" s="175"/>
      <c r="O210" s="1008"/>
      <c r="P210" s="1008"/>
      <c r="Q210" s="95"/>
      <c r="R210" s="1008"/>
      <c r="S210" s="1008"/>
      <c r="T210" s="897"/>
      <c r="U210" s="1008"/>
      <c r="V210" s="1008"/>
      <c r="W210" s="95"/>
      <c r="X210" s="1008"/>
      <c r="Y210" s="1008"/>
      <c r="Z210" s="175"/>
      <c r="AA210" s="1008"/>
      <c r="AB210" s="1008"/>
      <c r="AC210" s="137"/>
      <c r="AD210" s="1008"/>
      <c r="AE210" s="1008"/>
      <c r="AF210" s="1020"/>
      <c r="AG210" s="1020"/>
      <c r="AH210" s="1021"/>
      <c r="AI210" s="1021"/>
    </row>
    <row r="211" s="41" customFormat="true" ht="15" hidden="false" customHeight="true" outlineLevel="0" collapsed="false">
      <c r="D211" s="910"/>
      <c r="E211" s="211"/>
      <c r="F211" s="211"/>
      <c r="G211" s="97"/>
      <c r="H211" s="218"/>
      <c r="I211" s="1019"/>
      <c r="J211" s="1008"/>
      <c r="K211" s="137"/>
      <c r="L211" s="1008"/>
      <c r="M211" s="1008"/>
      <c r="N211" s="175"/>
      <c r="O211" s="1008"/>
      <c r="P211" s="1008"/>
      <c r="Q211" s="95"/>
      <c r="R211" s="1008"/>
      <c r="S211" s="1008"/>
      <c r="T211" s="897"/>
      <c r="U211" s="1008"/>
      <c r="V211" s="1008"/>
      <c r="W211" s="95"/>
      <c r="X211" s="1008"/>
      <c r="Y211" s="1008"/>
      <c r="Z211" s="95"/>
      <c r="AA211" s="1020"/>
      <c r="AB211" s="1021"/>
      <c r="AC211" s="1021"/>
      <c r="AD211" s="1021"/>
      <c r="AE211" s="1021"/>
      <c r="AF211" s="1021"/>
      <c r="AG211" s="1021"/>
      <c r="AH211" s="1021"/>
      <c r="AI211" s="1021"/>
    </row>
    <row r="212" s="41" customFormat="true" ht="15" hidden="false" customHeight="true" outlineLevel="0" collapsed="false">
      <c r="D212" s="910"/>
      <c r="E212" s="211"/>
      <c r="F212" s="211"/>
      <c r="G212" s="97"/>
      <c r="H212" s="218"/>
      <c r="I212" s="1019"/>
      <c r="J212" s="1008"/>
      <c r="K212" s="137"/>
      <c r="L212" s="1008"/>
      <c r="M212" s="1008"/>
      <c r="N212" s="175"/>
      <c r="O212" s="1008"/>
      <c r="P212" s="1008"/>
      <c r="Q212" s="95"/>
      <c r="R212" s="1008"/>
      <c r="S212" s="1008"/>
      <c r="T212" s="897"/>
      <c r="U212" s="1020"/>
      <c r="V212" s="1021"/>
      <c r="W212" s="1021"/>
      <c r="X212" s="1021"/>
      <c r="Y212" s="1021"/>
      <c r="Z212" s="1021"/>
      <c r="AA212" s="1021"/>
      <c r="AB212" s="1021"/>
      <c r="AC212" s="1021"/>
      <c r="AD212" s="1021"/>
      <c r="AE212" s="1021"/>
      <c r="AF212" s="1021"/>
      <c r="AG212" s="1021"/>
      <c r="AH212" s="1021"/>
      <c r="AI212" s="1021"/>
    </row>
    <row r="213" s="41" customFormat="true" ht="11.25" hidden="false" customHeight="true" outlineLevel="0" collapsed="false">
      <c r="D213" s="910"/>
      <c r="E213" s="211"/>
      <c r="F213" s="211"/>
      <c r="G213" s="97"/>
      <c r="H213" s="220"/>
      <c r="I213" s="1019"/>
      <c r="J213" s="1008"/>
      <c r="K213" s="137"/>
      <c r="L213" s="1008"/>
      <c r="M213" s="1008"/>
      <c r="N213" s="1020"/>
      <c r="O213" s="1020"/>
      <c r="P213" s="1021"/>
      <c r="Q213" s="1021"/>
      <c r="R213" s="1021"/>
      <c r="S213" s="1021"/>
      <c r="T213" s="1021"/>
      <c r="U213" s="1021"/>
      <c r="V213" s="1021"/>
      <c r="W213" s="1021"/>
      <c r="X213" s="1021"/>
      <c r="Y213" s="1021"/>
      <c r="Z213" s="1021"/>
      <c r="AA213" s="1021"/>
      <c r="AB213" s="1021"/>
      <c r="AC213" s="1021"/>
      <c r="AD213" s="1021"/>
      <c r="AE213" s="1021"/>
      <c r="AF213" s="1021"/>
      <c r="AG213" s="1021"/>
      <c r="AH213" s="1021"/>
      <c r="AI213" s="1021"/>
    </row>
    <row r="214" s="204" customFormat="true" ht="11.25" hidden="false" customHeight="true" outlineLevel="0" collapsed="false">
      <c r="D214" s="910"/>
      <c r="E214" s="211"/>
      <c r="F214" s="211"/>
      <c r="G214" s="97"/>
      <c r="H214" s="221"/>
      <c r="I214" s="222"/>
      <c r="J214" s="198"/>
      <c r="K214" s="198"/>
      <c r="L214" s="198"/>
      <c r="M214" s="198"/>
      <c r="N214" s="198"/>
      <c r="O214" s="198"/>
      <c r="P214" s="198"/>
      <c r="Q214" s="198"/>
      <c r="R214" s="198"/>
      <c r="S214" s="198"/>
      <c r="T214" s="198"/>
      <c r="U214" s="198"/>
      <c r="V214" s="198"/>
      <c r="W214" s="198"/>
      <c r="X214" s="198"/>
      <c r="Y214" s="198"/>
      <c r="Z214" s="198"/>
      <c r="AA214" s="198"/>
      <c r="AB214" s="198"/>
      <c r="AC214" s="198"/>
      <c r="AD214" s="198"/>
      <c r="AE214" s="198"/>
      <c r="AF214" s="198"/>
      <c r="AG214" s="198"/>
      <c r="AH214" s="198"/>
      <c r="AI214" s="198"/>
      <c r="BK214" s="41"/>
    </row>
    <row r="215" customFormat="false" ht="17.25" hidden="false" customHeight="true" outlineLevel="0" collapsed="false"/>
  </sheetData>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20">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49 G64 I72:J72 T72 X72 I77:J77 T77 X77"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54:F156 K154 O154 S154:S155 F157:F158 F160:F162 K160 O160 S160:S161 F163 F165:F167 K165 O165 S165:S166 F169:F170 K169 O169 S169:S170 F172 F176:F178 K176 O176 S176:S177 F179:F180 F182:F184 K182 O182 S182:S183 F185 F187:F189 O187 S187:S188 F191:F192 O191 S191:S192 K194:K195 O194:O195 S194:S195" type="none">
      <formula1>0</formula1>
      <formula2>0</formula2>
    </dataValidation>
    <dataValidation allowBlank="true" errorStyle="stop" operator="between" prompt="Выберите виды деятельности, выполнив двойной щелчок левой кнопки мыши по ячейке." showDropDown="false" showErrorMessage="true" showInputMessage="true" sqref="G154:G158 G160:G163 G165:G167 G169:G170 G172 G176:G180 G182:G185 G187:G189 G191:G192" type="none">
      <formula1>0</formula1>
      <formula2>0</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F60" type="none">
      <formula1>0</formula1>
      <formula2>0</formula2>
    </dataValidation>
    <dataValidation allowBlank="true" errorStyle="stop" operator="between" prompt="Изменение значения по двойному щелчоку левой кнопки мыши" showDropDown="false" showErrorMessage="true" showInputMessage="true" sqref="J56"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E4 E8 G13 M34 E39 E43:F43 F48 F50:F51 E60 E64:F64 E68 G68 L72:M72 Q72:S72 U72:W72 AB72 L77:M77 Q77:S77 U77:W77 AB77 K82:K83 M82 K84:K85 K91:K93 K97 K101:K102 M101 K103:K104 I110 J154:J155 R154:R155 V154:W154 J160:J161 R160:R161 V160:W160 J165:J166 R165:R166 V165:W165 J169:J170 R169:R170 V169:W169 J172 R172 V172:W172 J176:J177 R176:R177 V176:W176 J182:J183 R182:R183 V182:W182 J187:J188 R187:R188 V187:W187 J191:J192 R191:R192 V191:W191 J194:J195 R194:R195 V194:W194 J202:J203 P202:P205 AI202 J204:J206 J209:J210 P209:P212 AI209 J211:J213"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60:I60 K60 M60 O60 Q60 T60 X60 AB60 AC84 AE84 AC92 AE92 AC97 AE97 AC103 AE103 O140 Q140 O147 Q147 O150 Q150" type="decimal">
      <formula1>0</formula1>
      <formula2>1E+024</formula2>
    </dataValidation>
    <dataValidation allowBlank="true" error="Выберите значение из списка" errorStyle="stop" errorTitle="Ошибка"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94:N196" type="list">
      <formula1>DESCRIPTION_TERRITORY</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K56 H64 F68" type="textLength">
      <formula1>900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F39 K72 K77 I82:J85 I97:J97 I101:J104" type="list">
      <formula1>"a"</formula1>
      <formula2>0</formula2>
    </dataValidation>
    <dataValidation allowBlank="true" error="Допускается ввод не более 900 символов!" errorStyle="stop" operator="lessThan" showDropDown="false" showErrorMessage="true" showInputMessage="true" sqref="M23 M29" type="textLength">
      <formula1>900</formula1>
      <formula2>0</formula2>
    </dataValidation>
    <dataValidation allowBlank="true" errorStyle="stop" operator="between" showDropDown="false" showErrorMessage="true" showInputMessage="true" sqref="I34" type="list">
      <formula1>DESCRIPTION_TERRITORY</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L60" type="list">
      <formula1>kind_of_power_te_unit</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J60 N60 P60 R60:S60 U60:V60 Y60:Z60 AC60 AF82:AF86 AI82:AI86 AF91:AF93 AI91:AI93 AF97 AI97 AF101:AF105 AI101:AI105" type="whole">
      <formula1>0</formula1>
      <formula2>1E+024</formula2>
    </dataValidation>
    <dataValidation allowBlank="true" errorStyle="stop" operator="between" prompt="Для выбора ИП необходимо два раза нажать левую кнопку мыши!" promptTitle="Ввод" showDropDown="false" showErrorMessage="true" showInputMessage="true" sqref="G72 G77"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J140:J141 J147:J148 J150" type="list">
      <formula1>kind_of_purchase_method</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H110" type="list">
      <formula1>QRE_METHOD_LIST</formula1>
      <formula2>0</formula2>
    </dataValidation>
    <dataValidation allowBlank="true" errorStyle="stop"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54:N156 N160:N162 N165:N167 N169:N170 N176:N178 N182:N184 N187:N189 N191:N192" type="none">
      <formula1>0</formula1>
      <formula2>0</formula2>
    </dataValidation>
    <dataValidation allowBlank="true" error="Выберите значение из списка" errorStyle="warning" errorTitle="Ошибка" operator="between" prompt="Выберите значение из списка или укажите свой вид твердых коммунальных отходов" showDropDown="false" showErrorMessage="false" showInputMessage="true" sqref="AC202 AC209" type="list">
      <formula1>list_typetko</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O110:AB110 BT110:CK110 CY110:DJ110" type="decimal">
      <formula1>-1E+024</formula1>
      <formula2>1E+024</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H3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43.0546875" defaultRowHeight="9" zeroHeight="false" outlineLevelRow="0" outlineLevelCol="0"/>
  <cols>
    <col collapsed="false" customWidth="false" hidden="false" outlineLevel="0" max="1" min="1" style="1022" width="43.15"/>
    <col collapsed="false" customWidth="false" hidden="true" outlineLevel="0" max="2" min="2" style="1022" width="43.15"/>
    <col collapsed="false" customWidth="false" hidden="false" outlineLevel="0" max="3" min="3" style="1022" width="43.15"/>
    <col collapsed="false" customWidth="true" hidden="false" outlineLevel="0" max="5" min="4" style="1022" width="36.42"/>
    <col collapsed="false" customWidth="true" hidden="false" outlineLevel="0" max="8" min="6" style="1023" width="36.42"/>
  </cols>
  <sheetData>
    <row r="1" customFormat="false" ht="9" hidden="false" customHeight="true" outlineLevel="0" collapsed="false">
      <c r="A1" s="1024" t="s">
        <v>1949</v>
      </c>
      <c r="B1" s="1024"/>
      <c r="C1" s="1025" t="s">
        <v>1950</v>
      </c>
      <c r="D1" s="1026" t="s">
        <v>814</v>
      </c>
      <c r="E1" s="1026" t="s">
        <v>860</v>
      </c>
      <c r="F1" s="1026" t="s">
        <v>913</v>
      </c>
      <c r="G1" s="1026" t="s">
        <v>900</v>
      </c>
      <c r="H1" s="1026" t="s">
        <v>1626</v>
      </c>
    </row>
    <row r="2" customFormat="false" ht="9" hidden="false" customHeight="true" outlineLevel="0" collapsed="false">
      <c r="A2" s="1025" t="s">
        <v>1951</v>
      </c>
      <c r="B2" s="1025"/>
      <c r="C2" s="1027" t="str">
        <f aca="false">INDEX(TEMPLATE_NUMBER_FORM_LIST,MATCH(TEMPLATE_SPHERE,TEMPLATE_SPHERE_LIST,0))</f>
        <v>16</v>
      </c>
      <c r="D2" s="1025" t="s">
        <v>1475</v>
      </c>
      <c r="E2" s="1025" t="s">
        <v>158</v>
      </c>
      <c r="F2" s="1025" t="s">
        <v>158</v>
      </c>
      <c r="G2" s="1025" t="s">
        <v>158</v>
      </c>
      <c r="H2" s="1024"/>
    </row>
    <row r="3" customFormat="false" ht="63" hidden="false" customHeight="true" outlineLevel="0" collapsed="false">
      <c r="A3" s="1024"/>
      <c r="B3" s="1024" t="s">
        <v>118</v>
      </c>
      <c r="C3" s="1027" t="str">
        <f aca="false">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27" t="s">
        <v>1952</v>
      </c>
      <c r="E3" s="1027" t="str">
        <f aca="false">"Форма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25"/>
      <c r="G3" s="1024"/>
      <c r="H3" s="1024"/>
    </row>
    <row r="4" customFormat="false" ht="243" hidden="false" customHeight="true" outlineLevel="0" collapsed="false">
      <c r="A4" s="1024" t="s">
        <v>1953</v>
      </c>
      <c r="B4" s="1024" t="s">
        <v>101</v>
      </c>
      <c r="C4" s="1027" t="str">
        <f aca="false">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25" t="s">
        <v>1954</v>
      </c>
      <c r="E4" s="1027" t="str">
        <f aca="false">"Форма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25"/>
      <c r="G4" s="1025"/>
      <c r="H4" s="1024" t="s">
        <v>1955</v>
      </c>
    </row>
    <row r="5" customFormat="false" ht="117" hidden="false" customHeight="true" outlineLevel="0" collapsed="false">
      <c r="A5" s="1024" t="s">
        <v>1956</v>
      </c>
      <c r="B5" s="1024" t="s">
        <v>89</v>
      </c>
      <c r="C5" s="1027" t="str">
        <f aca="false">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4" t="s">
        <v>1957</v>
      </c>
      <c r="E5" s="1028" t="str">
        <f aca="fals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24"/>
      <c r="G5" s="1024"/>
      <c r="H5" s="1024" t="s">
        <v>1958</v>
      </c>
    </row>
    <row r="6" customFormat="false" ht="90" hidden="false" customHeight="true" outlineLevel="0" collapsed="false">
      <c r="A6" s="1024" t="s">
        <v>1959</v>
      </c>
      <c r="B6" s="1024" t="s">
        <v>90</v>
      </c>
      <c r="C6" s="1027" t="str">
        <f aca="false">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28" t="str">
        <f aca="false">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28" t="str">
        <f aca="false">"Форма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4"/>
      <c r="G6" s="1024"/>
      <c r="H6" s="1024"/>
    </row>
    <row r="7" customFormat="false" ht="45" hidden="false" customHeight="true" outlineLevel="0" collapsed="false">
      <c r="A7" s="1024" t="s">
        <v>1960</v>
      </c>
      <c r="B7" s="1024" t="s">
        <v>119</v>
      </c>
      <c r="C7" s="1027" t="str">
        <f aca="false">IF(TEMPLATE_SPHERE="HEAT",D7,E7)</f>
        <v>Форма 11. Информация о расходах на капитальный и текущий ремонт основных средств</v>
      </c>
      <c r="D7" s="1024" t="s">
        <v>1961</v>
      </c>
      <c r="E7" s="1024" t="s">
        <v>1962</v>
      </c>
      <c r="F7" s="1024"/>
      <c r="G7" s="1024"/>
      <c r="H7" s="1024"/>
    </row>
    <row r="8" customFormat="false" ht="108" hidden="false" customHeight="true" outlineLevel="0" collapsed="false">
      <c r="A8" s="1024" t="s">
        <v>1963</v>
      </c>
      <c r="B8" s="1024" t="s">
        <v>91</v>
      </c>
      <c r="C8" s="1027" t="str">
        <f aca="false">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4" t="s">
        <v>1163</v>
      </c>
      <c r="E8" s="1024" t="s">
        <v>1964</v>
      </c>
      <c r="F8" s="1024"/>
      <c r="G8" s="1024"/>
      <c r="H8" s="1024"/>
    </row>
    <row r="9" customFormat="false" ht="99" hidden="false" customHeight="true" outlineLevel="0" collapsed="false">
      <c r="A9" s="1024" t="s">
        <v>1965</v>
      </c>
      <c r="B9" s="1024"/>
      <c r="C9" s="1024" t="s">
        <v>1966</v>
      </c>
      <c r="D9" s="1024"/>
      <c r="E9" s="1024"/>
      <c r="F9" s="1024"/>
      <c r="G9" s="1024"/>
      <c r="H9" s="1024"/>
    </row>
    <row r="10" customFormat="false" ht="126" hidden="false" customHeight="true" outlineLevel="0" collapsed="false">
      <c r="A10" s="1024" t="s">
        <v>1967</v>
      </c>
      <c r="B10" s="1024"/>
      <c r="C10" s="1024" t="s">
        <v>1968</v>
      </c>
      <c r="D10" s="1024"/>
      <c r="E10" s="1024"/>
      <c r="F10" s="1024"/>
      <c r="G10" s="1024"/>
      <c r="H10" s="1024"/>
    </row>
    <row r="11" customFormat="false" ht="108" hidden="false" customHeight="true" outlineLevel="0" collapsed="false">
      <c r="A11" s="1024" t="s">
        <v>1969</v>
      </c>
      <c r="B11" s="1024"/>
      <c r="C11" s="1024" t="s">
        <v>1970</v>
      </c>
      <c r="D11" s="1024"/>
      <c r="E11" s="1024"/>
      <c r="F11" s="1024"/>
      <c r="G11" s="1024"/>
      <c r="H11" s="1024"/>
    </row>
    <row r="12" customFormat="false" ht="54" hidden="false" customHeight="true" outlineLevel="0" collapsed="false">
      <c r="A12" s="1024" t="s">
        <v>1971</v>
      </c>
      <c r="B12" s="1024"/>
      <c r="C12" s="1024" t="s">
        <v>1972</v>
      </c>
      <c r="D12" s="1024"/>
      <c r="E12" s="1024"/>
      <c r="F12" s="1024"/>
      <c r="G12" s="1024"/>
      <c r="H12" s="1024"/>
    </row>
    <row r="13" customFormat="false" ht="45" hidden="false" customHeight="true" outlineLevel="0" collapsed="false">
      <c r="A13" s="1024" t="s">
        <v>1973</v>
      </c>
      <c r="B13" s="1024"/>
      <c r="C13" s="1024" t="s">
        <v>1974</v>
      </c>
      <c r="D13" s="1024"/>
      <c r="E13" s="1024"/>
      <c r="F13" s="1024"/>
      <c r="G13" s="1024"/>
      <c r="H13" s="1024"/>
    </row>
    <row r="14" customFormat="false" ht="117" hidden="false" customHeight="true" outlineLevel="0" collapsed="false">
      <c r="A14" s="1024" t="s">
        <v>1975</v>
      </c>
      <c r="B14" s="1024"/>
      <c r="C14" s="1024" t="s">
        <v>1976</v>
      </c>
      <c r="D14" s="1024"/>
      <c r="E14" s="1024"/>
      <c r="F14" s="1024"/>
      <c r="G14" s="1024"/>
      <c r="H14" s="1024"/>
    </row>
    <row r="15" customFormat="false" ht="117" hidden="false" customHeight="true" outlineLevel="0" collapsed="false">
      <c r="A15" s="1024" t="s">
        <v>1977</v>
      </c>
      <c r="B15" s="1024"/>
      <c r="C15" s="1024" t="s">
        <v>1978</v>
      </c>
      <c r="D15" s="1024"/>
      <c r="E15" s="1024"/>
      <c r="F15" s="1024"/>
      <c r="G15" s="1024"/>
      <c r="H15" s="1024"/>
    </row>
    <row r="16" customFormat="false" ht="63" hidden="false" customHeight="true" outlineLevel="0" collapsed="false">
      <c r="A16" s="1024" t="s">
        <v>1979</v>
      </c>
      <c r="B16" s="1024"/>
      <c r="C16" s="1024" t="s">
        <v>1980</v>
      </c>
      <c r="D16" s="1024"/>
      <c r="E16" s="1024"/>
      <c r="F16" s="1024"/>
      <c r="G16" s="1024"/>
      <c r="H16" s="1024"/>
    </row>
    <row r="17" customFormat="false" ht="54" hidden="false" customHeight="true" outlineLevel="0" collapsed="false">
      <c r="A17" s="1024" t="s">
        <v>1981</v>
      </c>
      <c r="B17" s="1024"/>
      <c r="C17" s="1027" t="s">
        <v>1982</v>
      </c>
      <c r="D17" s="1024"/>
      <c r="E17" s="1024"/>
      <c r="F17" s="1024"/>
      <c r="G17" s="1024"/>
      <c r="H17" s="1024"/>
    </row>
    <row r="18" customFormat="false" ht="27" hidden="false" customHeight="true" outlineLevel="0" collapsed="false">
      <c r="A18" s="1024" t="s">
        <v>1983</v>
      </c>
      <c r="B18" s="1024"/>
      <c r="C18" s="1027" t="s">
        <v>1984</v>
      </c>
      <c r="D18" s="1024"/>
      <c r="E18" s="1024"/>
      <c r="F18" s="1024"/>
      <c r="G18" s="1024"/>
      <c r="H18" s="1024"/>
    </row>
    <row r="19" customFormat="false" ht="54" hidden="false" customHeight="true" outlineLevel="0" collapsed="false">
      <c r="A19" s="1024" t="s">
        <v>1985</v>
      </c>
      <c r="B19" s="1024"/>
      <c r="C19" s="1027" t="s">
        <v>1986</v>
      </c>
      <c r="D19" s="1024"/>
      <c r="E19" s="1024"/>
      <c r="F19" s="1024"/>
      <c r="G19" s="1024"/>
      <c r="H19" s="1024"/>
    </row>
    <row r="20" customFormat="false" ht="36" hidden="false" customHeight="true" outlineLevel="0" collapsed="false">
      <c r="A20" s="1024" t="s">
        <v>1987</v>
      </c>
      <c r="B20" s="1024"/>
      <c r="C20" s="1027" t="s">
        <v>1988</v>
      </c>
      <c r="D20" s="1024"/>
      <c r="E20" s="1024"/>
      <c r="F20" s="1024"/>
      <c r="G20" s="1024"/>
      <c r="H20" s="1024"/>
    </row>
    <row r="21" customFormat="false" ht="36" hidden="false" customHeight="true" outlineLevel="0" collapsed="false">
      <c r="A21" s="1024" t="s">
        <v>1989</v>
      </c>
      <c r="B21" s="1024"/>
      <c r="C21" s="1027" t="s">
        <v>1990</v>
      </c>
      <c r="D21" s="1024"/>
      <c r="E21" s="1024"/>
      <c r="F21" s="1024"/>
      <c r="G21" s="1024"/>
      <c r="H21" s="1024"/>
    </row>
    <row r="22" customFormat="false" ht="27" hidden="false" customHeight="true" outlineLevel="0" collapsed="false">
      <c r="A22" s="1024" t="s">
        <v>1991</v>
      </c>
      <c r="B22" s="1024"/>
      <c r="C22" s="1027" t="s">
        <v>1992</v>
      </c>
      <c r="D22" s="1024"/>
      <c r="E22" s="1024"/>
      <c r="F22" s="1024"/>
      <c r="G22" s="1024"/>
      <c r="H22" s="1024"/>
    </row>
    <row r="23" customFormat="false" ht="36" hidden="false" customHeight="true" outlineLevel="0" collapsed="false">
      <c r="A23" s="1024" t="s">
        <v>1993</v>
      </c>
      <c r="B23" s="1024"/>
      <c r="C23" s="1027" t="s">
        <v>1994</v>
      </c>
      <c r="D23" s="1024"/>
      <c r="E23" s="1024"/>
      <c r="F23" s="1024"/>
      <c r="G23" s="1024"/>
      <c r="H23" s="1024"/>
    </row>
    <row r="24" customFormat="false" ht="28.5" hidden="false" customHeight="true" outlineLevel="0" collapsed="false">
      <c r="A24" s="1024" t="s">
        <v>1995</v>
      </c>
      <c r="B24" s="1024"/>
      <c r="C24" s="1027" t="s">
        <v>1996</v>
      </c>
      <c r="D24" s="1024"/>
      <c r="E24" s="1024"/>
      <c r="F24" s="1024"/>
      <c r="G24" s="1024"/>
      <c r="H24" s="1024"/>
    </row>
    <row r="25" customFormat="false" ht="36" hidden="false" customHeight="true" outlineLevel="0" collapsed="false">
      <c r="A25" s="1024" t="s">
        <v>1997</v>
      </c>
      <c r="B25" s="1024"/>
      <c r="C25" s="1027" t="s">
        <v>1998</v>
      </c>
      <c r="D25" s="1024"/>
      <c r="E25" s="1024"/>
      <c r="F25" s="1024"/>
      <c r="G25" s="1024"/>
      <c r="H25" s="1024"/>
    </row>
    <row r="26" customFormat="false" ht="27" hidden="false" customHeight="true" outlineLevel="0" collapsed="false">
      <c r="A26" s="1024" t="s">
        <v>1999</v>
      </c>
      <c r="B26" s="1024"/>
      <c r="C26" s="1027" t="s">
        <v>2000</v>
      </c>
      <c r="D26" s="1024"/>
      <c r="E26" s="1024"/>
      <c r="F26" s="1024"/>
      <c r="G26" s="1024"/>
      <c r="H26" s="1024"/>
    </row>
    <row r="27" customFormat="false" ht="36" hidden="false" customHeight="true" outlineLevel="0" collapsed="false">
      <c r="A27" s="1024" t="s">
        <v>2001</v>
      </c>
      <c r="B27" s="1024"/>
      <c r="C27" s="1027" t="s">
        <v>2002</v>
      </c>
      <c r="D27" s="1024"/>
      <c r="E27" s="1024"/>
      <c r="F27" s="1024"/>
      <c r="G27" s="1024"/>
      <c r="H27" s="1024"/>
    </row>
    <row r="28" customFormat="false" ht="28.5" hidden="false" customHeight="true" outlineLevel="0" collapsed="false">
      <c r="A28" s="1024" t="s">
        <v>2003</v>
      </c>
      <c r="B28" s="1024"/>
      <c r="C28" s="1027" t="s">
        <v>2004</v>
      </c>
      <c r="D28" s="1024"/>
      <c r="E28" s="1024"/>
      <c r="F28" s="1024"/>
      <c r="G28" s="1024"/>
      <c r="H28" s="1024"/>
    </row>
    <row r="29" customFormat="false" ht="126" hidden="false" customHeight="true" outlineLevel="0" collapsed="false">
      <c r="A29" s="1024" t="s">
        <v>2005</v>
      </c>
      <c r="B29" s="1024" t="s">
        <v>1577</v>
      </c>
      <c r="C29" s="1027" t="str">
        <f aca="false">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4" t="s">
        <v>2006</v>
      </c>
      <c r="E29" s="1028" t="str">
        <f aca="false">"Форма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24"/>
      <c r="G29" s="1024"/>
      <c r="H29" s="1024" t="s">
        <v>2007</v>
      </c>
    </row>
    <row r="30" customFormat="false" ht="36" hidden="false" customHeight="true" outlineLevel="0" collapsed="false">
      <c r="A30" s="1024" t="s">
        <v>2008</v>
      </c>
      <c r="B30" s="1024"/>
      <c r="C30" s="1027" t="str">
        <f aca="false">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4" t="s">
        <v>2009</v>
      </c>
      <c r="E30" s="1028" t="str">
        <f aca="fals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24"/>
      <c r="G30" s="1024"/>
      <c r="H30" s="1024"/>
    </row>
    <row r="31" customFormat="false" ht="54" hidden="false" customHeight="true" outlineLevel="0" collapsed="false">
      <c r="A31" s="1024" t="s">
        <v>2010</v>
      </c>
      <c r="B31" s="1024"/>
      <c r="C31" s="1027" t="str">
        <f aca="false">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4" t="s">
        <v>2011</v>
      </c>
      <c r="E31" s="1028" t="str">
        <f aca="false">"Форма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24"/>
      <c r="G31" s="1024"/>
      <c r="H31" s="1024"/>
    </row>
    <row r="32" customFormat="false" ht="198" hidden="false" customHeight="true" outlineLevel="0" collapsed="false">
      <c r="A32" s="1024" t="s">
        <v>2012</v>
      </c>
      <c r="B32" s="1024"/>
      <c r="C32" s="1027" t="str">
        <f aca="false">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4" t="s">
        <v>2013</v>
      </c>
      <c r="E32" s="1028" t="str">
        <f aca="false">"Форма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24"/>
      <c r="G32" s="1024"/>
      <c r="H32" s="1024" t="s">
        <v>2014</v>
      </c>
    </row>
    <row r="33" customFormat="false" ht="9" hidden="false" customHeight="true" outlineLevel="0" collapsed="false">
      <c r="A33" s="1024"/>
      <c r="B33" s="1024"/>
      <c r="C33" s="1027"/>
      <c r="D33" s="1024"/>
      <c r="E33" s="1024"/>
      <c r="F33" s="1024"/>
      <c r="G33" s="1024"/>
      <c r="H33" s="1024"/>
    </row>
    <row r="34" customFormat="false" ht="9" hidden="false" customHeight="true" outlineLevel="0" collapsed="false">
      <c r="A34" s="1024"/>
      <c r="B34" s="1024" t="s">
        <v>1513</v>
      </c>
      <c r="C34" s="1027" t="n">
        <f aca="false">INDEX(TEMPLATE_NAME_FORM_LIST,B34,MATCH(TEMPLATE_SPHERE,TEMPLATE_SPHERE_LIST,0))</f>
        <v>0</v>
      </c>
      <c r="D34" s="1024"/>
      <c r="E34" s="1024"/>
      <c r="F34" s="1024"/>
      <c r="G34" s="1024"/>
      <c r="H34" s="1024"/>
    </row>
  </sheetData>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AH1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9" zeroHeight="false" outlineLevelRow="0" outlineLevelCol="0"/>
  <cols>
    <col collapsed="false" customWidth="false" hidden="false" outlineLevel="0" max="2" min="1" style="1022" width="9.14"/>
    <col collapsed="false" customWidth="true" hidden="false" outlineLevel="0" max="7" min="3" style="1029" width="8.01"/>
    <col collapsed="false" customWidth="true" hidden="false" outlineLevel="0" max="12" min="8" style="1029" width="8.57"/>
    <col collapsed="false" customWidth="true" hidden="false" outlineLevel="0" max="14" min="13" style="1029" width="27.71"/>
    <col collapsed="false" customWidth="true" hidden="false" outlineLevel="0" max="19" min="15" style="1029" width="5.14"/>
    <col collapsed="false" customWidth="true" hidden="false" outlineLevel="0" max="24" min="20" style="1029" width="27.71"/>
    <col collapsed="false" customWidth="true" hidden="false" outlineLevel="0" max="25" min="25" style="1030" width="1.85"/>
    <col collapsed="false" customWidth="true" hidden="false" outlineLevel="0" max="26" min="26" style="1022" width="27.71"/>
    <col collapsed="false" customWidth="true" hidden="false" outlineLevel="0" max="27" min="27" style="1031" width="27.71"/>
    <col collapsed="false" customWidth="true" hidden="false" outlineLevel="0" max="29" min="28" style="1022" width="27.71"/>
    <col collapsed="false" customWidth="true" hidden="false" outlineLevel="0" max="30" min="30" style="1022" width="3.85"/>
    <col collapsed="false" customWidth="false" hidden="false" outlineLevel="0" max="34" min="31" style="1022" width="9.14"/>
  </cols>
  <sheetData>
    <row r="1" s="1034" customFormat="true" ht="18" hidden="false" customHeight="true" outlineLevel="0" collapsed="false">
      <c r="A1" s="1032"/>
      <c r="B1" s="1032"/>
      <c r="C1" s="1032" t="s">
        <v>2015</v>
      </c>
      <c r="D1" s="1032"/>
      <c r="E1" s="1032"/>
      <c r="F1" s="1032"/>
      <c r="G1" s="1032"/>
      <c r="H1" s="1032" t="s">
        <v>2016</v>
      </c>
      <c r="I1" s="1032"/>
      <c r="J1" s="1032"/>
      <c r="K1" s="1032"/>
      <c r="L1" s="1032"/>
      <c r="M1" s="1032" t="s">
        <v>2017</v>
      </c>
      <c r="N1" s="1032" t="s">
        <v>2018</v>
      </c>
      <c r="O1" s="1032" t="s">
        <v>2019</v>
      </c>
      <c r="P1" s="1032"/>
      <c r="Q1" s="1032"/>
      <c r="R1" s="1032"/>
      <c r="S1" s="1032"/>
      <c r="T1" s="1032" t="s">
        <v>2017</v>
      </c>
      <c r="U1" s="1032"/>
      <c r="V1" s="1032"/>
      <c r="W1" s="1032"/>
      <c r="X1" s="1032"/>
      <c r="Y1" s="1033"/>
      <c r="Z1" s="1032" t="s">
        <v>2020</v>
      </c>
      <c r="AA1" s="1032"/>
      <c r="AB1" s="1032"/>
      <c r="AC1" s="1032"/>
      <c r="AD1" s="1032"/>
    </row>
    <row r="2" customFormat="false" ht="18" hidden="false" customHeight="true" outlineLevel="0" collapsed="false">
      <c r="A2" s="1024"/>
      <c r="B2" s="1024"/>
      <c r="C2" s="1035" t="s">
        <v>814</v>
      </c>
      <c r="D2" s="1035" t="s">
        <v>860</v>
      </c>
      <c r="E2" s="1035" t="s">
        <v>913</v>
      </c>
      <c r="F2" s="1035" t="s">
        <v>900</v>
      </c>
      <c r="G2" s="1035" t="s">
        <v>1626</v>
      </c>
      <c r="H2" s="1032"/>
      <c r="I2" s="1032"/>
      <c r="J2" s="1032"/>
      <c r="K2" s="1032"/>
      <c r="L2" s="1032"/>
      <c r="M2" s="1032"/>
      <c r="N2" s="1032"/>
      <c r="O2" s="1035" t="s">
        <v>814</v>
      </c>
      <c r="P2" s="1035" t="s">
        <v>860</v>
      </c>
      <c r="Q2" s="1035" t="s">
        <v>900</v>
      </c>
      <c r="R2" s="1035" t="s">
        <v>913</v>
      </c>
      <c r="S2" s="1035" t="s">
        <v>1626</v>
      </c>
      <c r="T2" s="1035" t="s">
        <v>814</v>
      </c>
      <c r="U2" s="1035" t="s">
        <v>860</v>
      </c>
      <c r="V2" s="1035" t="s">
        <v>900</v>
      </c>
      <c r="W2" s="1035" t="s">
        <v>913</v>
      </c>
      <c r="X2" s="1035" t="s">
        <v>1626</v>
      </c>
      <c r="Y2" s="1035"/>
      <c r="Z2" s="1035" t="s">
        <v>814</v>
      </c>
      <c r="AA2" s="1036" t="s">
        <v>860</v>
      </c>
      <c r="AB2" s="1035" t="s">
        <v>900</v>
      </c>
      <c r="AC2" s="1035" t="s">
        <v>913</v>
      </c>
      <c r="AD2" s="1035" t="s">
        <v>1626</v>
      </c>
    </row>
    <row r="3" customFormat="false" ht="162" hidden="false" customHeight="true" outlineLevel="0" collapsed="false">
      <c r="A3" s="1037" t="s">
        <v>26</v>
      </c>
      <c r="B3" s="1037"/>
      <c r="C3" s="1032" t="s">
        <v>2021</v>
      </c>
      <c r="D3" s="1032"/>
      <c r="E3" s="1032"/>
      <c r="F3" s="1032"/>
      <c r="G3" s="1032"/>
      <c r="H3" s="1032"/>
      <c r="I3" s="1032"/>
      <c r="J3" s="1032"/>
      <c r="K3" s="1032"/>
      <c r="L3" s="1032"/>
      <c r="M3" s="1032"/>
      <c r="N3" s="1038" t="str">
        <f aca="false">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32"/>
      <c r="P3" s="1032"/>
      <c r="Q3" s="1032"/>
      <c r="R3" s="1032"/>
      <c r="S3" s="1032"/>
      <c r="T3" s="1032"/>
      <c r="U3" s="1032"/>
      <c r="V3" s="1032"/>
      <c r="W3" s="1032"/>
      <c r="X3" s="1032"/>
      <c r="Y3" s="1033"/>
      <c r="Z3" s="1024" t="s">
        <v>2022</v>
      </c>
      <c r="AA3" s="1032" t="s">
        <v>2023</v>
      </c>
      <c r="AB3" s="1024" t="s">
        <v>2024</v>
      </c>
      <c r="AC3" s="1024" t="s">
        <v>2025</v>
      </c>
      <c r="AD3" s="1024"/>
      <c r="AG3" s="1024"/>
      <c r="AH3" s="1024"/>
    </row>
    <row r="4" customFormat="false" ht="9" hidden="false" customHeight="true" outlineLevel="0" collapsed="false">
      <c r="A4" s="1037"/>
      <c r="B4" s="1037"/>
      <c r="C4" s="1032"/>
      <c r="D4" s="1032"/>
      <c r="E4" s="1032"/>
      <c r="F4" s="1032"/>
      <c r="G4" s="1032"/>
      <c r="H4" s="1032"/>
      <c r="I4" s="1032"/>
      <c r="J4" s="1032"/>
      <c r="K4" s="1032"/>
      <c r="L4" s="1032"/>
      <c r="M4" s="1032"/>
      <c r="N4" s="1032"/>
      <c r="O4" s="1032"/>
      <c r="P4" s="1032"/>
      <c r="Q4" s="1032"/>
      <c r="R4" s="1032"/>
      <c r="S4" s="1032"/>
      <c r="T4" s="1032"/>
      <c r="U4" s="1032"/>
      <c r="V4" s="1032"/>
      <c r="W4" s="1032"/>
      <c r="X4" s="1032"/>
      <c r="Y4" s="1033"/>
      <c r="Z4" s="1024"/>
      <c r="AA4" s="1028"/>
      <c r="AB4" s="1024"/>
      <c r="AC4" s="1024"/>
      <c r="AD4" s="1024"/>
    </row>
    <row r="5" customFormat="false" ht="9" hidden="false" customHeight="true" outlineLevel="0" collapsed="false">
      <c r="A5" s="1037"/>
      <c r="B5" s="1037"/>
      <c r="C5" s="1032"/>
      <c r="D5" s="1032"/>
      <c r="E5" s="1032"/>
      <c r="F5" s="1032"/>
      <c r="G5" s="1032"/>
      <c r="H5" s="1032"/>
      <c r="I5" s="1032"/>
      <c r="J5" s="1032"/>
      <c r="K5" s="1032"/>
      <c r="L5" s="1032"/>
      <c r="M5" s="1032"/>
      <c r="N5" s="1032"/>
      <c r="O5" s="1032"/>
      <c r="P5" s="1032"/>
      <c r="Q5" s="1032"/>
      <c r="R5" s="1032"/>
      <c r="S5" s="1032"/>
      <c r="T5" s="1032"/>
      <c r="U5" s="1032"/>
      <c r="V5" s="1032"/>
      <c r="W5" s="1032"/>
      <c r="X5" s="1032"/>
      <c r="Y5" s="1033"/>
      <c r="Z5" s="1024"/>
      <c r="AA5" s="1028"/>
      <c r="AB5" s="1024"/>
      <c r="AC5" s="1024"/>
      <c r="AD5" s="1024"/>
    </row>
    <row r="6" customFormat="false" ht="9" hidden="false" customHeight="true" outlineLevel="0" collapsed="false">
      <c r="A6" s="1037"/>
      <c r="B6" s="1037"/>
      <c r="C6" s="1032"/>
      <c r="D6" s="1032"/>
      <c r="E6" s="1032"/>
      <c r="F6" s="1032"/>
      <c r="G6" s="1032"/>
      <c r="H6" s="1032"/>
      <c r="I6" s="1032"/>
      <c r="J6" s="1032"/>
      <c r="K6" s="1032"/>
      <c r="L6" s="1032"/>
      <c r="M6" s="1032"/>
      <c r="N6" s="1032"/>
      <c r="O6" s="1032"/>
      <c r="P6" s="1032"/>
      <c r="Q6" s="1032"/>
      <c r="R6" s="1032"/>
      <c r="S6" s="1032"/>
      <c r="T6" s="1032"/>
      <c r="U6" s="1032"/>
      <c r="V6" s="1032"/>
      <c r="W6" s="1032"/>
      <c r="X6" s="1032"/>
      <c r="Y6" s="1033"/>
      <c r="Z6" s="1024"/>
      <c r="AA6" s="1028"/>
      <c r="AB6" s="1024"/>
      <c r="AC6" s="1024"/>
      <c r="AD6" s="1024"/>
    </row>
    <row r="7" customFormat="false" ht="9" hidden="false" customHeight="true" outlineLevel="0" collapsed="false">
      <c r="A7" s="1037"/>
      <c r="B7" s="1037"/>
      <c r="C7" s="1032"/>
      <c r="D7" s="1032"/>
      <c r="E7" s="1032"/>
      <c r="F7" s="1032"/>
      <c r="G7" s="1032"/>
      <c r="H7" s="1032"/>
      <c r="I7" s="1032"/>
      <c r="J7" s="1032"/>
      <c r="K7" s="1032"/>
      <c r="L7" s="1032"/>
      <c r="M7" s="1032"/>
      <c r="N7" s="1032"/>
      <c r="O7" s="1032"/>
      <c r="P7" s="1032"/>
      <c r="Q7" s="1032"/>
      <c r="R7" s="1032"/>
      <c r="S7" s="1032"/>
      <c r="T7" s="1032"/>
      <c r="U7" s="1032"/>
      <c r="V7" s="1032"/>
      <c r="W7" s="1032"/>
      <c r="X7" s="1032"/>
      <c r="Y7" s="1033"/>
      <c r="Z7" s="1024"/>
      <c r="AA7" s="1028"/>
      <c r="AB7" s="1024"/>
      <c r="AC7" s="1024"/>
      <c r="AD7" s="1024"/>
    </row>
    <row r="8" customFormat="false" ht="9" hidden="false" customHeight="true" outlineLevel="0" collapsed="false">
      <c r="A8" s="1037"/>
      <c r="B8" s="1037"/>
      <c r="C8" s="1032"/>
      <c r="D8" s="1032"/>
      <c r="E8" s="1032"/>
      <c r="F8" s="1032"/>
      <c r="G8" s="1032"/>
      <c r="H8" s="1032"/>
      <c r="I8" s="1032"/>
      <c r="J8" s="1032"/>
      <c r="K8" s="1032"/>
      <c r="L8" s="1032"/>
      <c r="M8" s="1032"/>
      <c r="N8" s="1032"/>
      <c r="O8" s="1032"/>
      <c r="P8" s="1032"/>
      <c r="Q8" s="1032"/>
      <c r="R8" s="1032"/>
      <c r="S8" s="1032"/>
      <c r="T8" s="1032"/>
      <c r="U8" s="1032"/>
      <c r="V8" s="1032"/>
      <c r="W8" s="1032"/>
      <c r="X8" s="1032"/>
      <c r="Y8" s="1033"/>
      <c r="Z8" s="1024"/>
      <c r="AA8" s="1028"/>
      <c r="AB8" s="1024"/>
      <c r="AC8" s="1024"/>
      <c r="AD8" s="1024"/>
    </row>
    <row r="9" customFormat="false" ht="9" hidden="false" customHeight="true" outlineLevel="0" collapsed="false">
      <c r="A9" s="1037"/>
      <c r="B9" s="1037"/>
      <c r="C9" s="1032"/>
      <c r="D9" s="1032"/>
      <c r="E9" s="1032"/>
      <c r="F9" s="1032"/>
      <c r="G9" s="1032"/>
      <c r="H9" s="1032"/>
      <c r="I9" s="1032"/>
      <c r="J9" s="1032"/>
      <c r="K9" s="1032"/>
      <c r="L9" s="1032"/>
      <c r="M9" s="1032"/>
      <c r="N9" s="1032"/>
      <c r="O9" s="1032"/>
      <c r="P9" s="1032"/>
      <c r="Q9" s="1032"/>
      <c r="R9" s="1032"/>
      <c r="S9" s="1032"/>
      <c r="T9" s="1032"/>
      <c r="U9" s="1032"/>
      <c r="V9" s="1032"/>
      <c r="W9" s="1032"/>
      <c r="X9" s="1032"/>
      <c r="Y9" s="1033"/>
      <c r="Z9" s="1024"/>
      <c r="AA9" s="1028"/>
      <c r="AB9" s="1024"/>
      <c r="AC9" s="1024"/>
      <c r="AD9" s="1024"/>
    </row>
    <row r="10" customFormat="false" ht="9" hidden="false" customHeight="true" outlineLevel="0" collapsed="false">
      <c r="A10" s="1037"/>
      <c r="B10" s="1037"/>
      <c r="C10" s="1037"/>
      <c r="D10" s="1037"/>
      <c r="E10" s="1037"/>
      <c r="F10" s="1037"/>
      <c r="G10" s="1037"/>
      <c r="H10" s="1037"/>
      <c r="I10" s="1037"/>
      <c r="J10" s="1037"/>
      <c r="K10" s="1037"/>
      <c r="L10" s="1037"/>
      <c r="M10" s="1037"/>
      <c r="N10" s="1037"/>
      <c r="O10" s="1037"/>
      <c r="P10" s="1037"/>
      <c r="Q10" s="1037"/>
      <c r="R10" s="1037"/>
      <c r="S10" s="1037"/>
      <c r="T10" s="1037"/>
      <c r="U10" s="1037"/>
      <c r="V10" s="1037"/>
      <c r="W10" s="1037"/>
      <c r="X10" s="1037"/>
      <c r="Y10" s="1037"/>
      <c r="Z10" s="1037"/>
      <c r="AA10" s="1037"/>
      <c r="AB10" s="1037"/>
      <c r="AC10" s="1037"/>
      <c r="AD10" s="1037"/>
    </row>
    <row r="11" customFormat="false" ht="45" hidden="false" customHeight="true" outlineLevel="0" collapsed="false">
      <c r="A11" s="1037" t="s">
        <v>32</v>
      </c>
      <c r="B11" s="1037" t="n">
        <v>1</v>
      </c>
      <c r="C11" s="1039" t="s">
        <v>1564</v>
      </c>
      <c r="D11" s="1039" t="s">
        <v>1560</v>
      </c>
      <c r="E11" s="1039" t="s">
        <v>1658</v>
      </c>
      <c r="F11" s="1039" t="s">
        <v>2026</v>
      </c>
      <c r="G11" s="1039"/>
      <c r="H11" s="1032" t="s">
        <v>2027</v>
      </c>
      <c r="I11" s="1032"/>
      <c r="J11" s="1032"/>
      <c r="K11" s="1032"/>
      <c r="L11" s="1032"/>
      <c r="M11" s="1038" t="str">
        <f aca="false">IF(TEMPLATE_SPHERE="HEAT",T11,U11)</f>
        <v>Количество поданных заявок</v>
      </c>
      <c r="N11" s="1038" t="str">
        <f aca="false">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32"/>
      <c r="P11" s="1032"/>
      <c r="Q11" s="1032"/>
      <c r="R11" s="1032"/>
      <c r="S11" s="1032"/>
      <c r="T11" s="1032" t="s">
        <v>2028</v>
      </c>
      <c r="U11" s="1032" t="s">
        <v>2029</v>
      </c>
      <c r="V11" s="1032"/>
      <c r="W11" s="1032"/>
      <c r="X11" s="1032"/>
      <c r="Y11" s="1033"/>
      <c r="Z11" s="1024" t="s">
        <v>2030</v>
      </c>
      <c r="AA11" s="1028" t="str">
        <f aca="false">"Указывается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4"/>
      <c r="AC11" s="1024"/>
      <c r="AD11" s="1024"/>
    </row>
    <row r="12" customFormat="false" ht="45" hidden="false" customHeight="true" outlineLevel="0" collapsed="false">
      <c r="A12" s="1037"/>
      <c r="B12" s="1037" t="n">
        <v>2</v>
      </c>
      <c r="C12" s="1039"/>
      <c r="D12" s="1039"/>
      <c r="E12" s="1039"/>
      <c r="F12" s="1039"/>
      <c r="G12" s="1039"/>
      <c r="H12" s="1032" t="s">
        <v>2031</v>
      </c>
      <c r="I12" s="1032"/>
      <c r="J12" s="1032"/>
      <c r="K12" s="1032"/>
      <c r="L12" s="1032"/>
      <c r="M12" s="1038" t="str">
        <f aca="false">IF(TEMPLATE_SPHERE="HEAT",T12,U12)</f>
        <v>Количество рассмотренных заявок</v>
      </c>
      <c r="N12" s="1038" t="str">
        <f aca="false">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32"/>
      <c r="P12" s="1032"/>
      <c r="Q12" s="1032"/>
      <c r="R12" s="1032"/>
      <c r="S12" s="1032"/>
      <c r="T12" s="1032" t="s">
        <v>2032</v>
      </c>
      <c r="U12" s="1032" t="s">
        <v>2033</v>
      </c>
      <c r="V12" s="1032"/>
      <c r="W12" s="1032"/>
      <c r="X12" s="1032"/>
      <c r="Y12" s="1033"/>
      <c r="Z12" s="1024" t="s">
        <v>2034</v>
      </c>
      <c r="AA12" s="1028" t="str">
        <f aca="false">"Указывается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4"/>
      <c r="AC12" s="1024"/>
      <c r="AD12" s="1024"/>
    </row>
    <row r="13" customFormat="false" ht="72" hidden="false" customHeight="true" outlineLevel="0" collapsed="false">
      <c r="A13" s="1037"/>
      <c r="B13" s="1037" t="n">
        <v>3</v>
      </c>
      <c r="C13" s="1039"/>
      <c r="D13" s="1039"/>
      <c r="E13" s="1039"/>
      <c r="F13" s="1039"/>
      <c r="G13" s="1039"/>
      <c r="H13" s="1032" t="s">
        <v>2035</v>
      </c>
      <c r="I13" s="1032"/>
      <c r="J13" s="1032"/>
      <c r="K13" s="1032"/>
      <c r="L13" s="1032"/>
      <c r="M13" s="1038" t="str">
        <f aca="false">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38" t="str">
        <f aca="false">IF(TEMPLATE_SPHERE="HEAT",Z13,AA13)</f>
        <v>Указывается количество заявок с решением об отказе в течение отчетного квартала.</v>
      </c>
      <c r="O13" s="1032"/>
      <c r="P13" s="1038"/>
      <c r="Q13" s="1038"/>
      <c r="R13" s="1038"/>
      <c r="S13" s="1032"/>
      <c r="T13" s="1032" t="s">
        <v>2036</v>
      </c>
      <c r="U13" s="1038" t="s">
        <v>2037</v>
      </c>
      <c r="V13" s="1038"/>
      <c r="W13" s="1038"/>
      <c r="X13" s="1032"/>
      <c r="Y13" s="1033"/>
      <c r="Z13" s="1024" t="s">
        <v>2038</v>
      </c>
      <c r="AA13" s="1028" t="str">
        <f aca="false">"Указывается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4"/>
      <c r="AC13" s="1024"/>
      <c r="AD13" s="1024"/>
    </row>
    <row r="14" customFormat="false" ht="45" hidden="false" customHeight="true" outlineLevel="0" collapsed="false">
      <c r="A14" s="1037"/>
      <c r="B14" s="1037" t="n">
        <v>4</v>
      </c>
      <c r="C14" s="1039"/>
      <c r="D14" s="1039"/>
      <c r="E14" s="1039"/>
      <c r="F14" s="1039"/>
      <c r="G14" s="1039"/>
      <c r="H14" s="1032"/>
      <c r="I14" s="1040"/>
      <c r="J14" s="1040"/>
      <c r="K14" s="1040"/>
      <c r="L14" s="1040"/>
      <c r="M14" s="1041" t="str">
        <f aca="false">IF(TEMPLATE_SPHERE="HEAT",T14,U14)</f>
        <v>Причины отказа в заключении договора о подключении (технологическом присоединении) к системе теплоснабжения</v>
      </c>
      <c r="N14" s="1038" t="str">
        <f aca="false">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32"/>
      <c r="P14" s="1038"/>
      <c r="Q14" s="1038"/>
      <c r="R14" s="1038"/>
      <c r="S14" s="1032"/>
      <c r="T14" s="1032" t="s">
        <v>2039</v>
      </c>
      <c r="U14" s="1038" t="str">
        <f aca="false">"Причины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38"/>
      <c r="W14" s="1038"/>
      <c r="X14" s="1032"/>
      <c r="Y14" s="1033"/>
      <c r="Z14" s="1024" t="s">
        <v>2040</v>
      </c>
      <c r="AA14" s="1028" t="s">
        <v>2040</v>
      </c>
      <c r="AB14" s="1024"/>
      <c r="AC14" s="1024"/>
      <c r="AD14" s="1024"/>
    </row>
    <row r="15" customFormat="false" ht="108" hidden="false" customHeight="true" outlineLevel="0" collapsed="false">
      <c r="A15" s="1037"/>
      <c r="B15" s="1037" t="n">
        <v>5</v>
      </c>
      <c r="C15" s="1039"/>
      <c r="D15" s="1039"/>
      <c r="E15" s="1039"/>
      <c r="F15" s="1039"/>
      <c r="G15" s="1039"/>
      <c r="H15" s="1042" t="s">
        <v>2041</v>
      </c>
      <c r="I15" s="1043"/>
      <c r="J15" s="1043"/>
      <c r="K15" s="1043"/>
      <c r="L15" s="1043"/>
      <c r="M15" s="1028" t="str">
        <f aca="false">IF(TEMPLATE_SPHERE="HEAT",T15,U15)</f>
        <v>Резерв мощности источников тепловой энергии, входящих в систему теплоснабжения, в течение одного квартала, в том числе:</v>
      </c>
      <c r="N15" s="1044" t="str">
        <f aca="false">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1032"/>
      <c r="P15" s="1038"/>
      <c r="Q15" s="1038"/>
      <c r="R15" s="1038"/>
      <c r="S15" s="1032"/>
      <c r="T15" s="1032" t="s">
        <v>2042</v>
      </c>
      <c r="U15" s="1038" t="str">
        <f aca="false">"Наличие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38"/>
      <c r="W15" s="1038"/>
      <c r="X15" s="1032"/>
      <c r="Y15" s="1033"/>
      <c r="Z15" s="1024" t="s">
        <v>2043</v>
      </c>
      <c r="AA15" s="1028" t="str">
        <f aca="false">"Указывается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4"/>
      <c r="AC15" s="1024"/>
      <c r="AD15" s="1024"/>
    </row>
    <row r="16" customFormat="false" ht="108" hidden="false" customHeight="true" outlineLevel="0" collapsed="false">
      <c r="A16" s="1037"/>
      <c r="B16" s="1037" t="n">
        <v>6</v>
      </c>
      <c r="C16" s="1039"/>
      <c r="D16" s="1039"/>
      <c r="E16" s="1039"/>
      <c r="F16" s="1039"/>
      <c r="G16" s="1039"/>
      <c r="H16" s="1042"/>
      <c r="I16" s="1045"/>
      <c r="J16" s="1045"/>
      <c r="K16" s="1045"/>
      <c r="L16" s="1045"/>
      <c r="M16" s="1041"/>
      <c r="N16" s="1044" t="str">
        <f aca="false">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1032"/>
      <c r="P16" s="1038"/>
      <c r="Q16" s="1038"/>
      <c r="R16" s="1038"/>
      <c r="S16" s="1032"/>
      <c r="T16" s="1032"/>
      <c r="U16" s="1038"/>
      <c r="V16" s="1038"/>
      <c r="W16" s="1038"/>
      <c r="X16" s="1032"/>
      <c r="Y16" s="1033"/>
      <c r="Z16" s="1024" t="s">
        <v>2043</v>
      </c>
      <c r="AA16" s="1028" t="str">
        <f aca="false">"Указывается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4"/>
      <c r="AC16" s="1024"/>
      <c r="AD16" s="1024"/>
    </row>
    <row r="17" customFormat="false" ht="9" hidden="false" customHeight="true" outlineLevel="0" collapsed="false">
      <c r="A17" s="1037"/>
      <c r="B17" s="1037"/>
      <c r="C17" s="1037" t="n">
        <v>22</v>
      </c>
      <c r="D17" s="1037" t="n">
        <v>21</v>
      </c>
      <c r="E17" s="1037" t="n">
        <v>42</v>
      </c>
      <c r="F17" s="1037" t="n">
        <v>63</v>
      </c>
      <c r="G17" s="1037"/>
      <c r="H17" s="1037"/>
      <c r="I17" s="1037"/>
      <c r="J17" s="1037"/>
      <c r="K17" s="1037"/>
      <c r="L17" s="1037"/>
      <c r="M17" s="1037"/>
      <c r="N17" s="1037"/>
      <c r="O17" s="1037"/>
      <c r="P17" s="1037"/>
      <c r="Q17" s="1037"/>
      <c r="R17" s="1037"/>
      <c r="S17" s="1037"/>
      <c r="T17" s="1037"/>
      <c r="U17" s="1037"/>
      <c r="V17" s="1037"/>
      <c r="W17" s="1037"/>
      <c r="X17" s="1037"/>
      <c r="Y17" s="1037"/>
      <c r="Z17" s="1037"/>
      <c r="AA17" s="1037"/>
      <c r="AB17" s="1037"/>
      <c r="AC17" s="1037"/>
      <c r="AD17" s="1037"/>
    </row>
    <row r="18" customFormat="false" ht="27" hidden="false" customHeight="true" outlineLevel="0" collapsed="false">
      <c r="A18" s="1037" t="s">
        <v>1661</v>
      </c>
      <c r="B18" s="1037" t="n">
        <v>1</v>
      </c>
      <c r="C18" s="1032" t="s">
        <v>2027</v>
      </c>
      <c r="D18" s="1046" t="s">
        <v>2027</v>
      </c>
      <c r="E18" s="1032" t="s">
        <v>2027</v>
      </c>
      <c r="F18" s="1032" t="s">
        <v>2027</v>
      </c>
      <c r="G18" s="1032"/>
      <c r="H18" s="1047"/>
      <c r="I18" s="1047" t="n">
        <f aca="false">INDEX(TEMPLATE_NUMBER_POINT_FHD,B18,MATCH(TEMPLATE_SPHERE,TEMPLATE_SPHERE_LIST_FOR_NOTE,0))</f>
        <v>1</v>
      </c>
      <c r="J18" s="1047" t="str">
        <f aca="false">INDEX(TEMPLATE_DATA_POINT_FHD,B18,MATCH(TEMPLATE_SPHERE,TEMPLATE_SPHERE_LIST_FOR_NOTE,0))</f>
        <v>Выручка от регулируемого вида деятельности с распределением по видам деятельности</v>
      </c>
      <c r="K18" s="1047" t="str">
        <f aca="false">INDEX(TEMPLATE_NOTE_POINT_FHD,B18,MATCH(TEMPLATE_SPHERE,TEMPLATE_SPHERE_LIST_FOR_NOTE,0))</f>
        <v>Указывается выручка от регулируемого вида деятельности с распределением по видам деятельности.</v>
      </c>
      <c r="L18" s="1038" t="n">
        <f aca="false">IF(I18=0,"",I18)</f>
        <v>1</v>
      </c>
      <c r="M18" s="1038" t="str">
        <f aca="false">IF(J18=0,"",J18)</f>
        <v>Выручка от регулируемого вида деятельности с распределением по видам деятельности</v>
      </c>
      <c r="N18" s="1038" t="str">
        <f aca="false">IF(K18=0,"",K18)</f>
        <v>Указывается выручка от регулируемого вида деятельности с распределением по видам деятельности.</v>
      </c>
      <c r="O18" s="1046" t="n">
        <v>1</v>
      </c>
      <c r="P18" s="1046" t="n">
        <v>1</v>
      </c>
      <c r="Q18" s="1046" t="n">
        <v>1</v>
      </c>
      <c r="R18" s="1046" t="n">
        <v>1</v>
      </c>
      <c r="S18" s="1046"/>
      <c r="T18" s="1048" t="s">
        <v>2044</v>
      </c>
      <c r="U18" s="1024" t="s">
        <v>2045</v>
      </c>
      <c r="V18" s="1024" t="s">
        <v>2046</v>
      </c>
      <c r="W18" s="1024" t="s">
        <v>2047</v>
      </c>
      <c r="X18" s="1032"/>
      <c r="Y18" s="1033"/>
      <c r="Z18" s="1024" t="s">
        <v>2048</v>
      </c>
      <c r="AA18" s="1028" t="s">
        <v>2049</v>
      </c>
      <c r="AB18" s="1028" t="s">
        <v>2049</v>
      </c>
      <c r="AC18" s="1028" t="s">
        <v>2049</v>
      </c>
      <c r="AD18" s="1024"/>
    </row>
    <row r="19" customFormat="false" ht="36" hidden="false" customHeight="true" outlineLevel="0" collapsed="false">
      <c r="A19" s="1037"/>
      <c r="B19" s="1037" t="n">
        <v>2</v>
      </c>
      <c r="C19" s="1032" t="s">
        <v>2031</v>
      </c>
      <c r="D19" s="1046" t="s">
        <v>2031</v>
      </c>
      <c r="E19" s="1032" t="s">
        <v>2031</v>
      </c>
      <c r="F19" s="1032" t="s">
        <v>2031</v>
      </c>
      <c r="G19" s="1032"/>
      <c r="H19" s="1047"/>
      <c r="I19" s="1047" t="n">
        <f aca="false">INDEX(TEMPLATE_NUMBER_POINT_FHD,B19,MATCH(TEMPLATE_SPHERE,TEMPLATE_SPHERE_LIST_FOR_NOTE,0))</f>
        <v>2</v>
      </c>
      <c r="J19" s="1047" t="str">
        <f aca="false">INDEX(TEMPLATE_DATA_POINT_FHD,B19,MATCH(TEMPLATE_SPHERE,TEMPLATE_SPHERE_LIST_FOR_NOTE,0))</f>
        <v>Себестоимость производимых товаров (оказываемых услуг) по регулируемому виду деятельности, включая:</v>
      </c>
      <c r="K19" s="1047" t="str">
        <f aca="false">INDEX(TEMPLATE_NOTE_POINT_FHD,B19,MATCH(TEMPLATE_SPHERE,TEMPLATE_SPHERE_LIST_FOR_NOTE,0))</f>
        <v>Указывается суммарная себестоимость производимых товаров.</v>
      </c>
      <c r="L19" s="1038" t="n">
        <f aca="false">IF(I19=0,"",I19)</f>
        <v>2</v>
      </c>
      <c r="M19" s="1038" t="str">
        <f aca="false">IF(J19=0,"",J19)</f>
        <v>Себестоимость производимых товаров (оказываемых услуг) по регулируемому виду деятельности, включая:</v>
      </c>
      <c r="N19" s="1038" t="str">
        <f aca="false">IF(K19=0,"",K19)</f>
        <v>Указывается суммарная себестоимость производимых товаров.</v>
      </c>
      <c r="O19" s="1046" t="n">
        <v>2</v>
      </c>
      <c r="P19" s="1046" t="n">
        <v>2</v>
      </c>
      <c r="Q19" s="1046" t="n">
        <v>2</v>
      </c>
      <c r="R19" s="1046" t="n">
        <v>2</v>
      </c>
      <c r="S19" s="1046"/>
      <c r="T19" s="1048" t="s">
        <v>2050</v>
      </c>
      <c r="U19" s="1024" t="s">
        <v>2051</v>
      </c>
      <c r="V19" s="1024" t="s">
        <v>2052</v>
      </c>
      <c r="W19" s="1024" t="s">
        <v>2053</v>
      </c>
      <c r="X19" s="1032"/>
      <c r="Y19" s="1033"/>
      <c r="Z19" s="1024" t="s">
        <v>2054</v>
      </c>
      <c r="AA19" s="1028" t="s">
        <v>2054</v>
      </c>
      <c r="AB19" s="1028" t="s">
        <v>2054</v>
      </c>
      <c r="AC19" s="1028" t="s">
        <v>2054</v>
      </c>
      <c r="AD19" s="1024"/>
    </row>
    <row r="20" customFormat="false" ht="27" hidden="false" customHeight="true" outlineLevel="0" collapsed="false">
      <c r="A20" s="1037"/>
      <c r="B20" s="1037" t="n">
        <v>3</v>
      </c>
      <c r="C20" s="1032" t="n">
        <v>1</v>
      </c>
      <c r="D20" s="1046"/>
      <c r="E20" s="1032"/>
      <c r="F20" s="1032"/>
      <c r="G20" s="1032"/>
      <c r="H20" s="1047"/>
      <c r="I20" s="1047" t="str">
        <f aca="false">INDEX(TEMPLATE_NUMBER_POINT_FHD,B20,MATCH(TEMPLATE_SPHERE,TEMPLATE_SPHERE_LIST_FOR_NOTE,0))</f>
        <v>2.1</v>
      </c>
      <c r="J20" s="1047" t="str">
        <f aca="false">INDEX(TEMPLATE_DATA_POINT_FHD,B20,MATCH(TEMPLATE_SPHERE,TEMPLATE_SPHERE_LIST_FOR_NOTE,0))</f>
        <v>Расходы на приобретаемую тепловую энергию (мощность), теплоноситель</v>
      </c>
      <c r="K20" s="1047" t="n">
        <f aca="false">INDEX(TEMPLATE_NOTE_POINT_FHD,B20,MATCH(TEMPLATE_SPHERE,TEMPLATE_SPHERE_LIST_FOR_NOTE,0))</f>
        <v>0</v>
      </c>
      <c r="L20" s="1038" t="str">
        <f aca="false">IF(I20=0,"",I20)</f>
        <v>2.1</v>
      </c>
      <c r="M20" s="1038" t="str">
        <f aca="false">IF(J20=0,"",J20)</f>
        <v>Расходы на приобретаемую тепловую энергию (мощность), теплоноситель</v>
      </c>
      <c r="N20" s="1038" t="str">
        <f aca="false">IF(K20=0,"",K20)</f>
        <v/>
      </c>
      <c r="O20" s="1046" t="s">
        <v>715</v>
      </c>
      <c r="P20" s="1046" t="s">
        <v>715</v>
      </c>
      <c r="Q20" s="1046" t="s">
        <v>715</v>
      </c>
      <c r="R20" s="1046" t="s">
        <v>715</v>
      </c>
      <c r="S20" s="1046"/>
      <c r="T20" s="1048" t="s">
        <v>2055</v>
      </c>
      <c r="U20" s="1024" t="s">
        <v>2056</v>
      </c>
      <c r="V20" s="1024" t="s">
        <v>2057</v>
      </c>
      <c r="W20" s="1024" t="s">
        <v>2058</v>
      </c>
      <c r="X20" s="1032"/>
      <c r="Y20" s="1033"/>
      <c r="Z20" s="1024"/>
      <c r="AA20" s="1028"/>
      <c r="AB20" s="1024"/>
      <c r="AC20" s="1024"/>
      <c r="AD20" s="1024"/>
    </row>
    <row r="21" customFormat="false" ht="36" hidden="false" customHeight="true" outlineLevel="0" collapsed="false">
      <c r="A21" s="1037"/>
      <c r="B21" s="1037" t="n">
        <v>4</v>
      </c>
      <c r="C21" s="1032" t="n">
        <v>2</v>
      </c>
      <c r="D21" s="1046"/>
      <c r="E21" s="1032"/>
      <c r="F21" s="1032"/>
      <c r="G21" s="1032"/>
      <c r="H21" s="1047"/>
      <c r="I21" s="1047" t="str">
        <f aca="false">INDEX(TEMPLATE_NUMBER_POINT_FHD,B21,MATCH(TEMPLATE_SPHERE,TEMPLATE_SPHERE_LIST_FOR_NOTE,0))</f>
        <v>2.2</v>
      </c>
      <c r="J21" s="1047" t="str">
        <f aca="false">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47" t="str">
        <f aca="false">INDEX(TEMPLATE_NOTE_POINT_FHD,B21,MATCH(TEMPLATE_SPHERE,TEMPLATE_SPHERE_LIST_FOR_NOTE,0))</f>
        <v>Указываются суммарные расходы на приобретение топлива всех видов.</v>
      </c>
      <c r="L21" s="1038" t="str">
        <f aca="false">IF(I21=0,"",I21)</f>
        <v>2.2</v>
      </c>
      <c r="M21" s="1038" t="str">
        <f aca="false">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38" t="str">
        <f aca="false">IF(K21=0,"",K21)</f>
        <v>Указываются суммарные расходы на приобретение топлива всех видов.</v>
      </c>
      <c r="O21" s="1046" t="s">
        <v>314</v>
      </c>
      <c r="P21" s="1046"/>
      <c r="Q21" s="1046"/>
      <c r="R21" s="1046"/>
      <c r="S21" s="1046"/>
      <c r="T21" s="1048" t="s">
        <v>2059</v>
      </c>
      <c r="U21" s="1024"/>
      <c r="V21" s="1024"/>
      <c r="W21" s="1024"/>
      <c r="X21" s="1032"/>
      <c r="Y21" s="1033"/>
      <c r="Z21" s="1024" t="s">
        <v>2060</v>
      </c>
      <c r="AA21" s="1028"/>
      <c r="AB21" s="1024"/>
      <c r="AC21" s="1024"/>
      <c r="AD21" s="1024"/>
    </row>
    <row r="22" customFormat="false" ht="36" hidden="false" customHeight="true" outlineLevel="0" collapsed="false">
      <c r="A22" s="1037"/>
      <c r="B22" s="1037" t="n">
        <v>5</v>
      </c>
      <c r="C22" s="1032" t="n">
        <v>3</v>
      </c>
      <c r="D22" s="1046"/>
      <c r="E22" s="1032"/>
      <c r="F22" s="1032"/>
      <c r="G22" s="1049"/>
      <c r="H22" s="1048"/>
      <c r="I22" s="1047" t="n">
        <f aca="false">INDEX(TEMPLATE_NUMBER_POINT_FHD,B22,MATCH(TEMPLATE_SPHERE,TEMPLATE_SPHERE_LIST_FOR_NOTE,0))</f>
        <v>0</v>
      </c>
      <c r="J22" s="1047" t="n">
        <f aca="false">INDEX(TEMPLATE_DATA_POINT_FHD,B22,MATCH(TEMPLATE_SPHERE,TEMPLATE_SPHERE_LIST_FOR_NOTE,0))</f>
        <v>0</v>
      </c>
      <c r="K22" s="1047" t="n">
        <f aca="false">INDEX(TEMPLATE_NOTE_POINT_FHD,B22,MATCH(TEMPLATE_SPHERE,TEMPLATE_SPHERE_LIST_FOR_NOTE,0))</f>
        <v>0</v>
      </c>
      <c r="L22" s="1038" t="str">
        <f aca="false">IF(I22=0,"",I22)</f>
        <v/>
      </c>
      <c r="M22" s="1038" t="str">
        <f aca="false">IF(J22=0,"",J22)</f>
        <v/>
      </c>
      <c r="N22" s="1038" t="str">
        <f aca="false">IF(K22=0,"",K22)</f>
        <v/>
      </c>
      <c r="O22" s="1046"/>
      <c r="P22" s="1046"/>
      <c r="Q22" s="1046" t="s">
        <v>314</v>
      </c>
      <c r="R22" s="1046"/>
      <c r="S22" s="1046"/>
      <c r="T22" s="1048"/>
      <c r="U22" s="1024"/>
      <c r="V22" s="1024" t="s">
        <v>2061</v>
      </c>
      <c r="W22" s="1024"/>
      <c r="X22" s="1032"/>
      <c r="Y22" s="1033"/>
      <c r="Z22" s="1024"/>
      <c r="AA22" s="1028"/>
      <c r="AB22" s="1024"/>
      <c r="AC22" s="1024"/>
      <c r="AD22" s="1024"/>
    </row>
    <row r="23" customFormat="false" ht="27" hidden="false" customHeight="true" outlineLevel="0" collapsed="false">
      <c r="A23" s="1037"/>
      <c r="B23" s="1037" t="n">
        <v>6</v>
      </c>
      <c r="C23" s="1032" t="n">
        <v>4</v>
      </c>
      <c r="D23" s="1046"/>
      <c r="E23" s="1032"/>
      <c r="F23" s="1032"/>
      <c r="G23" s="1049"/>
      <c r="H23" s="1048"/>
      <c r="I23" s="1047" t="n">
        <f aca="false">INDEX(TEMPLATE_NUMBER_POINT_FHD,B23,MATCH(TEMPLATE_SPHERE,TEMPLATE_SPHERE_LIST_FOR_NOTE,0))</f>
        <v>0</v>
      </c>
      <c r="J23" s="1047" t="n">
        <f aca="false">INDEX(TEMPLATE_DATA_POINT_FHD,B23,MATCH(TEMPLATE_SPHERE,TEMPLATE_SPHERE_LIST_FOR_NOTE,0))</f>
        <v>0</v>
      </c>
      <c r="K23" s="1047" t="n">
        <f aca="false">INDEX(TEMPLATE_NOTE_POINT_FHD,B23,MATCH(TEMPLATE_SPHERE,TEMPLATE_SPHERE_LIST_FOR_NOTE,0))</f>
        <v>0</v>
      </c>
      <c r="L23" s="1038" t="str">
        <f aca="false">IF(I23=0,"",I23)</f>
        <v/>
      </c>
      <c r="M23" s="1038" t="str">
        <f aca="false">IF(J23=0,"",J23)</f>
        <v/>
      </c>
      <c r="N23" s="1038" t="str">
        <f aca="false">IF(K23=0,"",K23)</f>
        <v/>
      </c>
      <c r="O23" s="1046"/>
      <c r="P23" s="1046"/>
      <c r="Q23" s="1046" t="s">
        <v>317</v>
      </c>
      <c r="R23" s="1046"/>
      <c r="S23" s="1046"/>
      <c r="T23" s="1048"/>
      <c r="U23" s="1024"/>
      <c r="V23" s="1024" t="s">
        <v>2062</v>
      </c>
      <c r="W23" s="1024"/>
      <c r="X23" s="1032"/>
      <c r="Y23" s="1033"/>
      <c r="Z23" s="1024"/>
      <c r="AA23" s="1028"/>
      <c r="AB23" s="1024"/>
      <c r="AC23" s="1024"/>
      <c r="AD23" s="1024"/>
    </row>
    <row r="24" customFormat="false" ht="36" hidden="false" customHeight="true" outlineLevel="0" collapsed="false">
      <c r="A24" s="1037"/>
      <c r="B24" s="1037" t="n">
        <v>7</v>
      </c>
      <c r="C24" s="1032" t="n">
        <v>5</v>
      </c>
      <c r="D24" s="1046"/>
      <c r="E24" s="1032"/>
      <c r="F24" s="1032"/>
      <c r="G24" s="1049"/>
      <c r="H24" s="1048"/>
      <c r="I24" s="1047" t="n">
        <f aca="false">INDEX(TEMPLATE_NUMBER_POINT_FHD,B24,MATCH(TEMPLATE_SPHERE,TEMPLATE_SPHERE_LIST_FOR_NOTE,0))</f>
        <v>0</v>
      </c>
      <c r="J24" s="1047" t="n">
        <f aca="false">INDEX(TEMPLATE_DATA_POINT_FHD,B24,MATCH(TEMPLATE_SPHERE,TEMPLATE_SPHERE_LIST_FOR_NOTE,0))</f>
        <v>0</v>
      </c>
      <c r="K24" s="1047" t="n">
        <f aca="false">INDEX(TEMPLATE_NOTE_POINT_FHD,B24,MATCH(TEMPLATE_SPHERE,TEMPLATE_SPHERE_LIST_FOR_NOTE,0))</f>
        <v>0</v>
      </c>
      <c r="L24" s="1038" t="str">
        <f aca="false">IF(I24=0,"",I24)</f>
        <v/>
      </c>
      <c r="M24" s="1038" t="str">
        <f aca="false">IF(J24=0,"",J24)</f>
        <v/>
      </c>
      <c r="N24" s="1038" t="str">
        <f aca="false">IF(K24=0,"",K24)</f>
        <v/>
      </c>
      <c r="O24" s="1046"/>
      <c r="P24" s="1046"/>
      <c r="Q24" s="1046" t="s">
        <v>735</v>
      </c>
      <c r="R24" s="1046"/>
      <c r="S24" s="1046"/>
      <c r="T24" s="1048"/>
      <c r="U24" s="1024"/>
      <c r="V24" s="1024" t="s">
        <v>2063</v>
      </c>
      <c r="W24" s="1024"/>
      <c r="X24" s="1032"/>
      <c r="Y24" s="1033"/>
      <c r="Z24" s="1024"/>
      <c r="AA24" s="1028"/>
      <c r="AB24" s="1024"/>
      <c r="AC24" s="1024"/>
      <c r="AD24" s="1024"/>
    </row>
    <row r="25" customFormat="false" ht="36" hidden="false" customHeight="true" outlineLevel="0" collapsed="false">
      <c r="A25" s="1037"/>
      <c r="B25" s="1037" t="n">
        <v>8</v>
      </c>
      <c r="C25" s="1032" t="n">
        <v>6</v>
      </c>
      <c r="D25" s="1046"/>
      <c r="E25" s="1032"/>
      <c r="F25" s="1032"/>
      <c r="G25" s="1049"/>
      <c r="H25" s="1048"/>
      <c r="I25" s="1047" t="str">
        <f aca="false">INDEX(TEMPLATE_NUMBER_POINT_FHD,B25,MATCH(TEMPLATE_SPHERE,TEMPLATE_SPHERE_LIST_FOR_NOTE,0))</f>
        <v>2.3</v>
      </c>
      <c r="J25" s="1047" t="str">
        <f aca="false">INDEX(TEMPLATE_DATA_POINT_FHD,B25,MATCH(TEMPLATE_SPHERE,TEMPLATE_SPHERE_LIST_FOR_NOTE,0))</f>
        <v>Расходы на приобретаемую электрическую энергию (мощность), используемую в технологическом процессе</v>
      </c>
      <c r="K25" s="1047" t="n">
        <f aca="false">INDEX(TEMPLATE_NOTE_POINT_FHD,B25,MATCH(TEMPLATE_SPHERE,TEMPLATE_SPHERE_LIST_FOR_NOTE,0))</f>
        <v>0</v>
      </c>
      <c r="L25" s="1038" t="str">
        <f aca="false">IF(I25=0,"",I25)</f>
        <v>2.3</v>
      </c>
      <c r="M25" s="1038" t="str">
        <f aca="false">IF(J25=0,"",J25)</f>
        <v>Расходы на приобретаемую электрическую энергию (мощность), используемую в технологическом процессе</v>
      </c>
      <c r="N25" s="1038" t="str">
        <f aca="false">IF(K25=0,"",K25)</f>
        <v/>
      </c>
      <c r="O25" s="1046" t="s">
        <v>317</v>
      </c>
      <c r="P25" s="1046" t="s">
        <v>314</v>
      </c>
      <c r="Q25" s="1046" t="s">
        <v>742</v>
      </c>
      <c r="R25" s="1046" t="s">
        <v>314</v>
      </c>
      <c r="S25" s="1046"/>
      <c r="T25" s="1048" t="s">
        <v>2064</v>
      </c>
      <c r="U25" s="1024" t="s">
        <v>2064</v>
      </c>
      <c r="V25" s="1024" t="s">
        <v>2064</v>
      </c>
      <c r="W25" s="1024" t="s">
        <v>2064</v>
      </c>
      <c r="X25" s="1032"/>
      <c r="Y25" s="1033"/>
      <c r="Z25" s="1024"/>
      <c r="AA25" s="1028"/>
      <c r="AB25" s="1024"/>
      <c r="AC25" s="1024"/>
      <c r="AD25" s="1024"/>
    </row>
    <row r="26" customFormat="false" ht="18" hidden="false" customHeight="true" outlineLevel="0" collapsed="false">
      <c r="A26" s="1037"/>
      <c r="B26" s="1037" t="n">
        <v>9</v>
      </c>
      <c r="C26" s="1032" t="s">
        <v>659</v>
      </c>
      <c r="D26" s="1046"/>
      <c r="E26" s="1032"/>
      <c r="F26" s="1032"/>
      <c r="G26" s="1049"/>
      <c r="H26" s="1048"/>
      <c r="I26" s="1047" t="str">
        <f aca="false">INDEX(TEMPLATE_NUMBER_POINT_FHD,B26,MATCH(TEMPLATE_SPHERE,TEMPLATE_SPHERE_LIST_FOR_NOTE,0))</f>
        <v>2.3.1</v>
      </c>
      <c r="J26" s="1047" t="str">
        <f aca="false">INDEX(TEMPLATE_DATA_POINT_FHD,B26,MATCH(TEMPLATE_SPHERE,TEMPLATE_SPHERE_LIST_FOR_NOTE,0))</f>
        <v>Средневзвешенная стоимость 1 кВт.ч (с учетом мощности)</v>
      </c>
      <c r="K26" s="1047" t="n">
        <f aca="false">INDEX(TEMPLATE_NOTE_POINT_FHD,B26,MATCH(TEMPLATE_SPHERE,TEMPLATE_SPHERE_LIST_FOR_NOTE,0))</f>
        <v>0</v>
      </c>
      <c r="L26" s="1038" t="str">
        <f aca="false">IF(I26=0,"",I26)</f>
        <v>2.3.1</v>
      </c>
      <c r="M26" s="1038" t="str">
        <f aca="false">IF(J26=0,"",J26)</f>
        <v>Средневзвешенная стоимость 1 кВт.ч (с учетом мощности)</v>
      </c>
      <c r="N26" s="1038" t="str">
        <f aca="false">IF(K26=0,"",K26)</f>
        <v/>
      </c>
      <c r="O26" s="1046" t="s">
        <v>731</v>
      </c>
      <c r="P26" s="1046" t="s">
        <v>725</v>
      </c>
      <c r="Q26" s="1046" t="s">
        <v>2065</v>
      </c>
      <c r="R26" s="1046" t="s">
        <v>725</v>
      </c>
      <c r="S26" s="1046"/>
      <c r="T26" s="1048" t="str">
        <f aca="false">"Средневзвешенная стоимость 1 кВт.ч"&amp;IF(TITLE_TYPE_ORG="Регулируемая организация"," (с учетом мощности)","")</f>
        <v>Средневзвешенная стоимость 1 кВт.ч (с учетом мощности)</v>
      </c>
      <c r="U26" s="1048" t="s">
        <v>2066</v>
      </c>
      <c r="V26" s="1048" t="s">
        <v>2066</v>
      </c>
      <c r="W26" s="1048" t="s">
        <v>2066</v>
      </c>
      <c r="X26" s="1032"/>
      <c r="Y26" s="1033"/>
      <c r="Z26" s="1024"/>
      <c r="AA26" s="1028"/>
      <c r="AB26" s="1024"/>
      <c r="AC26" s="1024"/>
      <c r="AD26" s="1024"/>
    </row>
    <row r="27" customFormat="false" ht="18" hidden="false" customHeight="true" outlineLevel="0" collapsed="false">
      <c r="A27" s="1037"/>
      <c r="B27" s="1037" t="n">
        <v>10</v>
      </c>
      <c r="C27" s="1032" t="s">
        <v>663</v>
      </c>
      <c r="D27" s="1046"/>
      <c r="E27" s="1032"/>
      <c r="F27" s="1032"/>
      <c r="G27" s="1049"/>
      <c r="H27" s="1048"/>
      <c r="I27" s="1047" t="str">
        <f aca="false">INDEX(TEMPLATE_NUMBER_POINT_FHD,B27,MATCH(TEMPLATE_SPHERE,TEMPLATE_SPHERE_LIST_FOR_NOTE,0))</f>
        <v>2.3.2</v>
      </c>
      <c r="J27" s="1047" t="str">
        <f aca="false">INDEX(TEMPLATE_DATA_POINT_FHD,B27,MATCH(TEMPLATE_SPHERE,TEMPLATE_SPHERE_LIST_FOR_NOTE,0))</f>
        <v>Объём приобретения электрической энергии</v>
      </c>
      <c r="K27" s="1047" t="n">
        <f aca="false">INDEX(TEMPLATE_NOTE_POINT_FHD,B27,MATCH(TEMPLATE_SPHERE,TEMPLATE_SPHERE_LIST_FOR_NOTE,0))</f>
        <v>0</v>
      </c>
      <c r="L27" s="1038" t="str">
        <f aca="false">IF(I27=0,"",I27)</f>
        <v>2.3.2</v>
      </c>
      <c r="M27" s="1038" t="str">
        <f aca="false">IF(J27=0,"",J27)</f>
        <v>Объём приобретения электрической энергии</v>
      </c>
      <c r="N27" s="1038" t="str">
        <f aca="false">IF(K27=0,"",K27)</f>
        <v/>
      </c>
      <c r="O27" s="1046" t="s">
        <v>733</v>
      </c>
      <c r="P27" s="1046" t="s">
        <v>727</v>
      </c>
      <c r="Q27" s="1046" t="s">
        <v>2067</v>
      </c>
      <c r="R27" s="1046" t="s">
        <v>727</v>
      </c>
      <c r="S27" s="1046"/>
      <c r="T27" s="1048" t="s">
        <v>2068</v>
      </c>
      <c r="U27" s="1048" t="s">
        <v>2068</v>
      </c>
      <c r="V27" s="1048" t="s">
        <v>2068</v>
      </c>
      <c r="W27" s="1048" t="s">
        <v>2068</v>
      </c>
      <c r="X27" s="1032"/>
      <c r="Y27" s="1033"/>
      <c r="Z27" s="1024"/>
      <c r="AA27" s="1028"/>
      <c r="AB27" s="1024"/>
      <c r="AC27" s="1024"/>
      <c r="AD27" s="1024"/>
    </row>
    <row r="28" customFormat="false" ht="27" hidden="false" customHeight="true" outlineLevel="0" collapsed="false">
      <c r="A28" s="1037"/>
      <c r="B28" s="1037" t="n">
        <v>11</v>
      </c>
      <c r="C28" s="1032" t="n">
        <v>7</v>
      </c>
      <c r="D28" s="1046"/>
      <c r="E28" s="1032"/>
      <c r="F28" s="1032"/>
      <c r="G28" s="1049"/>
      <c r="H28" s="1048"/>
      <c r="I28" s="1047" t="str">
        <f aca="false">INDEX(TEMPLATE_NUMBER_POINT_FHD,B28,MATCH(TEMPLATE_SPHERE,TEMPLATE_SPHERE_LIST_FOR_NOTE,0))</f>
        <v>2.4</v>
      </c>
      <c r="J28" s="1047" t="str">
        <f aca="false">INDEX(TEMPLATE_DATA_POINT_FHD,B28,MATCH(TEMPLATE_SPHERE,TEMPLATE_SPHERE_LIST_FOR_NOTE,0))</f>
        <v>Расходы на приобретение холодной воды, используемой в технологическом процессе</v>
      </c>
      <c r="K28" s="1047" t="n">
        <f aca="false">INDEX(TEMPLATE_NOTE_POINT_FHD,B28,MATCH(TEMPLATE_SPHERE,TEMPLATE_SPHERE_LIST_FOR_NOTE,0))</f>
        <v>0</v>
      </c>
      <c r="L28" s="1038" t="str">
        <f aca="false">IF(I28=0,"",I28)</f>
        <v>2.4</v>
      </c>
      <c r="M28" s="1038" t="str">
        <f aca="false">IF(J28=0,"",J28)</f>
        <v>Расходы на приобретение холодной воды, используемой в технологическом процессе</v>
      </c>
      <c r="N28" s="1038" t="str">
        <f aca="false">IF(K28=0,"",K28)</f>
        <v/>
      </c>
      <c r="O28" s="1046" t="s">
        <v>735</v>
      </c>
      <c r="P28" s="1046"/>
      <c r="Q28" s="1046"/>
      <c r="R28" s="1046"/>
      <c r="S28" s="1046"/>
      <c r="T28" s="1048" t="s">
        <v>2069</v>
      </c>
      <c r="U28" s="1024"/>
      <c r="V28" s="1024"/>
      <c r="W28" s="1024"/>
      <c r="X28" s="1032"/>
      <c r="Y28" s="1033"/>
      <c r="Z28" s="1024"/>
      <c r="AA28" s="1028"/>
      <c r="AB28" s="1024"/>
      <c r="AC28" s="1024"/>
      <c r="AD28" s="1024"/>
    </row>
    <row r="29" customFormat="false" ht="27" hidden="false" customHeight="true" outlineLevel="0" collapsed="false">
      <c r="A29" s="1037"/>
      <c r="B29" s="1037" t="n">
        <v>12</v>
      </c>
      <c r="C29" s="1032" t="n">
        <v>8</v>
      </c>
      <c r="D29" s="1046"/>
      <c r="E29" s="1032"/>
      <c r="F29" s="1032"/>
      <c r="G29" s="1049"/>
      <c r="H29" s="1048"/>
      <c r="I29" s="1047" t="str">
        <f aca="false">INDEX(TEMPLATE_NUMBER_POINT_FHD,B29,MATCH(TEMPLATE_SPHERE,TEMPLATE_SPHERE_LIST_FOR_NOTE,0))</f>
        <v>2.5</v>
      </c>
      <c r="J29" s="1047" t="str">
        <f aca="false">INDEX(TEMPLATE_DATA_POINT_FHD,B29,MATCH(TEMPLATE_SPHERE,TEMPLATE_SPHERE_LIST_FOR_NOTE,0))</f>
        <v>Расходы на  химические реагенты, используемые в технологическом процессе</v>
      </c>
      <c r="K29" s="1047" t="n">
        <f aca="false">INDEX(TEMPLATE_NOTE_POINT_FHD,B29,MATCH(TEMPLATE_SPHERE,TEMPLATE_SPHERE_LIST_FOR_NOTE,0))</f>
        <v>0</v>
      </c>
      <c r="L29" s="1038" t="str">
        <f aca="false">IF(I29=0,"",I29)</f>
        <v>2.5</v>
      </c>
      <c r="M29" s="1038" t="str">
        <f aca="false">IF(J29=0,"",J29)</f>
        <v>Расходы на  химические реагенты, используемые в технологическом процессе</v>
      </c>
      <c r="N29" s="1038" t="str">
        <f aca="false">IF(K29=0,"",K29)</f>
        <v/>
      </c>
      <c r="O29" s="1046" t="s">
        <v>742</v>
      </c>
      <c r="P29" s="1046" t="s">
        <v>317</v>
      </c>
      <c r="Q29" s="1046"/>
      <c r="R29" s="1046" t="s">
        <v>317</v>
      </c>
      <c r="S29" s="1046"/>
      <c r="T29" s="1048" t="str">
        <f aca="false">"Расходы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4" t="s">
        <v>2070</v>
      </c>
      <c r="V29" s="1024"/>
      <c r="W29" s="1024" t="s">
        <v>2070</v>
      </c>
      <c r="X29" s="1032"/>
      <c r="Y29" s="1033"/>
      <c r="Z29" s="1024"/>
      <c r="AA29" s="1028"/>
      <c r="AB29" s="1024"/>
      <c r="AC29" s="1024"/>
      <c r="AD29" s="1024"/>
    </row>
    <row r="30" customFormat="false" ht="54" hidden="false" customHeight="true" outlineLevel="0" collapsed="false">
      <c r="A30" s="1037"/>
      <c r="B30" s="1037" t="n">
        <v>13</v>
      </c>
      <c r="C30" s="1032" t="n">
        <v>9</v>
      </c>
      <c r="D30" s="1046"/>
      <c r="E30" s="1032"/>
      <c r="F30" s="1032"/>
      <c r="G30" s="1049"/>
      <c r="H30" s="1048"/>
      <c r="I30" s="1047" t="str">
        <f aca="false">INDEX(TEMPLATE_NUMBER_POINT_FHD,B30,MATCH(TEMPLATE_SPHERE,TEMPLATE_SPHERE_LIST_FOR_NOTE,0))</f>
        <v>2.6</v>
      </c>
      <c r="J30" s="1047" t="str">
        <f aca="false">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47" t="n">
        <f aca="false">INDEX(TEMPLATE_NOTE_POINT_FHD,B30,MATCH(TEMPLATE_SPHERE,TEMPLATE_SPHERE_LIST_FOR_NOTE,0))</f>
        <v>0</v>
      </c>
      <c r="L30" s="1038" t="str">
        <f aca="false">IF(I30=0,"",I30)</f>
        <v>2.6</v>
      </c>
      <c r="M30" s="1038" t="str">
        <f aca="false">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38" t="str">
        <f aca="false">IF(K30=0,"",K30)</f>
        <v/>
      </c>
      <c r="O30" s="1046" t="s">
        <v>744</v>
      </c>
      <c r="P30" s="1046" t="s">
        <v>735</v>
      </c>
      <c r="Q30" s="1046" t="s">
        <v>744</v>
      </c>
      <c r="R30" s="1046" t="s">
        <v>735</v>
      </c>
      <c r="S30" s="1046"/>
      <c r="T30" s="1048" t="s">
        <v>2071</v>
      </c>
      <c r="U30" s="1024" t="s">
        <v>2071</v>
      </c>
      <c r="V30" s="1024" t="s">
        <v>2071</v>
      </c>
      <c r="W30" s="1024" t="s">
        <v>2071</v>
      </c>
      <c r="X30" s="1032"/>
      <c r="Y30" s="1033"/>
      <c r="Z30" s="1024"/>
      <c r="AA30" s="1028" t="s">
        <v>2072</v>
      </c>
      <c r="AB30" s="1028" t="s">
        <v>2072</v>
      </c>
      <c r="AC30" s="1028" t="s">
        <v>2072</v>
      </c>
      <c r="AD30" s="1024"/>
    </row>
    <row r="31" customFormat="false" ht="18" hidden="false" customHeight="true" outlineLevel="0" collapsed="false">
      <c r="A31" s="1037"/>
      <c r="B31" s="1037" t="n">
        <v>14</v>
      </c>
      <c r="C31" s="1032" t="s">
        <v>2073</v>
      </c>
      <c r="D31" s="1046"/>
      <c r="E31" s="1032"/>
      <c r="F31" s="1032"/>
      <c r="G31" s="1049"/>
      <c r="H31" s="1048"/>
      <c r="I31" s="1047" t="str">
        <f aca="false">INDEX(TEMPLATE_NUMBER_POINT_FHD,B31,MATCH(TEMPLATE_SPHERE,TEMPLATE_SPHERE_LIST_FOR_NOTE,0))</f>
        <v>2.6.1</v>
      </c>
      <c r="J31" s="1047" t="str">
        <f aca="false">INDEX(TEMPLATE_DATA_POINT_FHD,B31,MATCH(TEMPLATE_SPHERE,TEMPLATE_SPHERE_LIST_FOR_NOTE,0))</f>
        <v>Расходы на оплату труда основного производственного персонала</v>
      </c>
      <c r="K31" s="1047" t="n">
        <f aca="false">INDEX(TEMPLATE_NOTE_POINT_FHD,B31,MATCH(TEMPLATE_SPHERE,TEMPLATE_SPHERE_LIST_FOR_NOTE,0))</f>
        <v>0</v>
      </c>
      <c r="L31" s="1038" t="str">
        <f aca="false">IF(I31=0,"",I31)</f>
        <v>2.6.1</v>
      </c>
      <c r="M31" s="1038" t="str">
        <f aca="false">IF(J31=0,"",J31)</f>
        <v>Расходы на оплату труда основного производственного персонала</v>
      </c>
      <c r="N31" s="1038" t="str">
        <f aca="false">IF(K31=0,"",K31)</f>
        <v/>
      </c>
      <c r="O31" s="1046" t="s">
        <v>2074</v>
      </c>
      <c r="P31" s="1046" t="s">
        <v>738</v>
      </c>
      <c r="Q31" s="1046" t="s">
        <v>2074</v>
      </c>
      <c r="R31" s="1046" t="s">
        <v>738</v>
      </c>
      <c r="S31" s="1046"/>
      <c r="T31" s="1050" t="s">
        <v>2075</v>
      </c>
      <c r="U31" s="1024" t="s">
        <v>2075</v>
      </c>
      <c r="V31" s="1024" t="s">
        <v>2075</v>
      </c>
      <c r="W31" s="1024" t="s">
        <v>2075</v>
      </c>
      <c r="X31" s="1032"/>
      <c r="Y31" s="1033"/>
      <c r="Z31" s="1024"/>
      <c r="AA31" s="1028"/>
      <c r="AB31" s="1028"/>
      <c r="AC31" s="1028"/>
      <c r="AD31" s="1024"/>
    </row>
    <row r="32" customFormat="false" ht="36" hidden="false" customHeight="true" outlineLevel="0" collapsed="false">
      <c r="A32" s="1037"/>
      <c r="B32" s="1037" t="n">
        <v>15</v>
      </c>
      <c r="C32" s="1032" t="s">
        <v>2076</v>
      </c>
      <c r="D32" s="1046"/>
      <c r="E32" s="1032"/>
      <c r="F32" s="1032"/>
      <c r="G32" s="1049"/>
      <c r="H32" s="1048"/>
      <c r="I32" s="1047" t="str">
        <f aca="false">INDEX(TEMPLATE_NUMBER_POINT_FHD,B32,MATCH(TEMPLATE_SPHERE,TEMPLATE_SPHERE_LIST_FOR_NOTE,0))</f>
        <v>2.6.2</v>
      </c>
      <c r="J32" s="1047" t="str">
        <f aca="false">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47" t="n">
        <f aca="false">INDEX(TEMPLATE_NOTE_POINT_FHD,B32,MATCH(TEMPLATE_SPHERE,TEMPLATE_SPHERE_LIST_FOR_NOTE,0))</f>
        <v>0</v>
      </c>
      <c r="L32" s="1038" t="str">
        <f aca="false">IF(I32=0,"",I32)</f>
        <v>2.6.2</v>
      </c>
      <c r="M32" s="1038" t="str">
        <f aca="false">IF(J32=0,"",J32)</f>
        <v>Страховые взносы на обязательное социальное страхование, выплачиваемые из фонда оплаты труда основного производственного персонала</v>
      </c>
      <c r="N32" s="1038" t="str">
        <f aca="false">IF(K32=0,"",K32)</f>
        <v/>
      </c>
      <c r="O32" s="1046" t="s">
        <v>2077</v>
      </c>
      <c r="P32" s="1046" t="s">
        <v>740</v>
      </c>
      <c r="Q32" s="1046" t="s">
        <v>2077</v>
      </c>
      <c r="R32" s="1046" t="s">
        <v>740</v>
      </c>
      <c r="S32" s="1046"/>
      <c r="T32" s="1051" t="str">
        <f aca="false">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4" t="s">
        <v>2078</v>
      </c>
      <c r="V32" s="1024" t="s">
        <v>2078</v>
      </c>
      <c r="W32" s="1024" t="s">
        <v>2078</v>
      </c>
      <c r="X32" s="1032"/>
      <c r="Y32" s="1033"/>
      <c r="Z32" s="1024"/>
      <c r="AA32" s="1028"/>
      <c r="AB32" s="1028"/>
      <c r="AC32" s="1028"/>
      <c r="AD32" s="1024"/>
    </row>
    <row r="33" customFormat="false" ht="45" hidden="false" customHeight="true" outlineLevel="0" collapsed="false">
      <c r="A33" s="1037"/>
      <c r="B33" s="1037" t="n">
        <v>16</v>
      </c>
      <c r="C33" s="1032" t="n">
        <v>10</v>
      </c>
      <c r="D33" s="1046"/>
      <c r="E33" s="1032"/>
      <c r="F33" s="1032"/>
      <c r="G33" s="1049"/>
      <c r="H33" s="1048"/>
      <c r="I33" s="1047" t="str">
        <f aca="false">INDEX(TEMPLATE_NUMBER_POINT_FHD,B33,MATCH(TEMPLATE_SPHERE,TEMPLATE_SPHERE_LIST_FOR_NOTE,0))</f>
        <v>2.7</v>
      </c>
      <c r="J33" s="1047" t="str">
        <f aca="false">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47" t="n">
        <f aca="false">INDEX(TEMPLATE_NOTE_POINT_FHD,B33,MATCH(TEMPLATE_SPHERE,TEMPLATE_SPHERE_LIST_FOR_NOTE,0))</f>
        <v>0</v>
      </c>
      <c r="L33" s="1038" t="str">
        <f aca="false">IF(I33=0,"",I33)</f>
        <v>2.7</v>
      </c>
      <c r="M33" s="1038" t="str">
        <f aca="false">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38" t="str">
        <f aca="false">IF(K33=0,"",K33)</f>
        <v/>
      </c>
      <c r="O33" s="1046" t="s">
        <v>746</v>
      </c>
      <c r="P33" s="1046" t="s">
        <v>742</v>
      </c>
      <c r="Q33" s="1046" t="s">
        <v>746</v>
      </c>
      <c r="R33" s="1046" t="s">
        <v>742</v>
      </c>
      <c r="S33" s="1046"/>
      <c r="T33" s="1050" t="str">
        <f aca="fals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4" t="s">
        <v>2079</v>
      </c>
      <c r="V33" s="1024" t="s">
        <v>2079</v>
      </c>
      <c r="W33" s="1024" t="s">
        <v>2080</v>
      </c>
      <c r="X33" s="1032"/>
      <c r="Y33" s="1033"/>
      <c r="Z33" s="1024"/>
      <c r="AA33" s="1028" t="s">
        <v>2081</v>
      </c>
      <c r="AB33" s="1028" t="s">
        <v>2081</v>
      </c>
      <c r="AC33" s="1028" t="s">
        <v>2081</v>
      </c>
      <c r="AD33" s="1024"/>
    </row>
    <row r="34" customFormat="false" ht="27" hidden="false" customHeight="true" outlineLevel="0" collapsed="false">
      <c r="A34" s="1037"/>
      <c r="B34" s="1037" t="n">
        <v>17</v>
      </c>
      <c r="C34" s="1032" t="s">
        <v>2082</v>
      </c>
      <c r="D34" s="1046"/>
      <c r="E34" s="1032"/>
      <c r="F34" s="1032"/>
      <c r="G34" s="1049"/>
      <c r="H34" s="1048"/>
      <c r="I34" s="1047" t="str">
        <f aca="false">INDEX(TEMPLATE_NUMBER_POINT_FHD,B34,MATCH(TEMPLATE_SPHERE,TEMPLATE_SPHERE_LIST_FOR_NOTE,0))</f>
        <v>2.7.1</v>
      </c>
      <c r="J34" s="1047" t="str">
        <f aca="false">INDEX(TEMPLATE_DATA_POINT_FHD,B34,MATCH(TEMPLATE_SPHERE,TEMPLATE_SPHERE_LIST_FOR_NOTE,0))</f>
        <v>Расходы на оплату труда административно-управленческого персонала</v>
      </c>
      <c r="K34" s="1047" t="n">
        <f aca="false">INDEX(TEMPLATE_NOTE_POINT_FHD,B34,MATCH(TEMPLATE_SPHERE,TEMPLATE_SPHERE_LIST_FOR_NOTE,0))</f>
        <v>0</v>
      </c>
      <c r="L34" s="1038" t="str">
        <f aca="false">IF(I34=0,"",I34)</f>
        <v>2.7.1</v>
      </c>
      <c r="M34" s="1038" t="str">
        <f aca="false">IF(J34=0,"",J34)</f>
        <v>Расходы на оплату труда административно-управленческого персонала</v>
      </c>
      <c r="N34" s="1038" t="str">
        <f aca="false">IF(K34=0,"",K34)</f>
        <v/>
      </c>
      <c r="O34" s="1046" t="s">
        <v>2083</v>
      </c>
      <c r="P34" s="1046" t="s">
        <v>2065</v>
      </c>
      <c r="Q34" s="1046" t="s">
        <v>2083</v>
      </c>
      <c r="R34" s="1046" t="s">
        <v>2065</v>
      </c>
      <c r="S34" s="1046"/>
      <c r="T34" s="1051" t="s">
        <v>2084</v>
      </c>
      <c r="U34" s="1024" t="s">
        <v>2084</v>
      </c>
      <c r="V34" s="1024" t="s">
        <v>2084</v>
      </c>
      <c r="W34" s="1024" t="s">
        <v>2085</v>
      </c>
      <c r="X34" s="1032"/>
      <c r="Y34" s="1033"/>
      <c r="Z34" s="1024"/>
      <c r="AA34" s="1028"/>
      <c r="AB34" s="1024"/>
      <c r="AC34" s="1024"/>
      <c r="AD34" s="1024"/>
    </row>
    <row r="35" customFormat="false" ht="45" hidden="false" customHeight="true" outlineLevel="0" collapsed="false">
      <c r="A35" s="1037"/>
      <c r="B35" s="1037" t="n">
        <v>18</v>
      </c>
      <c r="C35" s="1032" t="s">
        <v>2086</v>
      </c>
      <c r="D35" s="1046"/>
      <c r="E35" s="1032"/>
      <c r="F35" s="1032"/>
      <c r="G35" s="1049"/>
      <c r="H35" s="1048"/>
      <c r="I35" s="1047" t="str">
        <f aca="false">INDEX(TEMPLATE_NUMBER_POINT_FHD,B35,MATCH(TEMPLATE_SPHERE,TEMPLATE_SPHERE_LIST_FOR_NOTE,0))</f>
        <v>2.7.2</v>
      </c>
      <c r="J35" s="1047" t="str">
        <f aca="false">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47" t="n">
        <f aca="false">INDEX(TEMPLATE_NOTE_POINT_FHD,B35,MATCH(TEMPLATE_SPHERE,TEMPLATE_SPHERE_LIST_FOR_NOTE,0))</f>
        <v>0</v>
      </c>
      <c r="L35" s="1038" t="str">
        <f aca="false">IF(I35=0,"",I35)</f>
        <v>2.7.2</v>
      </c>
      <c r="M35" s="1038" t="str">
        <f aca="false">IF(J35=0,"",J35)</f>
        <v>Страховые взносы на обязательное социальное страхование, выплачиваемые из фонда оплаты труда административно-управленческого персонала</v>
      </c>
      <c r="N35" s="1038" t="str">
        <f aca="false">IF(K35=0,"",K35)</f>
        <v/>
      </c>
      <c r="O35" s="1046" t="s">
        <v>2087</v>
      </c>
      <c r="P35" s="1046" t="s">
        <v>2067</v>
      </c>
      <c r="Q35" s="1046" t="s">
        <v>2087</v>
      </c>
      <c r="R35" s="1046" t="s">
        <v>2067</v>
      </c>
      <c r="S35" s="1046"/>
      <c r="T35" s="1048" t="str">
        <f aca="false">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4" t="s">
        <v>2088</v>
      </c>
      <c r="V35" s="1024" t="s">
        <v>2088</v>
      </c>
      <c r="W35" s="1024" t="s">
        <v>2088</v>
      </c>
      <c r="X35" s="1032"/>
      <c r="Y35" s="1033"/>
      <c r="Z35" s="1024"/>
      <c r="AA35" s="1028"/>
      <c r="AB35" s="1024"/>
      <c r="AC35" s="1024"/>
      <c r="AD35" s="1024"/>
    </row>
    <row r="36" customFormat="false" ht="18" hidden="false" customHeight="true" outlineLevel="0" collapsed="false">
      <c r="A36" s="1037"/>
      <c r="B36" s="1037" t="n">
        <v>19</v>
      </c>
      <c r="C36" s="1032" t="n">
        <v>11</v>
      </c>
      <c r="D36" s="1046"/>
      <c r="E36" s="1032"/>
      <c r="F36" s="1032"/>
      <c r="G36" s="1049"/>
      <c r="H36" s="1048"/>
      <c r="I36" s="1047" t="str">
        <f aca="false">INDEX(TEMPLATE_NUMBER_POINT_FHD,B36,MATCH(TEMPLATE_SPHERE,TEMPLATE_SPHERE_LIST_FOR_NOTE,0))</f>
        <v>2.8</v>
      </c>
      <c r="J36" s="1047" t="str">
        <f aca="false">INDEX(TEMPLATE_DATA_POINT_FHD,B36,MATCH(TEMPLATE_SPHERE,TEMPLATE_SPHERE_LIST_FOR_NOTE,0))</f>
        <v>Расходы на амортизацию основных средств и нематериальных активов</v>
      </c>
      <c r="K36" s="1047" t="n">
        <f aca="false">INDEX(TEMPLATE_NOTE_POINT_FHD,B36,MATCH(TEMPLATE_SPHERE,TEMPLATE_SPHERE_LIST_FOR_NOTE,0))</f>
        <v>0</v>
      </c>
      <c r="L36" s="1038" t="str">
        <f aca="false">IF(I36=0,"",I36)</f>
        <v>2.8</v>
      </c>
      <c r="M36" s="1038" t="str">
        <f aca="false">IF(J36=0,"",J36)</f>
        <v>Расходы на амортизацию основных средств и нематериальных активов</v>
      </c>
      <c r="N36" s="1038" t="str">
        <f aca="false">IF(K36=0,"",K36)</f>
        <v/>
      </c>
      <c r="O36" s="1046" t="s">
        <v>748</v>
      </c>
      <c r="P36" s="1046" t="s">
        <v>744</v>
      </c>
      <c r="Q36" s="1046" t="s">
        <v>748</v>
      </c>
      <c r="R36" s="1046" t="s">
        <v>744</v>
      </c>
      <c r="S36" s="1046"/>
      <c r="T36" s="1048" t="s">
        <v>2089</v>
      </c>
      <c r="U36" s="1024" t="s">
        <v>2089</v>
      </c>
      <c r="V36" s="1024" t="s">
        <v>2089</v>
      </c>
      <c r="W36" s="1024" t="s">
        <v>2089</v>
      </c>
      <c r="X36" s="1032"/>
      <c r="Y36" s="1033"/>
      <c r="Z36" s="1024"/>
      <c r="AA36" s="1028"/>
      <c r="AB36" s="1024"/>
      <c r="AC36" s="1024"/>
      <c r="AD36" s="1024"/>
    </row>
    <row r="37" customFormat="false" ht="18" hidden="false" customHeight="true" outlineLevel="0" collapsed="false">
      <c r="A37" s="1037"/>
      <c r="B37" s="1037" t="n">
        <v>20</v>
      </c>
      <c r="C37" s="1032" t="s">
        <v>2090</v>
      </c>
      <c r="D37" s="1046"/>
      <c r="E37" s="1032"/>
      <c r="F37" s="1032"/>
      <c r="G37" s="1049"/>
      <c r="H37" s="1048"/>
      <c r="I37" s="1047" t="str">
        <f aca="false">INDEX(TEMPLATE_NUMBER_POINT_FHD,B37,MATCH(TEMPLATE_SPHERE,TEMPLATE_SPHERE_LIST_FOR_NOTE,0))</f>
        <v>2.8.1</v>
      </c>
      <c r="J37" s="1047" t="str">
        <f aca="false">INDEX(TEMPLATE_DATA_POINT_FHD,B37,MATCH(TEMPLATE_SPHERE,TEMPLATE_SPHERE_LIST_FOR_NOTE,0))</f>
        <v>Расходы на амортизацию основных средств</v>
      </c>
      <c r="K37" s="1047" t="n">
        <f aca="false">INDEX(TEMPLATE_NOTE_POINT_FHD,B37,MATCH(TEMPLATE_SPHERE,TEMPLATE_SPHERE_LIST_FOR_NOTE,0))</f>
        <v>0</v>
      </c>
      <c r="L37" s="1038" t="str">
        <f aca="false">IF(I37=0,"",I37)</f>
        <v>2.8.1</v>
      </c>
      <c r="M37" s="1038" t="str">
        <f aca="false">IF(J37=0,"",J37)</f>
        <v>Расходы на амортизацию основных средств</v>
      </c>
      <c r="N37" s="1038" t="str">
        <f aca="false">IF(K37=0,"",K37)</f>
        <v/>
      </c>
      <c r="O37" s="1046" t="s">
        <v>2091</v>
      </c>
      <c r="P37" s="1046" t="s">
        <v>2074</v>
      </c>
      <c r="Q37" s="1046" t="s">
        <v>2091</v>
      </c>
      <c r="R37" s="1046" t="s">
        <v>2074</v>
      </c>
      <c r="S37" s="1046"/>
      <c r="T37" s="1048" t="s">
        <v>2092</v>
      </c>
      <c r="U37" s="1024" t="s">
        <v>2092</v>
      </c>
      <c r="V37" s="1024" t="s">
        <v>2092</v>
      </c>
      <c r="W37" s="1024" t="s">
        <v>2092</v>
      </c>
      <c r="X37" s="1032"/>
      <c r="Y37" s="1033"/>
      <c r="Z37" s="1024"/>
      <c r="AA37" s="1028"/>
      <c r="AB37" s="1024"/>
      <c r="AC37" s="1024"/>
      <c r="AD37" s="1024"/>
    </row>
    <row r="38" customFormat="false" ht="18" hidden="false" customHeight="true" outlineLevel="0" collapsed="false">
      <c r="A38" s="1037"/>
      <c r="B38" s="1037" t="n">
        <v>21</v>
      </c>
      <c r="C38" s="1032" t="s">
        <v>2093</v>
      </c>
      <c r="D38" s="1046"/>
      <c r="E38" s="1032"/>
      <c r="F38" s="1032"/>
      <c r="G38" s="1049"/>
      <c r="H38" s="1048"/>
      <c r="I38" s="1047" t="str">
        <f aca="false">INDEX(TEMPLATE_NUMBER_POINT_FHD,B38,MATCH(TEMPLATE_SPHERE,TEMPLATE_SPHERE_LIST_FOR_NOTE,0))</f>
        <v>2.8.2</v>
      </c>
      <c r="J38" s="1047" t="str">
        <f aca="false">INDEX(TEMPLATE_DATA_POINT_FHD,B38,MATCH(TEMPLATE_SPHERE,TEMPLATE_SPHERE_LIST_FOR_NOTE,0))</f>
        <v>Расходы на амортизацию нематериальных активов</v>
      </c>
      <c r="K38" s="1047" t="n">
        <f aca="false">INDEX(TEMPLATE_NOTE_POINT_FHD,B38,MATCH(TEMPLATE_SPHERE,TEMPLATE_SPHERE_LIST_FOR_NOTE,0))</f>
        <v>0</v>
      </c>
      <c r="L38" s="1038" t="str">
        <f aca="false">IF(I38=0,"",I38)</f>
        <v>2.8.2</v>
      </c>
      <c r="M38" s="1038" t="str">
        <f aca="false">IF(J38=0,"",J38)</f>
        <v>Расходы на амортизацию нематериальных активов</v>
      </c>
      <c r="N38" s="1038" t="str">
        <f aca="false">IF(K38=0,"",K38)</f>
        <v/>
      </c>
      <c r="O38" s="1046" t="s">
        <v>2094</v>
      </c>
      <c r="P38" s="1046" t="s">
        <v>2077</v>
      </c>
      <c r="Q38" s="1046" t="s">
        <v>2094</v>
      </c>
      <c r="R38" s="1046" t="s">
        <v>2077</v>
      </c>
      <c r="S38" s="1046"/>
      <c r="T38" s="1048" t="s">
        <v>2095</v>
      </c>
      <c r="U38" s="1024" t="s">
        <v>2095</v>
      </c>
      <c r="V38" s="1024" t="s">
        <v>2095</v>
      </c>
      <c r="W38" s="1024" t="s">
        <v>2095</v>
      </c>
      <c r="X38" s="1032"/>
      <c r="Y38" s="1033"/>
      <c r="Z38" s="1024"/>
      <c r="AA38" s="1028"/>
      <c r="AB38" s="1024"/>
      <c r="AC38" s="1024"/>
      <c r="AD38" s="1024"/>
    </row>
    <row r="39" customFormat="false" ht="36" hidden="false" customHeight="true" outlineLevel="0" collapsed="false">
      <c r="A39" s="1037"/>
      <c r="B39" s="1037" t="n">
        <v>22</v>
      </c>
      <c r="C39" s="1032" t="n">
        <v>12</v>
      </c>
      <c r="D39" s="1046"/>
      <c r="E39" s="1032"/>
      <c r="F39" s="1032"/>
      <c r="G39" s="1049"/>
      <c r="H39" s="1048"/>
      <c r="I39" s="1047" t="str">
        <f aca="false">INDEX(TEMPLATE_NUMBER_POINT_FHD,B39,MATCH(TEMPLATE_SPHERE,TEMPLATE_SPHERE_LIST_FOR_NOTE,0))</f>
        <v>2.9</v>
      </c>
      <c r="J39" s="1047" t="str">
        <f aca="false">INDEX(TEMPLATE_DATA_POINT_FHD,B39,MATCH(TEMPLATE_SPHERE,TEMPLATE_SPHERE_LIST_FOR_NOTE,0))</f>
        <v>Расходы на аренду имущества, используемого для осуществления регулируемого вида деятельности</v>
      </c>
      <c r="K39" s="1047" t="n">
        <f aca="false">INDEX(TEMPLATE_NOTE_POINT_FHD,B39,MATCH(TEMPLATE_SPHERE,TEMPLATE_SPHERE_LIST_FOR_NOTE,0))</f>
        <v>0</v>
      </c>
      <c r="L39" s="1038" t="str">
        <f aca="false">IF(I39=0,"",I39)</f>
        <v>2.9</v>
      </c>
      <c r="M39" s="1038" t="str">
        <f aca="false">IF(J39=0,"",J39)</f>
        <v>Расходы на аренду имущества, используемого для осуществления регулируемого вида деятельности</v>
      </c>
      <c r="N39" s="1038" t="str">
        <f aca="false">IF(K39=0,"",K39)</f>
        <v/>
      </c>
      <c r="O39" s="1046" t="s">
        <v>752</v>
      </c>
      <c r="P39" s="1046" t="s">
        <v>746</v>
      </c>
      <c r="Q39" s="1046" t="s">
        <v>752</v>
      </c>
      <c r="R39" s="1046" t="s">
        <v>746</v>
      </c>
      <c r="S39" s="1046"/>
      <c r="T39" s="1048" t="s">
        <v>2096</v>
      </c>
      <c r="U39" s="1024" t="s">
        <v>2097</v>
      </c>
      <c r="V39" s="1024" t="s">
        <v>2098</v>
      </c>
      <c r="W39" s="1024" t="s">
        <v>2099</v>
      </c>
      <c r="X39" s="1032"/>
      <c r="Y39" s="1033"/>
      <c r="Z39" s="1024"/>
      <c r="AA39" s="1028"/>
      <c r="AB39" s="1024"/>
      <c r="AC39" s="1024"/>
      <c r="AD39" s="1024"/>
    </row>
    <row r="40" customFormat="false" ht="18" hidden="false" customHeight="true" outlineLevel="0" collapsed="false">
      <c r="A40" s="1037"/>
      <c r="B40" s="1037" t="n">
        <v>23</v>
      </c>
      <c r="C40" s="1032" t="n">
        <v>13</v>
      </c>
      <c r="D40" s="1046"/>
      <c r="E40" s="1032"/>
      <c r="F40" s="1032"/>
      <c r="G40" s="1032"/>
      <c r="H40" s="1052"/>
      <c r="I40" s="1047" t="str">
        <f aca="false">INDEX(TEMPLATE_NUMBER_POINT_FHD,B40,MATCH(TEMPLATE_SPHERE,TEMPLATE_SPHERE_LIST_FOR_NOTE,0))</f>
        <v>2.10</v>
      </c>
      <c r="J40" s="1047" t="str">
        <f aca="false">INDEX(TEMPLATE_DATA_POINT_FHD,B40,MATCH(TEMPLATE_SPHERE,TEMPLATE_SPHERE_LIST_FOR_NOTE,0))</f>
        <v>Общепроизводственные расходы, в том числе:</v>
      </c>
      <c r="K40" s="1047" t="str">
        <f aca="false">INDEX(TEMPLATE_NOTE_POINT_FHD,B40,MATCH(TEMPLATE_SPHERE,TEMPLATE_SPHERE_LIST_FOR_NOTE,0))</f>
        <v>Указывается общая сумма общепроизводственных расходов.</v>
      </c>
      <c r="L40" s="1038" t="str">
        <f aca="false">IF(I40=0,"",I40)</f>
        <v>2.10</v>
      </c>
      <c r="M40" s="1038" t="str">
        <f aca="false">IF(J40=0,"",J40)</f>
        <v>Общепроизводственные расходы, в том числе:</v>
      </c>
      <c r="N40" s="1038" t="str">
        <f aca="false">IF(K40=0,"",K40)</f>
        <v>Указывается общая сумма общепроизводственных расходов.</v>
      </c>
      <c r="O40" s="1046" t="s">
        <v>2100</v>
      </c>
      <c r="P40" s="1046" t="s">
        <v>748</v>
      </c>
      <c r="Q40" s="1046" t="s">
        <v>2100</v>
      </c>
      <c r="R40" s="1046" t="s">
        <v>748</v>
      </c>
      <c r="S40" s="1046"/>
      <c r="T40" s="1032" t="s">
        <v>2101</v>
      </c>
      <c r="U40" s="1032" t="s">
        <v>2101</v>
      </c>
      <c r="V40" s="1032" t="s">
        <v>2101</v>
      </c>
      <c r="W40" s="1032" t="s">
        <v>2101</v>
      </c>
      <c r="X40" s="1032"/>
      <c r="Y40" s="1033"/>
      <c r="Z40" s="1024" t="s">
        <v>2102</v>
      </c>
      <c r="AA40" s="1028" t="s">
        <v>2102</v>
      </c>
      <c r="AB40" s="1028" t="s">
        <v>2102</v>
      </c>
      <c r="AC40" s="1028" t="s">
        <v>2102</v>
      </c>
      <c r="AD40" s="1024"/>
    </row>
    <row r="41" customFormat="false" ht="27" hidden="false" customHeight="true" outlineLevel="0" collapsed="false">
      <c r="A41" s="1037"/>
      <c r="B41" s="1037" t="n">
        <v>24</v>
      </c>
      <c r="C41" s="1032" t="s">
        <v>2103</v>
      </c>
      <c r="D41" s="1046"/>
      <c r="E41" s="1032"/>
      <c r="F41" s="1032"/>
      <c r="G41" s="1032"/>
      <c r="H41" s="1049"/>
      <c r="I41" s="1047" t="str">
        <f aca="false">INDEX(TEMPLATE_NUMBER_POINT_FHD,B41,MATCH(TEMPLATE_SPHERE,TEMPLATE_SPHERE_LIST_FOR_NOTE,0))</f>
        <v>2.10.1</v>
      </c>
      <c r="J41" s="1047" t="str">
        <f aca="false">INDEX(TEMPLATE_DATA_POINT_FHD,B41,MATCH(TEMPLATE_SPHERE,TEMPLATE_SPHERE_LIST_FOR_NOTE,0))</f>
        <v>Расходы на текущий ремонт</v>
      </c>
      <c r="K41" s="1047" t="str">
        <f aca="false">INDEX(TEMPLATE_NOTE_POINT_FHD,B41,MATCH(TEMPLATE_SPHERE,TEMPLATE_SPHERE_LIST_FOR_NOTE,0))</f>
        <v>Указываются расходы на текущий ремонт, отнесенные к общепроизводственным расходам.</v>
      </c>
      <c r="L41" s="1038" t="str">
        <f aca="false">IF(I41=0,"",I41)</f>
        <v>2.10.1</v>
      </c>
      <c r="M41" s="1038" t="str">
        <f aca="false">IF(J41=0,"",J41)</f>
        <v>Расходы на текущий ремонт</v>
      </c>
      <c r="N41" s="1038" t="str">
        <f aca="false">IF(K41=0,"",K41)</f>
        <v>Указываются расходы на текущий ремонт, отнесенные к общепроизводственным расходам.</v>
      </c>
      <c r="O41" s="1046" t="s">
        <v>2104</v>
      </c>
      <c r="P41" s="1046" t="s">
        <v>2091</v>
      </c>
      <c r="Q41" s="1046" t="s">
        <v>2104</v>
      </c>
      <c r="R41" s="1046" t="s">
        <v>2091</v>
      </c>
      <c r="S41" s="1046"/>
      <c r="T41" s="1032" t="s">
        <v>2105</v>
      </c>
      <c r="U41" s="1032" t="s">
        <v>2105</v>
      </c>
      <c r="V41" s="1032" t="s">
        <v>2105</v>
      </c>
      <c r="W41" s="1032" t="s">
        <v>2105</v>
      </c>
      <c r="X41" s="1032"/>
      <c r="Y41" s="1033"/>
      <c r="Z41" s="1024" t="s">
        <v>2106</v>
      </c>
      <c r="AA41" s="1024" t="s">
        <v>2106</v>
      </c>
      <c r="AB41" s="1024" t="s">
        <v>2106</v>
      </c>
      <c r="AC41" s="1024" t="s">
        <v>2106</v>
      </c>
      <c r="AD41" s="1024"/>
    </row>
    <row r="42" customFormat="false" ht="27" hidden="false" customHeight="true" outlineLevel="0" collapsed="false">
      <c r="A42" s="1037"/>
      <c r="B42" s="1037" t="n">
        <v>25</v>
      </c>
      <c r="C42" s="1032" t="s">
        <v>2107</v>
      </c>
      <c r="D42" s="1046"/>
      <c r="E42" s="1032"/>
      <c r="F42" s="1032"/>
      <c r="G42" s="1032"/>
      <c r="H42" s="1049"/>
      <c r="I42" s="1047" t="str">
        <f aca="false">INDEX(TEMPLATE_NUMBER_POINT_FHD,B42,MATCH(TEMPLATE_SPHERE,TEMPLATE_SPHERE_LIST_FOR_NOTE,0))</f>
        <v>2.10.2</v>
      </c>
      <c r="J42" s="1047" t="str">
        <f aca="false">INDEX(TEMPLATE_DATA_POINT_FHD,B42,MATCH(TEMPLATE_SPHERE,TEMPLATE_SPHERE_LIST_FOR_NOTE,0))</f>
        <v>Расходы на капитальный ремонт</v>
      </c>
      <c r="K42" s="1047" t="str">
        <f aca="false">INDEX(TEMPLATE_NOTE_POINT_FHD,B42,MATCH(TEMPLATE_SPHERE,TEMPLATE_SPHERE_LIST_FOR_NOTE,0))</f>
        <v>Указываются расходы на капитальный ремонт, отнесенные к общепроизводственным расходам.</v>
      </c>
      <c r="L42" s="1038" t="str">
        <f aca="false">IF(I42=0,"",I42)</f>
        <v>2.10.2</v>
      </c>
      <c r="M42" s="1038" t="str">
        <f aca="false">IF(J42=0,"",J42)</f>
        <v>Расходы на капитальный ремонт</v>
      </c>
      <c r="N42" s="1038" t="str">
        <f aca="false">IF(K42=0,"",K42)</f>
        <v>Указываются расходы на капитальный ремонт, отнесенные к общепроизводственным расходам.</v>
      </c>
      <c r="O42" s="1046" t="s">
        <v>2108</v>
      </c>
      <c r="P42" s="1046" t="s">
        <v>2094</v>
      </c>
      <c r="Q42" s="1046" t="s">
        <v>2108</v>
      </c>
      <c r="R42" s="1046" t="s">
        <v>2094</v>
      </c>
      <c r="S42" s="1046"/>
      <c r="T42" s="1032" t="s">
        <v>2109</v>
      </c>
      <c r="U42" s="1032" t="s">
        <v>2109</v>
      </c>
      <c r="V42" s="1032" t="s">
        <v>2109</v>
      </c>
      <c r="W42" s="1032" t="s">
        <v>2109</v>
      </c>
      <c r="X42" s="1032"/>
      <c r="Y42" s="1033"/>
      <c r="Z42" s="1024" t="s">
        <v>2110</v>
      </c>
      <c r="AA42" s="1024" t="s">
        <v>2110</v>
      </c>
      <c r="AB42" s="1024" t="s">
        <v>2110</v>
      </c>
      <c r="AC42" s="1024" t="s">
        <v>2110</v>
      </c>
      <c r="AD42" s="1024"/>
    </row>
    <row r="43" customFormat="false" ht="18" hidden="false" customHeight="true" outlineLevel="0" collapsed="false">
      <c r="A43" s="1037"/>
      <c r="B43" s="1037" t="n">
        <v>26</v>
      </c>
      <c r="C43" s="1032" t="n">
        <v>14</v>
      </c>
      <c r="D43" s="1046"/>
      <c r="E43" s="1032"/>
      <c r="F43" s="1032"/>
      <c r="G43" s="1032"/>
      <c r="H43" s="1049"/>
      <c r="I43" s="1047" t="str">
        <f aca="false">INDEX(TEMPLATE_NUMBER_POINT_FHD,B43,MATCH(TEMPLATE_SPHERE,TEMPLATE_SPHERE_LIST_FOR_NOTE,0))</f>
        <v>2.11</v>
      </c>
      <c r="J43" s="1047" t="str">
        <f aca="false">INDEX(TEMPLATE_DATA_POINT_FHD,B43,MATCH(TEMPLATE_SPHERE,TEMPLATE_SPHERE_LIST_FOR_NOTE,0))</f>
        <v>Общехозяйственные расходы, в том числе:</v>
      </c>
      <c r="K43" s="1047" t="str">
        <f aca="false">INDEX(TEMPLATE_NOTE_POINT_FHD,B43,MATCH(TEMPLATE_SPHERE,TEMPLATE_SPHERE_LIST_FOR_NOTE,0))</f>
        <v>Указывается общая сумма общехозяйственных расходов.</v>
      </c>
      <c r="L43" s="1038" t="str">
        <f aca="false">IF(I43=0,"",I43)</f>
        <v>2.11</v>
      </c>
      <c r="M43" s="1038" t="str">
        <f aca="false">IF(J43=0,"",J43)</f>
        <v>Общехозяйственные расходы, в том числе:</v>
      </c>
      <c r="N43" s="1038" t="str">
        <f aca="false">IF(K43=0,"",K43)</f>
        <v>Указывается общая сумма общехозяйственных расходов.</v>
      </c>
      <c r="O43" s="1046" t="s">
        <v>2111</v>
      </c>
      <c r="P43" s="1046" t="s">
        <v>752</v>
      </c>
      <c r="Q43" s="1046" t="s">
        <v>2111</v>
      </c>
      <c r="R43" s="1046" t="s">
        <v>752</v>
      </c>
      <c r="S43" s="1046"/>
      <c r="T43" s="1032" t="s">
        <v>2112</v>
      </c>
      <c r="U43" s="1032" t="s">
        <v>2112</v>
      </c>
      <c r="V43" s="1032" t="s">
        <v>2112</v>
      </c>
      <c r="W43" s="1032" t="s">
        <v>2112</v>
      </c>
      <c r="X43" s="1032"/>
      <c r="Y43" s="1033"/>
      <c r="Z43" s="1024" t="s">
        <v>2113</v>
      </c>
      <c r="AA43" s="1024" t="s">
        <v>2113</v>
      </c>
      <c r="AB43" s="1024" t="s">
        <v>2113</v>
      </c>
      <c r="AC43" s="1024" t="s">
        <v>2113</v>
      </c>
      <c r="AD43" s="1024"/>
    </row>
    <row r="44" customFormat="false" ht="27" hidden="false" customHeight="true" outlineLevel="0" collapsed="false">
      <c r="A44" s="1037"/>
      <c r="B44" s="1037" t="n">
        <v>27</v>
      </c>
      <c r="C44" s="1032" t="s">
        <v>2114</v>
      </c>
      <c r="D44" s="1046"/>
      <c r="E44" s="1032"/>
      <c r="F44" s="1032"/>
      <c r="G44" s="1032"/>
      <c r="H44" s="1049"/>
      <c r="I44" s="1047" t="str">
        <f aca="false">INDEX(TEMPLATE_NUMBER_POINT_FHD,B44,MATCH(TEMPLATE_SPHERE,TEMPLATE_SPHERE_LIST_FOR_NOTE,0))</f>
        <v>2.11.1</v>
      </c>
      <c r="J44" s="1047" t="str">
        <f aca="false">INDEX(TEMPLATE_DATA_POINT_FHD,B44,MATCH(TEMPLATE_SPHERE,TEMPLATE_SPHERE_LIST_FOR_NOTE,0))</f>
        <v>Расходы на текущий ремонт</v>
      </c>
      <c r="K44" s="1047" t="str">
        <f aca="false">INDEX(TEMPLATE_NOTE_POINT_FHD,B44,MATCH(TEMPLATE_SPHERE,TEMPLATE_SPHERE_LIST_FOR_NOTE,0))</f>
        <v>Указываются расходы на текущий ремонт, отнесенные к общехозяйственным расходам.</v>
      </c>
      <c r="L44" s="1038" t="str">
        <f aca="false">IF(I44=0,"",I44)</f>
        <v>2.11.1</v>
      </c>
      <c r="M44" s="1038" t="str">
        <f aca="false">IF(J44=0,"",J44)</f>
        <v>Расходы на текущий ремонт</v>
      </c>
      <c r="N44" s="1038" t="str">
        <f aca="false">IF(K44=0,"",K44)</f>
        <v>Указываются расходы на текущий ремонт, отнесенные к общехозяйственным расходам.</v>
      </c>
      <c r="O44" s="1046" t="s">
        <v>2115</v>
      </c>
      <c r="P44" s="1046" t="s">
        <v>2116</v>
      </c>
      <c r="Q44" s="1046" t="s">
        <v>2115</v>
      </c>
      <c r="R44" s="1046" t="s">
        <v>2116</v>
      </c>
      <c r="S44" s="1046"/>
      <c r="T44" s="1032" t="s">
        <v>2105</v>
      </c>
      <c r="U44" s="1032" t="s">
        <v>2105</v>
      </c>
      <c r="V44" s="1032" t="s">
        <v>2105</v>
      </c>
      <c r="W44" s="1032" t="s">
        <v>2105</v>
      </c>
      <c r="X44" s="1032"/>
      <c r="Y44" s="1033"/>
      <c r="Z44" s="1024" t="s">
        <v>2117</v>
      </c>
      <c r="AA44" s="1024" t="s">
        <v>2117</v>
      </c>
      <c r="AB44" s="1024" t="s">
        <v>2117</v>
      </c>
      <c r="AC44" s="1024" t="s">
        <v>2117</v>
      </c>
      <c r="AD44" s="1024"/>
    </row>
    <row r="45" customFormat="false" ht="27" hidden="false" customHeight="true" outlineLevel="0" collapsed="false">
      <c r="A45" s="1037"/>
      <c r="B45" s="1037" t="n">
        <v>28</v>
      </c>
      <c r="C45" s="1032" t="s">
        <v>2118</v>
      </c>
      <c r="D45" s="1046"/>
      <c r="E45" s="1032"/>
      <c r="F45" s="1032"/>
      <c r="G45" s="1032"/>
      <c r="H45" s="1049"/>
      <c r="I45" s="1047" t="str">
        <f aca="false">INDEX(TEMPLATE_NUMBER_POINT_FHD,B45,MATCH(TEMPLATE_SPHERE,TEMPLATE_SPHERE_LIST_FOR_NOTE,0))</f>
        <v>2.11.2</v>
      </c>
      <c r="J45" s="1047" t="str">
        <f aca="false">INDEX(TEMPLATE_DATA_POINT_FHD,B45,MATCH(TEMPLATE_SPHERE,TEMPLATE_SPHERE_LIST_FOR_NOTE,0))</f>
        <v>Расходы на капитальный ремонт</v>
      </c>
      <c r="K45" s="1047" t="str">
        <f aca="false">INDEX(TEMPLATE_NOTE_POINT_FHD,B45,MATCH(TEMPLATE_SPHERE,TEMPLATE_SPHERE_LIST_FOR_NOTE,0))</f>
        <v>Указываются расходы на капитальный ремонт, отнесенные к общехозяйственным расходам.</v>
      </c>
      <c r="L45" s="1038" t="str">
        <f aca="false">IF(I45=0,"",I45)</f>
        <v>2.11.2</v>
      </c>
      <c r="M45" s="1038" t="str">
        <f aca="false">IF(J45=0,"",J45)</f>
        <v>Расходы на капитальный ремонт</v>
      </c>
      <c r="N45" s="1038" t="str">
        <f aca="false">IF(K45=0,"",K45)</f>
        <v>Указываются расходы на капитальный ремонт, отнесенные к общехозяйственным расходам.</v>
      </c>
      <c r="O45" s="1046" t="s">
        <v>2119</v>
      </c>
      <c r="P45" s="1046" t="s">
        <v>2120</v>
      </c>
      <c r="Q45" s="1046" t="s">
        <v>2119</v>
      </c>
      <c r="R45" s="1046" t="s">
        <v>2120</v>
      </c>
      <c r="S45" s="1046"/>
      <c r="T45" s="1032" t="s">
        <v>2109</v>
      </c>
      <c r="U45" s="1032" t="s">
        <v>2109</v>
      </c>
      <c r="V45" s="1032" t="s">
        <v>2109</v>
      </c>
      <c r="W45" s="1032" t="s">
        <v>2109</v>
      </c>
      <c r="X45" s="1032"/>
      <c r="Y45" s="1033"/>
      <c r="Z45" s="1024" t="s">
        <v>2121</v>
      </c>
      <c r="AA45" s="1024" t="s">
        <v>2121</v>
      </c>
      <c r="AB45" s="1024" t="s">
        <v>2121</v>
      </c>
      <c r="AC45" s="1024" t="s">
        <v>2121</v>
      </c>
      <c r="AD45" s="1024"/>
    </row>
    <row r="46" customFormat="false" ht="54" hidden="false" customHeight="true" outlineLevel="0" collapsed="false">
      <c r="A46" s="1037"/>
      <c r="B46" s="1037" t="n">
        <v>29</v>
      </c>
      <c r="C46" s="1032" t="n">
        <v>15</v>
      </c>
      <c r="D46" s="1046"/>
      <c r="E46" s="1032"/>
      <c r="F46" s="1032"/>
      <c r="G46" s="1032"/>
      <c r="H46" s="1049"/>
      <c r="I46" s="1047" t="str">
        <f aca="false">INDEX(TEMPLATE_NUMBER_POINT_FHD,B46,MATCH(TEMPLATE_SPHERE,TEMPLATE_SPHERE_LIST_FOR_NOTE,0))</f>
        <v>2.12</v>
      </c>
      <c r="J46" s="1047" t="str">
        <f aca="false">INDEX(TEMPLATE_DATA_POINT_FHD,B46,MATCH(TEMPLATE_SPHERE,TEMPLATE_SPHERE_LIST_FOR_NOTE,0))</f>
        <v>Расходы на капитальный и текущий ремонт основных средств</v>
      </c>
      <c r="K46" s="1047" t="str">
        <f aca="false">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38" t="str">
        <f aca="false">IF(I46=0,"",I46)</f>
        <v>2.12</v>
      </c>
      <c r="M46" s="1038" t="str">
        <f aca="false">IF(J46=0,"",J46)</f>
        <v>Расходы на капитальный и текущий ремонт основных средств</v>
      </c>
      <c r="N46" s="1038" t="str">
        <f aca="false">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46" t="s">
        <v>2122</v>
      </c>
      <c r="P46" s="1046" t="s">
        <v>2100</v>
      </c>
      <c r="Q46" s="1046" t="s">
        <v>2122</v>
      </c>
      <c r="R46" s="1046" t="s">
        <v>2100</v>
      </c>
      <c r="S46" s="1046"/>
      <c r="T46" s="1038" t="str">
        <f aca="false">"Расходы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32" t="s">
        <v>2123</v>
      </c>
      <c r="V46" s="1032" t="s">
        <v>2123</v>
      </c>
      <c r="W46" s="1032" t="s">
        <v>2123</v>
      </c>
      <c r="X46" s="1032"/>
      <c r="Y46" s="1033"/>
      <c r="Z46" s="1024" t="s">
        <v>2124</v>
      </c>
      <c r="AA46" s="1024" t="s">
        <v>2125</v>
      </c>
      <c r="AB46" s="1024" t="s">
        <v>2125</v>
      </c>
      <c r="AC46" s="1024" t="s">
        <v>2125</v>
      </c>
      <c r="AD46" s="1024"/>
    </row>
    <row r="47" customFormat="false" ht="54" hidden="false" customHeight="true" outlineLevel="0" collapsed="false">
      <c r="A47" s="1037"/>
      <c r="B47" s="1037" t="n">
        <v>30</v>
      </c>
      <c r="C47" s="1032" t="s">
        <v>2126</v>
      </c>
      <c r="D47" s="1046"/>
      <c r="E47" s="1032"/>
      <c r="F47" s="1032"/>
      <c r="G47" s="1032"/>
      <c r="H47" s="1049"/>
      <c r="I47" s="1047" t="str">
        <f aca="false">INDEX(TEMPLATE_NUMBER_POINT_FHD,B47,MATCH(TEMPLATE_SPHERE,TEMPLATE_SPHERE_LIST_FOR_NOTE,0))</f>
        <v>2.12.1</v>
      </c>
      <c r="J47" s="1047" t="str">
        <f aca="false">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47" t="n">
        <f aca="false">INDEX(TEMPLATE_NOTE_POINT_FHD,B47,MATCH(TEMPLATE_SPHERE,TEMPLATE_SPHERE_LIST_FOR_NOTE,0))</f>
        <v>0</v>
      </c>
      <c r="L47" s="1038" t="str">
        <f aca="false">IF(I47=0,"",I47)</f>
        <v>2.12.1</v>
      </c>
      <c r="M47" s="1038" t="str">
        <f aca="false">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38" t="str">
        <f aca="false">IF(K47=0,"",K47)</f>
        <v/>
      </c>
      <c r="O47" s="1046" t="s">
        <v>2127</v>
      </c>
      <c r="P47" s="1046" t="s">
        <v>2104</v>
      </c>
      <c r="Q47" s="1046" t="s">
        <v>2127</v>
      </c>
      <c r="R47" s="1046" t="s">
        <v>2104</v>
      </c>
      <c r="S47" s="1046"/>
      <c r="T47" s="1032" t="s">
        <v>2128</v>
      </c>
      <c r="U47" s="1032" t="s">
        <v>2128</v>
      </c>
      <c r="V47" s="1032" t="s">
        <v>2128</v>
      </c>
      <c r="W47" s="1032" t="s">
        <v>2128</v>
      </c>
      <c r="X47" s="1032"/>
      <c r="Y47" s="1033"/>
      <c r="Z47" s="1024"/>
      <c r="AA47" s="1028"/>
      <c r="AB47" s="1028"/>
      <c r="AC47" s="1028"/>
      <c r="AD47" s="1024"/>
    </row>
    <row r="48" customFormat="false" ht="54" hidden="false" customHeight="true" outlineLevel="0" collapsed="false">
      <c r="A48" s="1037"/>
      <c r="B48" s="1037" t="n">
        <v>31</v>
      </c>
      <c r="C48" s="1032" t="n">
        <v>16</v>
      </c>
      <c r="D48" s="1046"/>
      <c r="E48" s="1032"/>
      <c r="F48" s="1032"/>
      <c r="G48" s="1032"/>
      <c r="H48" s="1049"/>
      <c r="I48" s="1047" t="n">
        <f aca="false">INDEX(TEMPLATE_NUMBER_POINT_FHD,B48,MATCH(TEMPLATE_SPHERE,TEMPLATE_SPHERE_LIST_FOR_NOTE,0))</f>
        <v>0</v>
      </c>
      <c r="J48" s="1047" t="n">
        <f aca="false">INDEX(TEMPLATE_DATA_POINT_FHD,B48,MATCH(TEMPLATE_SPHERE,TEMPLATE_SPHERE_LIST_FOR_NOTE,0))</f>
        <v>0</v>
      </c>
      <c r="K48" s="1047" t="n">
        <f aca="false">INDEX(TEMPLATE_NOTE_POINT_FHD,B48,MATCH(TEMPLATE_SPHERE,TEMPLATE_SPHERE_LIST_FOR_NOTE,0))</f>
        <v>0</v>
      </c>
      <c r="L48" s="1038" t="str">
        <f aca="false">IF(I48=0,"",I48)</f>
        <v/>
      </c>
      <c r="M48" s="1038" t="str">
        <f aca="false">IF(J48=0,"",J48)</f>
        <v/>
      </c>
      <c r="N48" s="1038" t="str">
        <f aca="false">IF(K48=0,"",K48)</f>
        <v/>
      </c>
      <c r="O48" s="1046"/>
      <c r="P48" s="1046" t="s">
        <v>2111</v>
      </c>
      <c r="Q48" s="1046" t="s">
        <v>2129</v>
      </c>
      <c r="R48" s="1046" t="s">
        <v>2111</v>
      </c>
      <c r="S48" s="1046"/>
      <c r="T48" s="1032"/>
      <c r="U48" s="1032" t="s">
        <v>2130</v>
      </c>
      <c r="V48" s="1032" t="s">
        <v>2131</v>
      </c>
      <c r="W48" s="1032" t="s">
        <v>2131</v>
      </c>
      <c r="X48" s="1032"/>
      <c r="Y48" s="1033"/>
      <c r="Z48" s="1024"/>
      <c r="AA48" s="1028" t="s">
        <v>2125</v>
      </c>
      <c r="AB48" s="1028" t="s">
        <v>2125</v>
      </c>
      <c r="AC48" s="1028" t="s">
        <v>2125</v>
      </c>
      <c r="AD48" s="1024"/>
    </row>
    <row r="49" customFormat="false" ht="54" hidden="false" customHeight="true" outlineLevel="0" collapsed="false">
      <c r="A49" s="1037"/>
      <c r="B49" s="1037" t="n">
        <v>32</v>
      </c>
      <c r="C49" s="1032" t="s">
        <v>2132</v>
      </c>
      <c r="D49" s="1046"/>
      <c r="E49" s="1032"/>
      <c r="F49" s="1032"/>
      <c r="G49" s="1032"/>
      <c r="H49" s="1049"/>
      <c r="I49" s="1047" t="n">
        <f aca="false">INDEX(TEMPLATE_NUMBER_POINT_FHD,B49,MATCH(TEMPLATE_SPHERE,TEMPLATE_SPHERE_LIST_FOR_NOTE,0))</f>
        <v>0</v>
      </c>
      <c r="J49" s="1047" t="n">
        <f aca="false">INDEX(TEMPLATE_DATA_POINT_FHD,B49,MATCH(TEMPLATE_SPHERE,TEMPLATE_SPHERE_LIST_FOR_NOTE,0))</f>
        <v>0</v>
      </c>
      <c r="K49" s="1047" t="n">
        <f aca="false">INDEX(TEMPLATE_NOTE_POINT_FHD,B49,MATCH(TEMPLATE_SPHERE,TEMPLATE_SPHERE_LIST_FOR_NOTE,0))</f>
        <v>0</v>
      </c>
      <c r="L49" s="1038" t="str">
        <f aca="false">IF(I49=0,"",I49)</f>
        <v/>
      </c>
      <c r="M49" s="1038" t="str">
        <f aca="false">IF(J49=0,"",J49)</f>
        <v/>
      </c>
      <c r="N49" s="1038" t="str">
        <f aca="false">IF(K49=0,"",K49)</f>
        <v/>
      </c>
      <c r="O49" s="1046"/>
      <c r="P49" s="1046" t="s">
        <v>2115</v>
      </c>
      <c r="Q49" s="1046" t="s">
        <v>2133</v>
      </c>
      <c r="R49" s="1046" t="s">
        <v>2115</v>
      </c>
      <c r="S49" s="1046"/>
      <c r="T49" s="1032"/>
      <c r="U49" s="1032" t="s">
        <v>2128</v>
      </c>
      <c r="V49" s="1032" t="s">
        <v>2128</v>
      </c>
      <c r="W49" s="1032" t="s">
        <v>2128</v>
      </c>
      <c r="X49" s="1032"/>
      <c r="Y49" s="1033"/>
      <c r="Z49" s="1024"/>
      <c r="AA49" s="1028"/>
      <c r="AB49" s="1028"/>
      <c r="AC49" s="1028"/>
      <c r="AD49" s="1024"/>
    </row>
    <row r="50" customFormat="false" ht="126" hidden="false" customHeight="true" outlineLevel="0" collapsed="false">
      <c r="A50" s="1037"/>
      <c r="B50" s="1037" t="n">
        <v>33</v>
      </c>
      <c r="C50" s="1032" t="n">
        <v>17</v>
      </c>
      <c r="D50" s="1046"/>
      <c r="E50" s="1032"/>
      <c r="F50" s="1032"/>
      <c r="G50" s="1032"/>
      <c r="H50" s="1049"/>
      <c r="I50" s="1047" t="str">
        <f aca="false">INDEX(TEMPLATE_NUMBER_POINT_FHD,B50,MATCH(TEMPLATE_SPHERE,TEMPLATE_SPHERE_LIST_FOR_NOTE,0))</f>
        <v>2.13</v>
      </c>
      <c r="J50" s="1047" t="str">
        <f aca="false">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47" t="str">
        <f aca="false">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38" t="str">
        <f aca="false">IF(I50=0,"",I50)</f>
        <v>2.13</v>
      </c>
      <c r="M50" s="1038" t="str">
        <f aca="false">IF(J50=0,"",J50)</f>
        <v>Прочие расходы, которые подлежат отнесению на регулируемые виды деятельности в соответствии с законодательством Российской Федерации</v>
      </c>
      <c r="N50" s="1038" t="str">
        <f aca="false">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46" t="s">
        <v>2129</v>
      </c>
      <c r="P50" s="1046" t="s">
        <v>2122</v>
      </c>
      <c r="Q50" s="1046" t="s">
        <v>2134</v>
      </c>
      <c r="R50" s="1046" t="s">
        <v>2122</v>
      </c>
      <c r="S50" s="1046"/>
      <c r="T50" s="1032" t="s">
        <v>2135</v>
      </c>
      <c r="U50" s="1032" t="s">
        <v>2136</v>
      </c>
      <c r="V50" s="1032" t="s">
        <v>2137</v>
      </c>
      <c r="W50" s="1032" t="s">
        <v>2138</v>
      </c>
      <c r="X50" s="1032"/>
      <c r="Y50" s="1033"/>
      <c r="Z50" s="1024" t="s">
        <v>2139</v>
      </c>
      <c r="AA50" s="1028" t="s">
        <v>2140</v>
      </c>
      <c r="AB50" s="1028" t="s">
        <v>2140</v>
      </c>
      <c r="AC50" s="1028" t="s">
        <v>2140</v>
      </c>
      <c r="AD50" s="1024"/>
    </row>
    <row r="51" customFormat="false" ht="27" hidden="false" customHeight="true" outlineLevel="0" collapsed="false">
      <c r="A51" s="1037"/>
      <c r="B51" s="1037" t="n">
        <v>34</v>
      </c>
      <c r="C51" s="1032" t="s">
        <v>2141</v>
      </c>
      <c r="D51" s="1046"/>
      <c r="E51" s="1032"/>
      <c r="F51" s="1032"/>
      <c r="G51" s="1032"/>
      <c r="H51" s="1049"/>
      <c r="I51" s="1047" t="str">
        <f aca="false">INDEX(TEMPLATE_NUMBER_POINT_FHD,B51,MATCH(TEMPLATE_SPHERE,TEMPLATE_SPHERE_LIST_FOR_NOTE,0))</f>
        <v>3</v>
      </c>
      <c r="J51" s="1047" t="str">
        <f aca="false">INDEX(TEMPLATE_DATA_POINT_FHD,B51,MATCH(TEMPLATE_SPHERE,TEMPLATE_SPHERE_LIST_FOR_NOTE,0))</f>
        <v>Валовая прибыль (убытки) от реализации товаров и оказания услуг по регулируемому виду деятельности</v>
      </c>
      <c r="K51" s="1047" t="n">
        <f aca="false">INDEX(TEMPLATE_NOTE_POINT_FHD,B51,MATCH(TEMPLATE_SPHERE,TEMPLATE_SPHERE_LIST_FOR_NOTE,0))</f>
        <v>0</v>
      </c>
      <c r="L51" s="1038" t="str">
        <f aca="false">IF(I51=0,"",I51)</f>
        <v>3</v>
      </c>
      <c r="M51" s="1038" t="str">
        <f aca="false">IF(J51=0,"",J51)</f>
        <v>Валовая прибыль (убытки) от реализации товаров и оказания услуг по регулируемому виду деятельности</v>
      </c>
      <c r="N51" s="1038" t="str">
        <f aca="false">IF(K51=0,"",K51)</f>
        <v/>
      </c>
      <c r="O51" s="1046" t="s">
        <v>89</v>
      </c>
      <c r="P51" s="1046"/>
      <c r="Q51" s="1046"/>
      <c r="R51" s="1046"/>
      <c r="S51" s="1046"/>
      <c r="T51" s="1032" t="s">
        <v>2142</v>
      </c>
      <c r="U51" s="1032"/>
      <c r="V51" s="1032"/>
      <c r="W51" s="1032"/>
      <c r="X51" s="1032"/>
      <c r="Y51" s="1033"/>
      <c r="Z51" s="1024"/>
      <c r="AA51" s="1028"/>
      <c r="AB51" s="1028"/>
      <c r="AC51" s="1028"/>
      <c r="AD51" s="1024"/>
    </row>
    <row r="52" customFormat="false" ht="36" hidden="false" customHeight="true" outlineLevel="0" collapsed="false">
      <c r="A52" s="1037"/>
      <c r="B52" s="1037" t="n">
        <v>35</v>
      </c>
      <c r="C52" s="1032" t="s">
        <v>2035</v>
      </c>
      <c r="D52" s="1046" t="s">
        <v>2035</v>
      </c>
      <c r="E52" s="1032" t="s">
        <v>2035</v>
      </c>
      <c r="F52" s="1032" t="s">
        <v>2035</v>
      </c>
      <c r="G52" s="1032"/>
      <c r="H52" s="1049"/>
      <c r="I52" s="1047" t="str">
        <f aca="false">INDEX(TEMPLATE_NUMBER_POINT_FHD,B52,MATCH(TEMPLATE_SPHERE,TEMPLATE_SPHERE_LIST_FOR_NOTE,0))</f>
        <v>4</v>
      </c>
      <c r="J52" s="1047" t="str">
        <f aca="false">INDEX(TEMPLATE_DATA_POINT_FHD,B52,MATCH(TEMPLATE_SPHERE,TEMPLATE_SPHERE_LIST_FOR_NOTE,0))</f>
        <v>Чистая прибыль, полученная от регулируемого вида деятельности, в том числе:</v>
      </c>
      <c r="K52" s="1047" t="str">
        <f aca="false">INDEX(TEMPLATE_NOTE_POINT_FHD,B52,MATCH(TEMPLATE_SPHERE,TEMPLATE_SPHERE_LIST_FOR_NOTE,0))</f>
        <v>Указывается общая сумма чистой прибыли, полученной от регулируемого вида деятельности.</v>
      </c>
      <c r="L52" s="1038" t="str">
        <f aca="false">IF(I52=0,"",I52)</f>
        <v>4</v>
      </c>
      <c r="M52" s="1038" t="str">
        <f aca="false">IF(J52=0,"",J52)</f>
        <v>Чистая прибыль, полученная от регулируемого вида деятельности, в том числе:</v>
      </c>
      <c r="N52" s="1038" t="str">
        <f aca="false">IF(K52=0,"",K52)</f>
        <v>Указывается общая сумма чистой прибыли, полученной от регулируемого вида деятельности.</v>
      </c>
      <c r="O52" s="1046" t="s">
        <v>90</v>
      </c>
      <c r="P52" s="1046" t="s">
        <v>89</v>
      </c>
      <c r="Q52" s="1046" t="s">
        <v>89</v>
      </c>
      <c r="R52" s="1046" t="s">
        <v>89</v>
      </c>
      <c r="S52" s="1046"/>
      <c r="T52" s="1032" t="s">
        <v>2143</v>
      </c>
      <c r="U52" s="1032" t="s">
        <v>2144</v>
      </c>
      <c r="V52" s="1032" t="s">
        <v>2145</v>
      </c>
      <c r="W52" s="1032" t="s">
        <v>2146</v>
      </c>
      <c r="X52" s="1032"/>
      <c r="Y52" s="1033"/>
      <c r="Z52" s="1024" t="s">
        <v>756</v>
      </c>
      <c r="AA52" s="1028" t="s">
        <v>756</v>
      </c>
      <c r="AB52" s="1028" t="s">
        <v>756</v>
      </c>
      <c r="AC52" s="1028" t="s">
        <v>756</v>
      </c>
      <c r="AD52" s="1024"/>
    </row>
    <row r="53" customFormat="false" ht="36" hidden="false" customHeight="true" outlineLevel="0" collapsed="false">
      <c r="A53" s="1037"/>
      <c r="B53" s="1037" t="n">
        <v>36</v>
      </c>
      <c r="C53" s="1032" t="n">
        <v>1</v>
      </c>
      <c r="D53" s="1046"/>
      <c r="E53" s="1032"/>
      <c r="F53" s="1032"/>
      <c r="G53" s="1032"/>
      <c r="H53" s="1049"/>
      <c r="I53" s="1047" t="str">
        <f aca="false">INDEX(TEMPLATE_NUMBER_POINT_FHD,B53,MATCH(TEMPLATE_SPHERE,TEMPLATE_SPHERE_LIST_FOR_NOTE,0))</f>
        <v>4.1</v>
      </c>
      <c r="J53" s="1047" t="str">
        <f aca="false">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47" t="n">
        <f aca="false">INDEX(TEMPLATE_NOTE_POINT_FHD,B53,MATCH(TEMPLATE_SPHERE,TEMPLATE_SPHERE_LIST_FOR_NOTE,0))</f>
        <v>0</v>
      </c>
      <c r="L53" s="1038" t="str">
        <f aca="false">IF(I53=0,"",I53)</f>
        <v>4.1</v>
      </c>
      <c r="M53" s="1038" t="str">
        <f aca="false">IF(J53=0,"",J53)</f>
        <v>Размер расходования чистой прибыли на финансирование мероприятий, предусмотренных инвестиционной программой регулируемой организации</v>
      </c>
      <c r="N53" s="1038" t="str">
        <f aca="false">IF(K53=0,"",K53)</f>
        <v/>
      </c>
      <c r="O53" s="1046" t="s">
        <v>760</v>
      </c>
      <c r="P53" s="1046" t="s">
        <v>331</v>
      </c>
      <c r="Q53" s="1046" t="s">
        <v>331</v>
      </c>
      <c r="R53" s="1046" t="s">
        <v>331</v>
      </c>
      <c r="S53" s="1046"/>
      <c r="T53" s="1032" t="s">
        <v>2147</v>
      </c>
      <c r="U53" s="1032" t="s">
        <v>2147</v>
      </c>
      <c r="V53" s="1032" t="s">
        <v>2147</v>
      </c>
      <c r="W53" s="1032" t="s">
        <v>2147</v>
      </c>
      <c r="X53" s="1032"/>
      <c r="Y53" s="1033"/>
      <c r="Z53" s="1024"/>
      <c r="AA53" s="1028"/>
      <c r="AB53" s="1024"/>
      <c r="AC53" s="1024"/>
      <c r="AD53" s="1024"/>
    </row>
    <row r="54" customFormat="false" ht="18" hidden="false" customHeight="true" outlineLevel="0" collapsed="false">
      <c r="A54" s="1037"/>
      <c r="B54" s="1037" t="n">
        <v>37</v>
      </c>
      <c r="C54" s="1032" t="s">
        <v>2041</v>
      </c>
      <c r="D54" s="1046" t="s">
        <v>2041</v>
      </c>
      <c r="E54" s="1032" t="s">
        <v>2041</v>
      </c>
      <c r="F54" s="1032" t="s">
        <v>2041</v>
      </c>
      <c r="G54" s="1032"/>
      <c r="H54" s="1049"/>
      <c r="I54" s="1047" t="str">
        <f aca="false">INDEX(TEMPLATE_NUMBER_POINT_FHD,B54,MATCH(TEMPLATE_SPHERE,TEMPLATE_SPHERE_LIST_FOR_NOTE,0))</f>
        <v>5</v>
      </c>
      <c r="J54" s="1047" t="str">
        <f aca="false">INDEX(TEMPLATE_DATA_POINT_FHD,B54,MATCH(TEMPLATE_SPHERE,TEMPLATE_SPHERE_LIST_FOR_NOTE,0))</f>
        <v>Изменение стоимости основных фондов, в том числе:</v>
      </c>
      <c r="K54" s="1047" t="str">
        <f aca="false">INDEX(TEMPLATE_NOTE_POINT_FHD,B54,MATCH(TEMPLATE_SPHERE,TEMPLATE_SPHERE_LIST_FOR_NOTE,0))</f>
        <v>Указывается общее изменение стоимости основных фондов.</v>
      </c>
      <c r="L54" s="1038" t="str">
        <f aca="false">IF(I54=0,"",I54)</f>
        <v>5</v>
      </c>
      <c r="M54" s="1038" t="str">
        <f aca="false">IF(J54=0,"",J54)</f>
        <v>Изменение стоимости основных фондов, в том числе:</v>
      </c>
      <c r="N54" s="1038" t="str">
        <f aca="false">IF(K54=0,"",K54)</f>
        <v>Указывается общее изменение стоимости основных фондов.</v>
      </c>
      <c r="O54" s="1046" t="s">
        <v>119</v>
      </c>
      <c r="P54" s="1046" t="s">
        <v>90</v>
      </c>
      <c r="Q54" s="1046" t="s">
        <v>90</v>
      </c>
      <c r="R54" s="1046" t="s">
        <v>90</v>
      </c>
      <c r="S54" s="1046"/>
      <c r="T54" s="1032" t="s">
        <v>758</v>
      </c>
      <c r="U54" s="1032" t="s">
        <v>758</v>
      </c>
      <c r="V54" s="1032" t="s">
        <v>758</v>
      </c>
      <c r="W54" s="1032" t="s">
        <v>758</v>
      </c>
      <c r="X54" s="1032"/>
      <c r="Y54" s="1033"/>
      <c r="Z54" s="1024" t="s">
        <v>759</v>
      </c>
      <c r="AA54" s="1024" t="s">
        <v>759</v>
      </c>
      <c r="AB54" s="1024" t="s">
        <v>759</v>
      </c>
      <c r="AC54" s="1024" t="s">
        <v>759</v>
      </c>
      <c r="AD54" s="1024"/>
    </row>
    <row r="55" customFormat="false" ht="36" hidden="false" customHeight="true" outlineLevel="0" collapsed="false">
      <c r="A55" s="1037"/>
      <c r="B55" s="1037" t="n">
        <v>38</v>
      </c>
      <c r="C55" s="1032" t="n">
        <v>1</v>
      </c>
      <c r="D55" s="1046"/>
      <c r="E55" s="1032"/>
      <c r="F55" s="1032"/>
      <c r="G55" s="1032"/>
      <c r="H55" s="1049"/>
      <c r="I55" s="1047" t="str">
        <f aca="false">INDEX(TEMPLATE_NUMBER_POINT_FHD,B55,MATCH(TEMPLATE_SPHERE,TEMPLATE_SPHERE_LIST_FOR_NOTE,0))</f>
        <v>5.1</v>
      </c>
      <c r="J55" s="1047" t="str">
        <f aca="false">INDEX(TEMPLATE_DATA_POINT_FHD,B55,MATCH(TEMPLATE_SPHERE,TEMPLATE_SPHERE_LIST_FOR_NOTE,0))</f>
        <v>Изменение стоимости основных фондов за счет:</v>
      </c>
      <c r="K55" s="1047" t="str">
        <f aca="false">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38" t="str">
        <f aca="false">IF(I55=0,"",I55)</f>
        <v>5.1</v>
      </c>
      <c r="M55" s="1038" t="str">
        <f aca="false">IF(J55=0,"",J55)</f>
        <v>Изменение стоимости основных фондов за счет:</v>
      </c>
      <c r="N55" s="1038" t="str">
        <f aca="false">IF(K55=0,"",K55)</f>
        <v>Указываются общее изменение стоимости основных фондов за счет их ввода в эксплуатацию и вывода из эксплуатации.</v>
      </c>
      <c r="O55" s="1046" t="s">
        <v>320</v>
      </c>
      <c r="P55" s="1046" t="s">
        <v>760</v>
      </c>
      <c r="Q55" s="1046" t="s">
        <v>760</v>
      </c>
      <c r="R55" s="1046" t="s">
        <v>760</v>
      </c>
      <c r="S55" s="1046"/>
      <c r="T55" s="1038" t="str">
        <f aca="false">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32" t="s">
        <v>2148</v>
      </c>
      <c r="V55" s="1032" t="s">
        <v>2148</v>
      </c>
      <c r="W55" s="1032" t="s">
        <v>2148</v>
      </c>
      <c r="X55" s="1032"/>
      <c r="Y55" s="1033"/>
      <c r="Z55" s="1024" t="s">
        <v>2149</v>
      </c>
      <c r="AA55" s="1024" t="s">
        <v>2149</v>
      </c>
      <c r="AB55" s="1024" t="s">
        <v>2149</v>
      </c>
      <c r="AC55" s="1024" t="s">
        <v>2149</v>
      </c>
      <c r="AD55" s="1024"/>
    </row>
    <row r="56" customFormat="false" ht="27" hidden="false" customHeight="true" outlineLevel="0" collapsed="false">
      <c r="A56" s="1037"/>
      <c r="B56" s="1037" t="n">
        <v>39</v>
      </c>
      <c r="C56" s="1032" t="s">
        <v>1029</v>
      </c>
      <c r="D56" s="1046"/>
      <c r="E56" s="1032"/>
      <c r="F56" s="1032"/>
      <c r="G56" s="1032"/>
      <c r="H56" s="1049"/>
      <c r="I56" s="1047" t="str">
        <f aca="false">INDEX(TEMPLATE_NUMBER_POINT_FHD,B56,MATCH(TEMPLATE_SPHERE,TEMPLATE_SPHERE_LIST_FOR_NOTE,0))</f>
        <v>5.1.1</v>
      </c>
      <c r="J56" s="1047" t="str">
        <f aca="false">INDEX(TEMPLATE_DATA_POINT_FHD,B56,MATCH(TEMPLATE_SPHERE,TEMPLATE_SPHERE_LIST_FOR_NOTE,0))</f>
        <v>Изменения стоимости основных фондов за счет их ввода в эксплуатацию</v>
      </c>
      <c r="K56" s="1047" t="str">
        <f aca="false">INDEX(TEMPLATE_NOTE_POINT_FHD,B56,MATCH(TEMPLATE_SPHERE,TEMPLATE_SPHERE_LIST_FOR_NOTE,0))</f>
        <v>Указываются изменение стоимости основных фондов за счет их ввода в эксплуатацию.</v>
      </c>
      <c r="L56" s="1038" t="str">
        <f aca="false">IF(I56=0,"",I56)</f>
        <v>5.1.1</v>
      </c>
      <c r="M56" s="1038" t="str">
        <f aca="false">IF(J56=0,"",J56)</f>
        <v>Изменения стоимости основных фондов за счет их ввода в эксплуатацию</v>
      </c>
      <c r="N56" s="1038" t="str">
        <f aca="false">IF(K56=0,"",K56)</f>
        <v>Указываются изменение стоимости основных фондов за счет их ввода в эксплуатацию.</v>
      </c>
      <c r="O56" s="1046" t="s">
        <v>1147</v>
      </c>
      <c r="P56" s="1046" t="s">
        <v>763</v>
      </c>
      <c r="Q56" s="1046" t="s">
        <v>763</v>
      </c>
      <c r="R56" s="1046" t="s">
        <v>763</v>
      </c>
      <c r="S56" s="1046"/>
      <c r="T56" s="1038" t="str">
        <f aca="false">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32" t="s">
        <v>2150</v>
      </c>
      <c r="V56" s="1032" t="s">
        <v>2150</v>
      </c>
      <c r="W56" s="1032" t="s">
        <v>2150</v>
      </c>
      <c r="X56" s="1032"/>
      <c r="Y56" s="1033"/>
      <c r="Z56" s="1024" t="s">
        <v>765</v>
      </c>
      <c r="AA56" s="1024" t="s">
        <v>765</v>
      </c>
      <c r="AB56" s="1024" t="s">
        <v>765</v>
      </c>
      <c r="AC56" s="1024" t="s">
        <v>765</v>
      </c>
      <c r="AD56" s="1024"/>
    </row>
    <row r="57" customFormat="false" ht="27" hidden="false" customHeight="true" outlineLevel="0" collapsed="false">
      <c r="A57" s="1037"/>
      <c r="B57" s="1037" t="n">
        <v>40</v>
      </c>
      <c r="C57" s="1032" t="s">
        <v>1031</v>
      </c>
      <c r="D57" s="1046"/>
      <c r="E57" s="1032"/>
      <c r="F57" s="1032"/>
      <c r="G57" s="1032"/>
      <c r="H57" s="1049"/>
      <c r="I57" s="1047" t="str">
        <f aca="false">INDEX(TEMPLATE_NUMBER_POINT_FHD,B57,MATCH(TEMPLATE_SPHERE,TEMPLATE_SPHERE_LIST_FOR_NOTE,0))</f>
        <v>5.1.2</v>
      </c>
      <c r="J57" s="1047" t="str">
        <f aca="false">INDEX(TEMPLATE_DATA_POINT_FHD,B57,MATCH(TEMPLATE_SPHERE,TEMPLATE_SPHERE_LIST_FOR_NOTE,0))</f>
        <v>Изменения стоимости основных фондов за счет их вывода в эксплуатацию</v>
      </c>
      <c r="K57" s="1047" t="str">
        <f aca="false">INDEX(TEMPLATE_NOTE_POINT_FHD,B57,MATCH(TEMPLATE_SPHERE,TEMPLATE_SPHERE_LIST_FOR_NOTE,0))</f>
        <v>Указываются изменение стоимости основных фондов за счет их вывода из эксплуатации.</v>
      </c>
      <c r="L57" s="1038" t="str">
        <f aca="false">IF(I57=0,"",I57)</f>
        <v>5.1.2</v>
      </c>
      <c r="M57" s="1038" t="str">
        <f aca="false">IF(J57=0,"",J57)</f>
        <v>Изменения стоимости основных фондов за счет их вывода в эксплуатацию</v>
      </c>
      <c r="N57" s="1038" t="str">
        <f aca="false">IF(K57=0,"",K57)</f>
        <v>Указываются изменение стоимости основных фондов за счет их вывода из эксплуатации.</v>
      </c>
      <c r="O57" s="1046" t="s">
        <v>2151</v>
      </c>
      <c r="P57" s="1046" t="s">
        <v>766</v>
      </c>
      <c r="Q57" s="1046" t="s">
        <v>766</v>
      </c>
      <c r="R57" s="1046" t="s">
        <v>766</v>
      </c>
      <c r="S57" s="1046"/>
      <c r="T57" s="1038" t="str">
        <f aca="false">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32" t="s">
        <v>2152</v>
      </c>
      <c r="V57" s="1032" t="s">
        <v>2152</v>
      </c>
      <c r="W57" s="1032" t="s">
        <v>2152</v>
      </c>
      <c r="X57" s="1032"/>
      <c r="Y57" s="1033"/>
      <c r="Z57" s="1024" t="s">
        <v>768</v>
      </c>
      <c r="AA57" s="1024" t="s">
        <v>768</v>
      </c>
      <c r="AB57" s="1024" t="s">
        <v>768</v>
      </c>
      <c r="AC57" s="1024" t="s">
        <v>768</v>
      </c>
      <c r="AD57" s="1024"/>
    </row>
    <row r="58" customFormat="false" ht="18" hidden="false" customHeight="true" outlineLevel="0" collapsed="false">
      <c r="A58" s="1037"/>
      <c r="B58" s="1037" t="n">
        <v>41</v>
      </c>
      <c r="C58" s="1032" t="n">
        <v>2</v>
      </c>
      <c r="D58" s="1046"/>
      <c r="E58" s="1032"/>
      <c r="F58" s="1032"/>
      <c r="G58" s="1032"/>
      <c r="H58" s="1049"/>
      <c r="I58" s="1047" t="str">
        <f aca="false">INDEX(TEMPLATE_NUMBER_POINT_FHD,B58,MATCH(TEMPLATE_SPHERE,TEMPLATE_SPHERE_LIST_FOR_NOTE,0))</f>
        <v>5.2</v>
      </c>
      <c r="J58" s="1047" t="str">
        <f aca="false">INDEX(TEMPLATE_DATA_POINT_FHD,B58,MATCH(TEMPLATE_SPHERE,TEMPLATE_SPHERE_LIST_FOR_NOTE,0))</f>
        <v>Изменение стоимости основных фондов за счет их переоценки</v>
      </c>
      <c r="K58" s="1047" t="n">
        <f aca="false">INDEX(TEMPLATE_NOTE_POINT_FHD,B58,MATCH(TEMPLATE_SPHERE,TEMPLATE_SPHERE_LIST_FOR_NOTE,0))</f>
        <v>0</v>
      </c>
      <c r="L58" s="1038" t="str">
        <f aca="false">IF(I58=0,"",I58)</f>
        <v>5.2</v>
      </c>
      <c r="M58" s="1038" t="str">
        <f aca="false">IF(J58=0,"",J58)</f>
        <v>Изменение стоимости основных фондов за счет их переоценки</v>
      </c>
      <c r="N58" s="1038" t="str">
        <f aca="false">IF(K58=0,"",K58)</f>
        <v/>
      </c>
      <c r="O58" s="1046" t="s">
        <v>888</v>
      </c>
      <c r="P58" s="1046" t="s">
        <v>802</v>
      </c>
      <c r="Q58" s="1046" t="s">
        <v>802</v>
      </c>
      <c r="R58" s="1046" t="s">
        <v>802</v>
      </c>
      <c r="S58" s="1046"/>
      <c r="T58" s="1038" t="str">
        <f aca="false">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32" t="s">
        <v>2153</v>
      </c>
      <c r="V58" s="1032" t="s">
        <v>2153</v>
      </c>
      <c r="W58" s="1032" t="s">
        <v>2153</v>
      </c>
      <c r="X58" s="1032"/>
      <c r="Y58" s="1033"/>
      <c r="Z58" s="1024"/>
      <c r="AA58" s="1028"/>
      <c r="AB58" s="1024"/>
      <c r="AC58" s="1024"/>
      <c r="AD58" s="1024"/>
    </row>
    <row r="59" customFormat="false" ht="36" hidden="false" customHeight="true" outlineLevel="0" collapsed="false">
      <c r="A59" s="1037"/>
      <c r="B59" s="1037" t="n">
        <v>42</v>
      </c>
      <c r="C59" s="1032" t="n">
        <v>3</v>
      </c>
      <c r="D59" s="1046" t="s">
        <v>2141</v>
      </c>
      <c r="E59" s="1032" t="s">
        <v>2141</v>
      </c>
      <c r="F59" s="1032" t="s">
        <v>2141</v>
      </c>
      <c r="G59" s="1032"/>
      <c r="H59" s="1049"/>
      <c r="I59" s="1047" t="n">
        <f aca="false">INDEX(TEMPLATE_NUMBER_POINT_FHD,B59,MATCH(TEMPLATE_SPHERE,TEMPLATE_SPHERE_LIST_FOR_NOTE,0))</f>
        <v>0</v>
      </c>
      <c r="J59" s="1047" t="n">
        <f aca="false">INDEX(TEMPLATE_DATA_POINT_FHD,B59,MATCH(TEMPLATE_SPHERE,TEMPLATE_SPHERE_LIST_FOR_NOTE,0))</f>
        <v>0</v>
      </c>
      <c r="K59" s="1047" t="n">
        <f aca="false">INDEX(TEMPLATE_NOTE_POINT_FHD,B59,MATCH(TEMPLATE_SPHERE,TEMPLATE_SPHERE_LIST_FOR_NOTE,0))</f>
        <v>0</v>
      </c>
      <c r="L59" s="1038" t="str">
        <f aca="false">IF(I59=0,"",I59)</f>
        <v/>
      </c>
      <c r="M59" s="1038" t="str">
        <f aca="false">IF(J59=0,"",J59)</f>
        <v/>
      </c>
      <c r="N59" s="1038" t="str">
        <f aca="false">IF(K59=0,"",K59)</f>
        <v/>
      </c>
      <c r="O59" s="1046"/>
      <c r="P59" s="1046" t="s">
        <v>119</v>
      </c>
      <c r="Q59" s="1046" t="s">
        <v>119</v>
      </c>
      <c r="R59" s="1046" t="s">
        <v>119</v>
      </c>
      <c r="S59" s="1046"/>
      <c r="T59" s="1032"/>
      <c r="U59" s="1032" t="s">
        <v>2154</v>
      </c>
      <c r="V59" s="1032" t="s">
        <v>2155</v>
      </c>
      <c r="W59" s="1032" t="s">
        <v>2156</v>
      </c>
      <c r="X59" s="1032"/>
      <c r="Y59" s="1033"/>
      <c r="Z59" s="1024"/>
      <c r="AA59" s="1028"/>
      <c r="AB59" s="1024"/>
      <c r="AC59" s="1024"/>
      <c r="AD59" s="1024"/>
    </row>
    <row r="60" customFormat="false" ht="81" hidden="false" customHeight="true" outlineLevel="0" collapsed="false">
      <c r="A60" s="1037"/>
      <c r="B60" s="1037" t="n">
        <v>43</v>
      </c>
      <c r="C60" s="1032" t="s">
        <v>2157</v>
      </c>
      <c r="D60" s="1046" t="s">
        <v>2157</v>
      </c>
      <c r="E60" s="1032" t="s">
        <v>2157</v>
      </c>
      <c r="F60" s="1032" t="s">
        <v>2157</v>
      </c>
      <c r="G60" s="1032"/>
      <c r="H60" s="1049"/>
      <c r="I60" s="1047" t="str">
        <f aca="false">INDEX(TEMPLATE_NUMBER_POINT_FHD,B60,MATCH(TEMPLATE_SPHERE,TEMPLATE_SPHERE_LIST_FOR_NOTE,0))</f>
        <v>6</v>
      </c>
      <c r="J60" s="1047" t="str">
        <f aca="false">INDEX(TEMPLATE_DATA_POINT_FHD,B60,MATCH(TEMPLATE_SPHERE,TEMPLATE_SPHERE_LIST_FOR_NOTE,0))</f>
        <v>Годовая бухгалтерская (финансовая) отчетность, включая бухгалтерский баланс и приложения к нему</v>
      </c>
      <c r="K60" s="1047" t="str">
        <f aca="false">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38" t="str">
        <f aca="false">IF(I60=0,"",I60)</f>
        <v>6</v>
      </c>
      <c r="M60" s="1038" t="str">
        <f aca="false">IF(J60=0,"",J60)</f>
        <v>Годовая бухгалтерская (финансовая) отчетность, включая бухгалтерский баланс и приложения к нему</v>
      </c>
      <c r="N60" s="1038" t="str">
        <f aca="false">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46" t="s">
        <v>91</v>
      </c>
      <c r="P60" s="1046" t="s">
        <v>91</v>
      </c>
      <c r="Q60" s="1046" t="s">
        <v>91</v>
      </c>
      <c r="R60" s="1046" t="s">
        <v>91</v>
      </c>
      <c r="S60" s="1046"/>
      <c r="T60" s="1032" t="s">
        <v>636</v>
      </c>
      <c r="U60" s="1032" t="s">
        <v>636</v>
      </c>
      <c r="V60" s="1032" t="s">
        <v>636</v>
      </c>
      <c r="W60" s="1032" t="s">
        <v>636</v>
      </c>
      <c r="X60" s="1032"/>
      <c r="Y60" s="1033"/>
      <c r="Z60" s="1024" t="s">
        <v>2158</v>
      </c>
      <c r="AA60" s="1028" t="s">
        <v>2159</v>
      </c>
      <c r="AB60" s="1024" t="s">
        <v>2160</v>
      </c>
      <c r="AC60" s="1024" t="s">
        <v>2159</v>
      </c>
      <c r="AD60" s="1024"/>
    </row>
    <row r="61" customFormat="false" ht="9" hidden="false" customHeight="true" outlineLevel="0" collapsed="false">
      <c r="A61" s="1037"/>
      <c r="B61" s="1037" t="n">
        <v>44</v>
      </c>
      <c r="C61" s="1032"/>
      <c r="D61" s="1046" t="s">
        <v>2161</v>
      </c>
      <c r="E61" s="1032"/>
      <c r="F61" s="1032"/>
      <c r="G61" s="1032"/>
      <c r="H61" s="1049"/>
      <c r="I61" s="1047" t="n">
        <f aca="false">INDEX(TEMPLATE_NUMBER_POINT_FHD,B61,MATCH(TEMPLATE_SPHERE,TEMPLATE_SPHERE_LIST_FOR_NOTE,0))</f>
        <v>0</v>
      </c>
      <c r="J61" s="1047" t="n">
        <f aca="false">INDEX(TEMPLATE_DATA_POINT_FHD,B61,MATCH(TEMPLATE_SPHERE,TEMPLATE_SPHERE_LIST_FOR_NOTE,0))</f>
        <v>0</v>
      </c>
      <c r="K61" s="1047" t="n">
        <f aca="false">INDEX(TEMPLATE_NOTE_POINT_FHD,B61,MATCH(TEMPLATE_SPHERE,TEMPLATE_SPHERE_LIST_FOR_NOTE,0))</f>
        <v>0</v>
      </c>
      <c r="L61" s="1038" t="str">
        <f aca="false">IF(I61=0,"",I61)</f>
        <v/>
      </c>
      <c r="M61" s="1038" t="str">
        <f aca="false">IF(J61=0,"",J61)</f>
        <v/>
      </c>
      <c r="N61" s="1038" t="str">
        <f aca="false">IF(K61=0,"",K61)</f>
        <v/>
      </c>
      <c r="O61" s="1046"/>
      <c r="P61" s="1046" t="s">
        <v>92</v>
      </c>
      <c r="Q61" s="1046"/>
      <c r="R61" s="1046"/>
      <c r="S61" s="1046"/>
      <c r="T61" s="1032"/>
      <c r="U61" s="1032" t="s">
        <v>2162</v>
      </c>
      <c r="V61" s="1032"/>
      <c r="W61" s="1032"/>
      <c r="X61" s="1032"/>
      <c r="Y61" s="1033"/>
      <c r="Z61" s="1024"/>
      <c r="AA61" s="1028"/>
      <c r="AB61" s="1024"/>
      <c r="AC61" s="1024"/>
      <c r="AD61" s="1024"/>
    </row>
    <row r="62" customFormat="false" ht="9" hidden="false" customHeight="true" outlineLevel="0" collapsed="false">
      <c r="A62" s="1037"/>
      <c r="B62" s="1037" t="n">
        <v>45</v>
      </c>
      <c r="C62" s="1032"/>
      <c r="D62" s="1046" t="s">
        <v>2163</v>
      </c>
      <c r="E62" s="1032"/>
      <c r="F62" s="1032"/>
      <c r="G62" s="1032"/>
      <c r="H62" s="1049"/>
      <c r="I62" s="1047" t="n">
        <f aca="false">INDEX(TEMPLATE_NUMBER_POINT_FHD,B62,MATCH(TEMPLATE_SPHERE,TEMPLATE_SPHERE_LIST_FOR_NOTE,0))</f>
        <v>0</v>
      </c>
      <c r="J62" s="1047" t="n">
        <f aca="false">INDEX(TEMPLATE_DATA_POINT_FHD,B62,MATCH(TEMPLATE_SPHERE,TEMPLATE_SPHERE_LIST_FOR_NOTE,0))</f>
        <v>0</v>
      </c>
      <c r="K62" s="1047" t="n">
        <f aca="false">INDEX(TEMPLATE_NOTE_POINT_FHD,B62,MATCH(TEMPLATE_SPHERE,TEMPLATE_SPHERE_LIST_FOR_NOTE,0))</f>
        <v>0</v>
      </c>
      <c r="L62" s="1038" t="str">
        <f aca="false">IF(I62=0,"",I62)</f>
        <v/>
      </c>
      <c r="M62" s="1038" t="str">
        <f aca="false">IF(J62=0,"",J62)</f>
        <v/>
      </c>
      <c r="N62" s="1038" t="str">
        <f aca="false">IF(K62=0,"",K62)</f>
        <v/>
      </c>
      <c r="O62" s="1046"/>
      <c r="P62" s="1046" t="s">
        <v>120</v>
      </c>
      <c r="Q62" s="1046"/>
      <c r="R62" s="1046"/>
      <c r="S62" s="1046"/>
      <c r="T62" s="1032"/>
      <c r="U62" s="1032" t="s">
        <v>2164</v>
      </c>
      <c r="V62" s="1032"/>
      <c r="W62" s="1032"/>
      <c r="X62" s="1032"/>
      <c r="Y62" s="1033"/>
      <c r="Z62" s="1024"/>
      <c r="AA62" s="1028"/>
      <c r="AB62" s="1024"/>
      <c r="AC62" s="1024"/>
      <c r="AD62" s="1024"/>
    </row>
    <row r="63" customFormat="false" ht="18" hidden="false" customHeight="true" outlineLevel="0" collapsed="false">
      <c r="A63" s="1037"/>
      <c r="B63" s="1037" t="n">
        <v>46</v>
      </c>
      <c r="C63" s="1032"/>
      <c r="D63" s="1046" t="s">
        <v>2165</v>
      </c>
      <c r="E63" s="1032"/>
      <c r="F63" s="1032"/>
      <c r="G63" s="1032"/>
      <c r="H63" s="1049"/>
      <c r="I63" s="1047" t="n">
        <f aca="false">INDEX(TEMPLATE_NUMBER_POINT_FHD,B63,MATCH(TEMPLATE_SPHERE,TEMPLATE_SPHERE_LIST_FOR_NOTE,0))</f>
        <v>0</v>
      </c>
      <c r="J63" s="1047" t="n">
        <f aca="false">INDEX(TEMPLATE_DATA_POINT_FHD,B63,MATCH(TEMPLATE_SPHERE,TEMPLATE_SPHERE_LIST_FOR_NOTE,0))</f>
        <v>0</v>
      </c>
      <c r="K63" s="1047" t="n">
        <f aca="false">INDEX(TEMPLATE_NOTE_POINT_FHD,B63,MATCH(TEMPLATE_SPHERE,TEMPLATE_SPHERE_LIST_FOR_NOTE,0))</f>
        <v>0</v>
      </c>
      <c r="L63" s="1038" t="str">
        <f aca="false">IF(I63=0,"",I63)</f>
        <v/>
      </c>
      <c r="M63" s="1038" t="str">
        <f aca="false">IF(J63=0,"",J63)</f>
        <v/>
      </c>
      <c r="N63" s="1038" t="str">
        <f aca="false">IF(K63=0,"",K63)</f>
        <v/>
      </c>
      <c r="O63" s="1046"/>
      <c r="P63" s="1046" t="s">
        <v>157</v>
      </c>
      <c r="Q63" s="1046"/>
      <c r="R63" s="1046"/>
      <c r="S63" s="1046"/>
      <c r="T63" s="1032"/>
      <c r="U63" s="1032" t="s">
        <v>2166</v>
      </c>
      <c r="V63" s="1032"/>
      <c r="W63" s="1032"/>
      <c r="X63" s="1032"/>
      <c r="Y63" s="1033"/>
      <c r="Z63" s="1024"/>
      <c r="AA63" s="1028"/>
      <c r="AB63" s="1024"/>
      <c r="AC63" s="1024"/>
      <c r="AD63" s="1024"/>
    </row>
    <row r="64" customFormat="false" ht="18" hidden="false" customHeight="true" outlineLevel="0" collapsed="false">
      <c r="A64" s="1037"/>
      <c r="B64" s="1037" t="n">
        <v>47</v>
      </c>
      <c r="C64" s="1032"/>
      <c r="D64" s="1046" t="s">
        <v>2167</v>
      </c>
      <c r="E64" s="1032"/>
      <c r="F64" s="1032"/>
      <c r="G64" s="1032"/>
      <c r="H64" s="1049"/>
      <c r="I64" s="1047" t="n">
        <f aca="false">INDEX(TEMPLATE_NUMBER_POINT_FHD,B64,MATCH(TEMPLATE_SPHERE,TEMPLATE_SPHERE_LIST_FOR_NOTE,0))</f>
        <v>0</v>
      </c>
      <c r="J64" s="1047" t="n">
        <f aca="false">INDEX(TEMPLATE_DATA_POINT_FHD,B64,MATCH(TEMPLATE_SPHERE,TEMPLATE_SPHERE_LIST_FOR_NOTE,0))</f>
        <v>0</v>
      </c>
      <c r="K64" s="1047" t="n">
        <f aca="false">INDEX(TEMPLATE_NOTE_POINT_FHD,B64,MATCH(TEMPLATE_SPHERE,TEMPLATE_SPHERE_LIST_FOR_NOTE,0))</f>
        <v>0</v>
      </c>
      <c r="L64" s="1038" t="str">
        <f aca="false">IF(I64=0,"",I64)</f>
        <v/>
      </c>
      <c r="M64" s="1038" t="str">
        <f aca="false">IF(J64=0,"",J64)</f>
        <v/>
      </c>
      <c r="N64" s="1038" t="str">
        <f aca="false">IF(K64=0,"",K64)</f>
        <v/>
      </c>
      <c r="O64" s="1046"/>
      <c r="P64" s="1046" t="s">
        <v>158</v>
      </c>
      <c r="Q64" s="1046"/>
      <c r="R64" s="1046"/>
      <c r="S64" s="1046"/>
      <c r="T64" s="1032"/>
      <c r="U64" s="1032" t="s">
        <v>2168</v>
      </c>
      <c r="V64" s="1032"/>
      <c r="W64" s="1032"/>
      <c r="X64" s="1032"/>
      <c r="Y64" s="1033"/>
      <c r="Z64" s="1024"/>
      <c r="AA64" s="1028" t="s">
        <v>2169</v>
      </c>
      <c r="AB64" s="1024"/>
      <c r="AC64" s="1024"/>
      <c r="AD64" s="1024"/>
    </row>
    <row r="65" customFormat="false" ht="18" hidden="false" customHeight="true" outlineLevel="0" collapsed="false">
      <c r="A65" s="1037"/>
      <c r="B65" s="1037" t="n">
        <v>48</v>
      </c>
      <c r="C65" s="1032"/>
      <c r="D65" s="1046"/>
      <c r="E65" s="1032"/>
      <c r="F65" s="1032"/>
      <c r="G65" s="1032"/>
      <c r="H65" s="1049"/>
      <c r="I65" s="1047" t="n">
        <f aca="false">INDEX(TEMPLATE_NUMBER_POINT_FHD,B65,MATCH(TEMPLATE_SPHERE,TEMPLATE_SPHERE_LIST_FOR_NOTE,0))</f>
        <v>0</v>
      </c>
      <c r="J65" s="1047" t="n">
        <f aca="false">INDEX(TEMPLATE_DATA_POINT_FHD,B65,MATCH(TEMPLATE_SPHERE,TEMPLATE_SPHERE_LIST_FOR_NOTE,0))</f>
        <v>0</v>
      </c>
      <c r="K65" s="1047" t="n">
        <f aca="false">INDEX(TEMPLATE_NOTE_POINT_FHD,B65,MATCH(TEMPLATE_SPHERE,TEMPLATE_SPHERE_LIST_FOR_NOTE,0))</f>
        <v>0</v>
      </c>
      <c r="L65" s="1038" t="str">
        <f aca="false">IF(I65=0,"",I65)</f>
        <v/>
      </c>
      <c r="M65" s="1038" t="str">
        <f aca="false">IF(J65=0,"",J65)</f>
        <v/>
      </c>
      <c r="N65" s="1038" t="str">
        <f aca="false">IF(K65=0,"",K65)</f>
        <v/>
      </c>
      <c r="O65" s="1046"/>
      <c r="P65" s="1046" t="s">
        <v>2082</v>
      </c>
      <c r="Q65" s="1046"/>
      <c r="R65" s="1046"/>
      <c r="S65" s="1046"/>
      <c r="T65" s="1032"/>
      <c r="U65" s="1032" t="s">
        <v>2170</v>
      </c>
      <c r="V65" s="1032"/>
      <c r="W65" s="1032"/>
      <c r="X65" s="1032"/>
      <c r="Y65" s="1033"/>
      <c r="Z65" s="1024"/>
      <c r="AA65" s="1028"/>
      <c r="AB65" s="1024"/>
      <c r="AC65" s="1024"/>
      <c r="AD65" s="1024"/>
    </row>
    <row r="66" customFormat="false" ht="18" hidden="false" customHeight="true" outlineLevel="0" collapsed="false">
      <c r="A66" s="1037"/>
      <c r="B66" s="1037" t="n">
        <v>49</v>
      </c>
      <c r="C66" s="1032"/>
      <c r="D66" s="1046"/>
      <c r="E66" s="1032"/>
      <c r="F66" s="1032"/>
      <c r="G66" s="1032"/>
      <c r="H66" s="1049"/>
      <c r="I66" s="1047" t="n">
        <f aca="false">INDEX(TEMPLATE_NUMBER_POINT_FHD,B66,MATCH(TEMPLATE_SPHERE,TEMPLATE_SPHERE_LIST_FOR_NOTE,0))</f>
        <v>0</v>
      </c>
      <c r="J66" s="1047" t="n">
        <f aca="false">INDEX(TEMPLATE_DATA_POINT_FHD,B66,MATCH(TEMPLATE_SPHERE,TEMPLATE_SPHERE_LIST_FOR_NOTE,0))</f>
        <v>0</v>
      </c>
      <c r="K66" s="1047" t="n">
        <f aca="false">INDEX(TEMPLATE_NOTE_POINT_FHD,B66,MATCH(TEMPLATE_SPHERE,TEMPLATE_SPHERE_LIST_FOR_NOTE,0))</f>
        <v>0</v>
      </c>
      <c r="L66" s="1038" t="str">
        <f aca="false">IF(I66=0,"",I66)</f>
        <v/>
      </c>
      <c r="M66" s="1038" t="str">
        <f aca="false">IF(J66=0,"",J66)</f>
        <v/>
      </c>
      <c r="N66" s="1038" t="str">
        <f aca="false">IF(K66=0,"",K66)</f>
        <v/>
      </c>
      <c r="O66" s="1046"/>
      <c r="P66" s="1046" t="s">
        <v>2086</v>
      </c>
      <c r="Q66" s="1046"/>
      <c r="R66" s="1046"/>
      <c r="S66" s="1046"/>
      <c r="T66" s="1032"/>
      <c r="U66" s="1032" t="s">
        <v>2171</v>
      </c>
      <c r="V66" s="1032"/>
      <c r="W66" s="1032"/>
      <c r="X66" s="1032"/>
      <c r="Y66" s="1033"/>
      <c r="Z66" s="1024"/>
      <c r="AA66" s="1028"/>
      <c r="AB66" s="1024"/>
      <c r="AC66" s="1024"/>
      <c r="AD66" s="1024"/>
    </row>
    <row r="67" customFormat="false" ht="27" hidden="false" customHeight="true" outlineLevel="0" collapsed="false">
      <c r="A67" s="1037"/>
      <c r="B67" s="1037" t="n">
        <v>50</v>
      </c>
      <c r="C67" s="1032"/>
      <c r="D67" s="1046"/>
      <c r="E67" s="1032"/>
      <c r="F67" s="1032"/>
      <c r="G67" s="1032"/>
      <c r="H67" s="1049"/>
      <c r="I67" s="1047" t="n">
        <f aca="false">INDEX(TEMPLATE_NUMBER_POINT_FHD,B67,MATCH(TEMPLATE_SPHERE,TEMPLATE_SPHERE_LIST_FOR_NOTE,0))</f>
        <v>0</v>
      </c>
      <c r="J67" s="1047" t="n">
        <f aca="false">INDEX(TEMPLATE_DATA_POINT_FHD,B67,MATCH(TEMPLATE_SPHERE,TEMPLATE_SPHERE_LIST_FOR_NOTE,0))</f>
        <v>0</v>
      </c>
      <c r="K67" s="1047" t="n">
        <f aca="false">INDEX(TEMPLATE_NOTE_POINT_FHD,B67,MATCH(TEMPLATE_SPHERE,TEMPLATE_SPHERE_LIST_FOR_NOTE,0))</f>
        <v>0</v>
      </c>
      <c r="L67" s="1038" t="str">
        <f aca="false">IF(I67=0,"",I67)</f>
        <v/>
      </c>
      <c r="M67" s="1038" t="str">
        <f aca="false">IF(J67=0,"",J67)</f>
        <v/>
      </c>
      <c r="N67" s="1038" t="str">
        <f aca="false">IF(K67=0,"",K67)</f>
        <v/>
      </c>
      <c r="O67" s="1046"/>
      <c r="P67" s="1046" t="s">
        <v>2172</v>
      </c>
      <c r="Q67" s="1046"/>
      <c r="R67" s="1046"/>
      <c r="S67" s="1046"/>
      <c r="T67" s="1032"/>
      <c r="U67" s="1032" t="s">
        <v>2173</v>
      </c>
      <c r="V67" s="1032"/>
      <c r="W67" s="1032"/>
      <c r="X67" s="1032"/>
      <c r="Y67" s="1033"/>
      <c r="Z67" s="1024"/>
      <c r="AA67" s="1028"/>
      <c r="AB67" s="1024"/>
      <c r="AC67" s="1024"/>
      <c r="AD67" s="1024"/>
    </row>
    <row r="68" customFormat="false" ht="27" hidden="false" customHeight="true" outlineLevel="0" collapsed="false">
      <c r="A68" s="1037"/>
      <c r="B68" s="1037" t="n">
        <v>51</v>
      </c>
      <c r="C68" s="1032"/>
      <c r="D68" s="1046"/>
      <c r="E68" s="1032"/>
      <c r="F68" s="1032"/>
      <c r="G68" s="1032"/>
      <c r="H68" s="1049"/>
      <c r="I68" s="1047" t="n">
        <f aca="false">INDEX(TEMPLATE_NUMBER_POINT_FHD,B68,MATCH(TEMPLATE_SPHERE,TEMPLATE_SPHERE_LIST_FOR_NOTE,0))</f>
        <v>0</v>
      </c>
      <c r="J68" s="1047" t="n">
        <f aca="false">INDEX(TEMPLATE_DATA_POINT_FHD,B68,MATCH(TEMPLATE_SPHERE,TEMPLATE_SPHERE_LIST_FOR_NOTE,0))</f>
        <v>0</v>
      </c>
      <c r="K68" s="1047" t="n">
        <f aca="false">INDEX(TEMPLATE_NOTE_POINT_FHD,B68,MATCH(TEMPLATE_SPHERE,TEMPLATE_SPHERE_LIST_FOR_NOTE,0))</f>
        <v>0</v>
      </c>
      <c r="L68" s="1038" t="str">
        <f aca="false">IF(I68=0,"",I68)</f>
        <v/>
      </c>
      <c r="M68" s="1038" t="str">
        <f aca="false">IF(J68=0,"",J68)</f>
        <v/>
      </c>
      <c r="N68" s="1038" t="str">
        <f aca="false">IF(K68=0,"",K68)</f>
        <v/>
      </c>
      <c r="O68" s="1046"/>
      <c r="P68" s="1046" t="s">
        <v>2174</v>
      </c>
      <c r="Q68" s="1046"/>
      <c r="R68" s="1046"/>
      <c r="S68" s="1046"/>
      <c r="T68" s="1032"/>
      <c r="U68" s="1032" t="s">
        <v>2175</v>
      </c>
      <c r="V68" s="1032"/>
      <c r="W68" s="1032"/>
      <c r="X68" s="1032"/>
      <c r="Y68" s="1033"/>
      <c r="Z68" s="1024"/>
      <c r="AA68" s="1028"/>
      <c r="AB68" s="1024"/>
      <c r="AC68" s="1024"/>
      <c r="AD68" s="1024"/>
    </row>
    <row r="69" customFormat="false" ht="9" hidden="false" customHeight="true" outlineLevel="0" collapsed="false">
      <c r="A69" s="1037"/>
      <c r="B69" s="1037" t="n">
        <v>52</v>
      </c>
      <c r="C69" s="1032"/>
      <c r="D69" s="1046" t="s">
        <v>2176</v>
      </c>
      <c r="E69" s="1032"/>
      <c r="F69" s="1032"/>
      <c r="G69" s="1032"/>
      <c r="H69" s="1049"/>
      <c r="I69" s="1047" t="n">
        <f aca="false">INDEX(TEMPLATE_NUMBER_POINT_FHD,B69,MATCH(TEMPLATE_SPHERE,TEMPLATE_SPHERE_LIST_FOR_NOTE,0))</f>
        <v>0</v>
      </c>
      <c r="J69" s="1047" t="n">
        <f aca="false">INDEX(TEMPLATE_DATA_POINT_FHD,B69,MATCH(TEMPLATE_SPHERE,TEMPLATE_SPHERE_LIST_FOR_NOTE,0))</f>
        <v>0</v>
      </c>
      <c r="K69" s="1047" t="n">
        <f aca="false">INDEX(TEMPLATE_NOTE_POINT_FHD,B69,MATCH(TEMPLATE_SPHERE,TEMPLATE_SPHERE_LIST_FOR_NOTE,0))</f>
        <v>0</v>
      </c>
      <c r="L69" s="1038" t="str">
        <f aca="false">IF(I69=0,"",I69)</f>
        <v/>
      </c>
      <c r="M69" s="1038" t="str">
        <f aca="false">IF(J69=0,"",J69)</f>
        <v/>
      </c>
      <c r="N69" s="1038" t="str">
        <f aca="false">IF(K69=0,"",K69)</f>
        <v/>
      </c>
      <c r="O69" s="1046"/>
      <c r="P69" s="1046" t="s">
        <v>159</v>
      </c>
      <c r="Q69" s="1046"/>
      <c r="R69" s="1046"/>
      <c r="S69" s="1046"/>
      <c r="T69" s="1032"/>
      <c r="U69" s="1032" t="s">
        <v>2177</v>
      </c>
      <c r="V69" s="1032"/>
      <c r="W69" s="1032"/>
      <c r="X69" s="1032"/>
      <c r="Y69" s="1033"/>
      <c r="Z69" s="1024"/>
      <c r="AA69" s="1028"/>
      <c r="AB69" s="1024"/>
      <c r="AC69" s="1024"/>
      <c r="AD69" s="1024"/>
    </row>
    <row r="70" customFormat="false" ht="27" hidden="false" customHeight="true" outlineLevel="0" collapsed="false">
      <c r="A70" s="1037"/>
      <c r="B70" s="1037" t="n">
        <v>53</v>
      </c>
      <c r="C70" s="1032"/>
      <c r="D70" s="1046"/>
      <c r="E70" s="1032" t="s">
        <v>2161</v>
      </c>
      <c r="F70" s="1032"/>
      <c r="G70" s="1032"/>
      <c r="H70" s="1049"/>
      <c r="I70" s="1047" t="n">
        <f aca="false">INDEX(TEMPLATE_NUMBER_POINT_FHD,B70,MATCH(TEMPLATE_SPHERE,TEMPLATE_SPHERE_LIST_FOR_NOTE,0))</f>
        <v>0</v>
      </c>
      <c r="J70" s="1047" t="n">
        <f aca="false">INDEX(TEMPLATE_DATA_POINT_FHD,B70,MATCH(TEMPLATE_SPHERE,TEMPLATE_SPHERE_LIST_FOR_NOTE,0))</f>
        <v>0</v>
      </c>
      <c r="K70" s="1047" t="n">
        <f aca="false">INDEX(TEMPLATE_NOTE_POINT_FHD,B70,MATCH(TEMPLATE_SPHERE,TEMPLATE_SPHERE_LIST_FOR_NOTE,0))</f>
        <v>0</v>
      </c>
      <c r="L70" s="1038" t="str">
        <f aca="false">IF(I70=0,"",I70)</f>
        <v/>
      </c>
      <c r="M70" s="1038" t="str">
        <f aca="false">IF(J70=0,"",J70)</f>
        <v/>
      </c>
      <c r="N70" s="1038" t="str">
        <f aca="false">IF(K70=0,"",K70)</f>
        <v/>
      </c>
      <c r="O70" s="1046"/>
      <c r="P70" s="1046"/>
      <c r="Q70" s="1046" t="s">
        <v>92</v>
      </c>
      <c r="R70" s="1046"/>
      <c r="S70" s="1046"/>
      <c r="T70" s="1032"/>
      <c r="U70" s="1032"/>
      <c r="V70" s="1032" t="s">
        <v>2178</v>
      </c>
      <c r="W70" s="1032"/>
      <c r="X70" s="1032"/>
      <c r="Y70" s="1033"/>
      <c r="Z70" s="1024"/>
      <c r="AA70" s="1028"/>
      <c r="AB70" s="1024"/>
      <c r="AC70" s="1024"/>
      <c r="AD70" s="1024"/>
    </row>
    <row r="71" customFormat="false" ht="36" hidden="false" customHeight="true" outlineLevel="0" collapsed="false">
      <c r="A71" s="1037"/>
      <c r="B71" s="1037" t="n">
        <v>54</v>
      </c>
      <c r="C71" s="1032"/>
      <c r="D71" s="1046"/>
      <c r="E71" s="1032" t="s">
        <v>2163</v>
      </c>
      <c r="F71" s="1032"/>
      <c r="G71" s="1032"/>
      <c r="H71" s="1049"/>
      <c r="I71" s="1047" t="n">
        <f aca="false">INDEX(TEMPLATE_NUMBER_POINT_FHD,B71,MATCH(TEMPLATE_SPHERE,TEMPLATE_SPHERE_LIST_FOR_NOTE,0))</f>
        <v>0</v>
      </c>
      <c r="J71" s="1047" t="n">
        <f aca="false">INDEX(TEMPLATE_DATA_POINT_FHD,B71,MATCH(TEMPLATE_SPHERE,TEMPLATE_SPHERE_LIST_FOR_NOTE,0))</f>
        <v>0</v>
      </c>
      <c r="K71" s="1047" t="n">
        <f aca="false">INDEX(TEMPLATE_NOTE_POINT_FHD,B71,MATCH(TEMPLATE_SPHERE,TEMPLATE_SPHERE_LIST_FOR_NOTE,0))</f>
        <v>0</v>
      </c>
      <c r="L71" s="1038" t="str">
        <f aca="false">IF(I71=0,"",I71)</f>
        <v/>
      </c>
      <c r="M71" s="1038" t="str">
        <f aca="false">IF(J71=0,"",J71)</f>
        <v/>
      </c>
      <c r="N71" s="1038" t="str">
        <f aca="false">IF(K71=0,"",K71)</f>
        <v/>
      </c>
      <c r="O71" s="1046"/>
      <c r="P71" s="1046"/>
      <c r="Q71" s="1046" t="s">
        <v>120</v>
      </c>
      <c r="R71" s="1046"/>
      <c r="S71" s="1046"/>
      <c r="T71" s="1032"/>
      <c r="U71" s="1032"/>
      <c r="V71" s="1032" t="s">
        <v>2179</v>
      </c>
      <c r="W71" s="1032"/>
      <c r="X71" s="1032"/>
      <c r="Y71" s="1033"/>
      <c r="Z71" s="1024"/>
      <c r="AA71" s="1028"/>
      <c r="AB71" s="1024"/>
      <c r="AC71" s="1024"/>
      <c r="AD71" s="1024"/>
    </row>
    <row r="72" customFormat="false" ht="27" hidden="false" customHeight="true" outlineLevel="0" collapsed="false">
      <c r="A72" s="1037"/>
      <c r="B72" s="1037" t="n">
        <v>55</v>
      </c>
      <c r="C72" s="1032"/>
      <c r="D72" s="1046"/>
      <c r="E72" s="1032" t="s">
        <v>2165</v>
      </c>
      <c r="F72" s="1032"/>
      <c r="G72" s="1032"/>
      <c r="H72" s="1049"/>
      <c r="I72" s="1047" t="n">
        <f aca="false">INDEX(TEMPLATE_NUMBER_POINT_FHD,B72,MATCH(TEMPLATE_SPHERE,TEMPLATE_SPHERE_LIST_FOR_NOTE,0))</f>
        <v>0</v>
      </c>
      <c r="J72" s="1047" t="n">
        <f aca="false">INDEX(TEMPLATE_DATA_POINT_FHD,B72,MATCH(TEMPLATE_SPHERE,TEMPLATE_SPHERE_LIST_FOR_NOTE,0))</f>
        <v>0</v>
      </c>
      <c r="K72" s="1047" t="n">
        <f aca="false">INDEX(TEMPLATE_NOTE_POINT_FHD,B72,MATCH(TEMPLATE_SPHERE,TEMPLATE_SPHERE_LIST_FOR_NOTE,0))</f>
        <v>0</v>
      </c>
      <c r="L72" s="1038" t="str">
        <f aca="false">IF(I72=0,"",I72)</f>
        <v/>
      </c>
      <c r="M72" s="1038" t="str">
        <f aca="false">IF(J72=0,"",J72)</f>
        <v/>
      </c>
      <c r="N72" s="1038" t="str">
        <f aca="false">IF(K72=0,"",K72)</f>
        <v/>
      </c>
      <c r="O72" s="1046"/>
      <c r="P72" s="1046"/>
      <c r="Q72" s="1046" t="s">
        <v>157</v>
      </c>
      <c r="R72" s="1046"/>
      <c r="S72" s="1046"/>
      <c r="T72" s="1032"/>
      <c r="U72" s="1032"/>
      <c r="V72" s="1032" t="s">
        <v>2180</v>
      </c>
      <c r="W72" s="1032"/>
      <c r="X72" s="1032"/>
      <c r="Y72" s="1033"/>
      <c r="Z72" s="1024"/>
      <c r="AA72" s="1028"/>
      <c r="AB72" s="1024"/>
      <c r="AC72" s="1024"/>
      <c r="AD72" s="1024"/>
    </row>
    <row r="73" customFormat="false" ht="36" hidden="false" customHeight="true" outlineLevel="0" collapsed="false">
      <c r="A73" s="1037"/>
      <c r="B73" s="1037" t="n">
        <v>56</v>
      </c>
      <c r="C73" s="1032"/>
      <c r="D73" s="1046"/>
      <c r="E73" s="1032" t="s">
        <v>2167</v>
      </c>
      <c r="F73" s="1032"/>
      <c r="G73" s="1032"/>
      <c r="H73" s="1049"/>
      <c r="I73" s="1047" t="n">
        <f aca="false">INDEX(TEMPLATE_NUMBER_POINT_FHD,B73,MATCH(TEMPLATE_SPHERE,TEMPLATE_SPHERE_LIST_FOR_NOTE,0))</f>
        <v>0</v>
      </c>
      <c r="J73" s="1047" t="n">
        <f aca="false">INDEX(TEMPLATE_DATA_POINT_FHD,B73,MATCH(TEMPLATE_SPHERE,TEMPLATE_SPHERE_LIST_FOR_NOTE,0))</f>
        <v>0</v>
      </c>
      <c r="K73" s="1047" t="n">
        <f aca="false">INDEX(TEMPLATE_NOTE_POINT_FHD,B73,MATCH(TEMPLATE_SPHERE,TEMPLATE_SPHERE_LIST_FOR_NOTE,0))</f>
        <v>0</v>
      </c>
      <c r="L73" s="1038" t="str">
        <f aca="false">IF(I73=0,"",I73)</f>
        <v/>
      </c>
      <c r="M73" s="1038" t="str">
        <f aca="false">IF(J73=0,"",J73)</f>
        <v/>
      </c>
      <c r="N73" s="1038" t="str">
        <f aca="false">IF(K73=0,"",K73)</f>
        <v/>
      </c>
      <c r="O73" s="1046"/>
      <c r="P73" s="1046"/>
      <c r="Q73" s="1046" t="s">
        <v>158</v>
      </c>
      <c r="R73" s="1046"/>
      <c r="S73" s="1046"/>
      <c r="T73" s="1032"/>
      <c r="U73" s="1032"/>
      <c r="V73" s="1032" t="s">
        <v>2181</v>
      </c>
      <c r="W73" s="1032"/>
      <c r="X73" s="1032"/>
      <c r="Y73" s="1033"/>
      <c r="Z73" s="1024"/>
      <c r="AA73" s="1028"/>
      <c r="AB73" s="1024"/>
      <c r="AC73" s="1024"/>
      <c r="AD73" s="1024"/>
    </row>
    <row r="74" customFormat="false" ht="18" hidden="false" customHeight="true" outlineLevel="0" collapsed="false">
      <c r="A74" s="1037"/>
      <c r="B74" s="1037" t="n">
        <v>57</v>
      </c>
      <c r="C74" s="1032"/>
      <c r="D74" s="1046"/>
      <c r="E74" s="1032" t="s">
        <v>2176</v>
      </c>
      <c r="F74" s="1032"/>
      <c r="G74" s="1032"/>
      <c r="H74" s="1049"/>
      <c r="I74" s="1047" t="n">
        <f aca="false">INDEX(TEMPLATE_NUMBER_POINT_FHD,B74,MATCH(TEMPLATE_SPHERE,TEMPLATE_SPHERE_LIST_FOR_NOTE,0))</f>
        <v>0</v>
      </c>
      <c r="J74" s="1047" t="n">
        <f aca="false">INDEX(TEMPLATE_DATA_POINT_FHD,B74,MATCH(TEMPLATE_SPHERE,TEMPLATE_SPHERE_LIST_FOR_NOTE,0))</f>
        <v>0</v>
      </c>
      <c r="K74" s="1047" t="n">
        <f aca="false">INDEX(TEMPLATE_NOTE_POINT_FHD,B74,MATCH(TEMPLATE_SPHERE,TEMPLATE_SPHERE_LIST_FOR_NOTE,0))</f>
        <v>0</v>
      </c>
      <c r="L74" s="1038" t="str">
        <f aca="false">IF(I74=0,"",I74)</f>
        <v/>
      </c>
      <c r="M74" s="1038" t="str">
        <f aca="false">IF(J74=0,"",J74)</f>
        <v/>
      </c>
      <c r="N74" s="1038" t="str">
        <f aca="false">IF(K74=0,"",K74)</f>
        <v/>
      </c>
      <c r="O74" s="1046"/>
      <c r="P74" s="1046"/>
      <c r="Q74" s="1046" t="s">
        <v>159</v>
      </c>
      <c r="R74" s="1046"/>
      <c r="S74" s="1046"/>
      <c r="T74" s="1032"/>
      <c r="U74" s="1032"/>
      <c r="V74" s="1032" t="s">
        <v>2182</v>
      </c>
      <c r="W74" s="1032"/>
      <c r="X74" s="1032"/>
      <c r="Y74" s="1033"/>
      <c r="Z74" s="1024"/>
      <c r="AA74" s="1028"/>
      <c r="AB74" s="1024"/>
      <c r="AC74" s="1024"/>
      <c r="AD74" s="1024"/>
    </row>
    <row r="75" customFormat="false" ht="18" hidden="false" customHeight="true" outlineLevel="0" collapsed="false">
      <c r="A75" s="1037"/>
      <c r="B75" s="1037" t="n">
        <v>58</v>
      </c>
      <c r="C75" s="1032"/>
      <c r="D75" s="1046"/>
      <c r="E75" s="1032"/>
      <c r="F75" s="1032" t="s">
        <v>2161</v>
      </c>
      <c r="G75" s="1032"/>
      <c r="H75" s="1049"/>
      <c r="I75" s="1047" t="n">
        <f aca="false">INDEX(TEMPLATE_NUMBER_POINT_FHD,B75,MATCH(TEMPLATE_SPHERE,TEMPLATE_SPHERE_LIST_FOR_NOTE,0))</f>
        <v>0</v>
      </c>
      <c r="J75" s="1047" t="n">
        <f aca="false">INDEX(TEMPLATE_DATA_POINT_FHD,B75,MATCH(TEMPLATE_SPHERE,TEMPLATE_SPHERE_LIST_FOR_NOTE,0))</f>
        <v>0</v>
      </c>
      <c r="K75" s="1047" t="n">
        <f aca="false">INDEX(TEMPLATE_NOTE_POINT_FHD,B75,MATCH(TEMPLATE_SPHERE,TEMPLATE_SPHERE_LIST_FOR_NOTE,0))</f>
        <v>0</v>
      </c>
      <c r="L75" s="1038" t="str">
        <f aca="false">IF(I75=0,"",I75)</f>
        <v/>
      </c>
      <c r="M75" s="1038" t="str">
        <f aca="false">IF(J75=0,"",J75)</f>
        <v/>
      </c>
      <c r="N75" s="1038" t="str">
        <f aca="false">IF(K75=0,"",K75)</f>
        <v/>
      </c>
      <c r="O75" s="1046"/>
      <c r="P75" s="1046"/>
      <c r="Q75" s="1046"/>
      <c r="R75" s="1046" t="s">
        <v>92</v>
      </c>
      <c r="S75" s="1046"/>
      <c r="T75" s="1032"/>
      <c r="U75" s="1032"/>
      <c r="V75" s="1032"/>
      <c r="W75" s="1032" t="s">
        <v>2183</v>
      </c>
      <c r="X75" s="1032"/>
      <c r="Y75" s="1033"/>
      <c r="Z75" s="1024"/>
      <c r="AA75" s="1028"/>
      <c r="AB75" s="1024"/>
      <c r="AC75" s="1024"/>
      <c r="AD75" s="1024"/>
    </row>
    <row r="76" customFormat="false" ht="36" hidden="false" customHeight="true" outlineLevel="0" collapsed="false">
      <c r="A76" s="1037"/>
      <c r="B76" s="1037" t="n">
        <v>59</v>
      </c>
      <c r="C76" s="1032"/>
      <c r="D76" s="1046"/>
      <c r="E76" s="1032"/>
      <c r="F76" s="1032" t="s">
        <v>2163</v>
      </c>
      <c r="G76" s="1032"/>
      <c r="H76" s="1049"/>
      <c r="I76" s="1047" t="n">
        <f aca="false">INDEX(TEMPLATE_NUMBER_POINT_FHD,B76,MATCH(TEMPLATE_SPHERE,TEMPLATE_SPHERE_LIST_FOR_NOTE,0))</f>
        <v>0</v>
      </c>
      <c r="J76" s="1047" t="n">
        <f aca="false">INDEX(TEMPLATE_DATA_POINT_FHD,B76,MATCH(TEMPLATE_SPHERE,TEMPLATE_SPHERE_LIST_FOR_NOTE,0))</f>
        <v>0</v>
      </c>
      <c r="K76" s="1047" t="n">
        <f aca="false">INDEX(TEMPLATE_NOTE_POINT_FHD,B76,MATCH(TEMPLATE_SPHERE,TEMPLATE_SPHERE_LIST_FOR_NOTE,0))</f>
        <v>0</v>
      </c>
      <c r="L76" s="1038" t="str">
        <f aca="false">IF(I76=0,"",I76)</f>
        <v/>
      </c>
      <c r="M76" s="1038" t="str">
        <f aca="false">IF(J76=0,"",J76)</f>
        <v/>
      </c>
      <c r="N76" s="1038" t="str">
        <f aca="false">IF(K76=0,"",K76)</f>
        <v/>
      </c>
      <c r="O76" s="1046"/>
      <c r="P76" s="1046"/>
      <c r="Q76" s="1046"/>
      <c r="R76" s="1046" t="s">
        <v>120</v>
      </c>
      <c r="S76" s="1046"/>
      <c r="T76" s="1032"/>
      <c r="U76" s="1032"/>
      <c r="V76" s="1032"/>
      <c r="W76" s="1032" t="s">
        <v>2184</v>
      </c>
      <c r="X76" s="1032"/>
      <c r="Y76" s="1033"/>
      <c r="Z76" s="1024"/>
      <c r="AA76" s="1028"/>
      <c r="AB76" s="1024"/>
      <c r="AC76" s="1024"/>
      <c r="AD76" s="1024"/>
    </row>
    <row r="77" customFormat="false" ht="18" hidden="false" customHeight="true" outlineLevel="0" collapsed="false">
      <c r="A77" s="1037"/>
      <c r="B77" s="1037" t="n">
        <v>60</v>
      </c>
      <c r="C77" s="1032"/>
      <c r="D77" s="1046"/>
      <c r="E77" s="1032"/>
      <c r="F77" s="1032" t="s">
        <v>2165</v>
      </c>
      <c r="G77" s="1032"/>
      <c r="H77" s="1049"/>
      <c r="I77" s="1047" t="n">
        <f aca="false">INDEX(TEMPLATE_NUMBER_POINT_FHD,B77,MATCH(TEMPLATE_SPHERE,TEMPLATE_SPHERE_LIST_FOR_NOTE,0))</f>
        <v>0</v>
      </c>
      <c r="J77" s="1047" t="n">
        <f aca="false">INDEX(TEMPLATE_DATA_POINT_FHD,B77,MATCH(TEMPLATE_SPHERE,TEMPLATE_SPHERE_LIST_FOR_NOTE,0))</f>
        <v>0</v>
      </c>
      <c r="K77" s="1047" t="n">
        <f aca="false">INDEX(TEMPLATE_NOTE_POINT_FHD,B77,MATCH(TEMPLATE_SPHERE,TEMPLATE_SPHERE_LIST_FOR_NOTE,0))</f>
        <v>0</v>
      </c>
      <c r="L77" s="1038" t="str">
        <f aca="false">IF(I77=0,"",I77)</f>
        <v/>
      </c>
      <c r="M77" s="1038" t="str">
        <f aca="false">IF(J77=0,"",J77)</f>
        <v/>
      </c>
      <c r="N77" s="1038" t="str">
        <f aca="false">IF(K77=0,"",K77)</f>
        <v/>
      </c>
      <c r="O77" s="1046"/>
      <c r="P77" s="1046"/>
      <c r="Q77" s="1046"/>
      <c r="R77" s="1046" t="s">
        <v>157</v>
      </c>
      <c r="S77" s="1046"/>
      <c r="T77" s="1032"/>
      <c r="U77" s="1032"/>
      <c r="V77" s="1032"/>
      <c r="W77" s="1032" t="s">
        <v>2185</v>
      </c>
      <c r="X77" s="1032"/>
      <c r="Y77" s="1033"/>
      <c r="Z77" s="1024"/>
      <c r="AA77" s="1028"/>
      <c r="AB77" s="1024"/>
      <c r="AC77" s="1024"/>
      <c r="AD77" s="1024"/>
    </row>
    <row r="78" customFormat="false" ht="72" hidden="false" customHeight="true" outlineLevel="0" collapsed="false">
      <c r="A78" s="1037"/>
      <c r="B78" s="1037" t="n">
        <v>61</v>
      </c>
      <c r="C78" s="1032" t="s">
        <v>2161</v>
      </c>
      <c r="D78" s="1046"/>
      <c r="E78" s="1032"/>
      <c r="F78" s="1032"/>
      <c r="G78" s="1032"/>
      <c r="H78" s="1049"/>
      <c r="I78" s="1047" t="str">
        <f aca="false">INDEX(TEMPLATE_NUMBER_POINT_FHD,B78,MATCH(TEMPLATE_SPHERE,TEMPLATE_SPHERE_LIST_FOR_NOTE,0))</f>
        <v>7</v>
      </c>
      <c r="J78" s="1047" t="str">
        <f aca="false">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47" t="str">
        <f aca="false">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38" t="str">
        <f aca="false">IF(I78=0,"",I78)</f>
        <v>7</v>
      </c>
      <c r="M78" s="1038" t="str">
        <f aca="false">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38" t="str">
        <f aca="false">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46" t="s">
        <v>92</v>
      </c>
      <c r="P78" s="1046"/>
      <c r="Q78" s="1046"/>
      <c r="R78" s="1046"/>
      <c r="S78" s="1046"/>
      <c r="T78" s="1032" t="s">
        <v>641</v>
      </c>
      <c r="U78" s="1032"/>
      <c r="V78" s="1032"/>
      <c r="W78" s="1032"/>
      <c r="X78" s="1032"/>
      <c r="Y78" s="1033"/>
      <c r="Z78" s="1024" t="s">
        <v>2186</v>
      </c>
      <c r="AA78" s="1028"/>
      <c r="AB78" s="1024"/>
      <c r="AC78" s="1024"/>
      <c r="AD78" s="1024"/>
    </row>
    <row r="79" customFormat="false" ht="36" hidden="false" customHeight="true" outlineLevel="0" collapsed="false">
      <c r="A79" s="1037"/>
      <c r="B79" s="1037" t="n">
        <v>62</v>
      </c>
      <c r="C79" s="1032" t="s">
        <v>2163</v>
      </c>
      <c r="D79" s="1046"/>
      <c r="E79" s="1032"/>
      <c r="F79" s="1032"/>
      <c r="G79" s="1032"/>
      <c r="H79" s="1049"/>
      <c r="I79" s="1047" t="str">
        <f aca="false">INDEX(TEMPLATE_NUMBER_POINT_FHD,B79,MATCH(TEMPLATE_SPHERE,TEMPLATE_SPHERE_LIST_FOR_NOTE,0))</f>
        <v>8</v>
      </c>
      <c r="J79" s="1047" t="str">
        <f aca="false">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47" t="str">
        <f aca="false">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38" t="str">
        <f aca="false">IF(I79=0,"",I79)</f>
        <v>8</v>
      </c>
      <c r="M79" s="1038" t="str">
        <f aca="false">IF(J79=0,"",J79)</f>
        <v>Тепловая нагрузка по договорам, заключенным в рамках осуществления регулируемых видов деятельности</v>
      </c>
      <c r="N79" s="1038" t="str">
        <f aca="false">IF(K79=0,"",K79)</f>
        <v>Регулируемыми организациями указывается информация по договорам, заключенным в рамках осуществления регулируемых видов деятельности</v>
      </c>
      <c r="O79" s="1046" t="s">
        <v>120</v>
      </c>
      <c r="P79" s="1046"/>
      <c r="Q79" s="1046"/>
      <c r="R79" s="1046"/>
      <c r="S79" s="1046"/>
      <c r="T79" s="1032" t="s">
        <v>2187</v>
      </c>
      <c r="U79" s="1032"/>
      <c r="V79" s="1032"/>
      <c r="W79" s="1032"/>
      <c r="X79" s="1032"/>
      <c r="Y79" s="1033"/>
      <c r="Z79" s="1024" t="s">
        <v>2188</v>
      </c>
      <c r="AA79" s="1028"/>
      <c r="AB79" s="1024"/>
      <c r="AC79" s="1024"/>
      <c r="AD79" s="1024"/>
    </row>
    <row r="80" customFormat="false" ht="45" hidden="false" customHeight="true" outlineLevel="0" collapsed="false">
      <c r="A80" s="1037"/>
      <c r="B80" s="1037" t="n">
        <v>63</v>
      </c>
      <c r="C80" s="1032" t="s">
        <v>2165</v>
      </c>
      <c r="D80" s="1046"/>
      <c r="E80" s="1032"/>
      <c r="F80" s="1032"/>
      <c r="G80" s="1032"/>
      <c r="H80" s="1049"/>
      <c r="I80" s="1047" t="str">
        <f aca="false">INDEX(TEMPLATE_NUMBER_POINT_FHD,B80,MATCH(TEMPLATE_SPHERE,TEMPLATE_SPHERE_LIST_FOR_NOTE,0))</f>
        <v>9</v>
      </c>
      <c r="J80" s="1047" t="str">
        <f aca="false">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47" t="str">
        <f aca="false">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38" t="str">
        <f aca="false">IF(I80=0,"",I80)</f>
        <v>9</v>
      </c>
      <c r="M80" s="1038" t="str">
        <f aca="false">IF(J80=0,"",J80)</f>
        <v>Объем вырабатываемой регулируемой организацией тепловой энергии в рамках осуществления регулируемых видов деятельности</v>
      </c>
      <c r="N80" s="1038" t="str">
        <f aca="false">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46" t="s">
        <v>157</v>
      </c>
      <c r="P80" s="1046"/>
      <c r="Q80" s="1046"/>
      <c r="R80" s="1046"/>
      <c r="S80" s="1046"/>
      <c r="T80" s="1032" t="s">
        <v>2189</v>
      </c>
      <c r="U80" s="1032"/>
      <c r="V80" s="1032"/>
      <c r="W80" s="1032"/>
      <c r="X80" s="1032"/>
      <c r="Y80" s="1033"/>
      <c r="Z80" s="1024" t="s">
        <v>2190</v>
      </c>
      <c r="AA80" s="1028"/>
      <c r="AB80" s="1024"/>
      <c r="AC80" s="1024"/>
      <c r="AD80" s="1024"/>
    </row>
    <row r="81" customFormat="false" ht="36" hidden="false" customHeight="true" outlineLevel="0" collapsed="false">
      <c r="A81" s="1037"/>
      <c r="B81" s="1037" t="n">
        <v>64</v>
      </c>
      <c r="C81" s="1032" t="s">
        <v>2167</v>
      </c>
      <c r="D81" s="1046"/>
      <c r="E81" s="1032"/>
      <c r="F81" s="1032"/>
      <c r="G81" s="1032"/>
      <c r="H81" s="1049"/>
      <c r="I81" s="1047" t="str">
        <f aca="false">INDEX(TEMPLATE_NUMBER_POINT_FHD,B81,MATCH(TEMPLATE_SPHERE,TEMPLATE_SPHERE_LIST_FOR_NOTE,0))</f>
        <v>9.1</v>
      </c>
      <c r="J81" s="1047" t="str">
        <f aca="false">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47" t="str">
        <f aca="false">INDEX(TEMPLATE_NOTE_POINT_FHD,B81,MATCH(TEMPLATE_SPHERE,TEMPLATE_SPHERE_LIST_FOR_NOTE,0))</f>
        <v>Информация указывается только едиными теплоснабжающими организациями.</v>
      </c>
      <c r="L81" s="1038" t="str">
        <f aca="false">IF(I81=0,"",I81)</f>
        <v>9.1</v>
      </c>
      <c r="M81" s="1038" t="str">
        <f aca="false">IF(J81=0,"",J81)</f>
        <v>Объем приобретаемой регулируемой организацией тепловой энергии в рамках осуществления регулируемых видов деятельности</v>
      </c>
      <c r="N81" s="1038" t="str">
        <f aca="false">IF(K81=0,"",K81)</f>
        <v>Информация указывается только едиными теплоснабжающими организациями.</v>
      </c>
      <c r="O81" s="1046" t="s">
        <v>2073</v>
      </c>
      <c r="P81" s="1046"/>
      <c r="Q81" s="1046"/>
      <c r="R81" s="1046"/>
      <c r="S81" s="1046"/>
      <c r="T81" s="1032" t="s">
        <v>2191</v>
      </c>
      <c r="U81" s="1032"/>
      <c r="V81" s="1032"/>
      <c r="W81" s="1032"/>
      <c r="X81" s="1032"/>
      <c r="Y81" s="1033"/>
      <c r="Z81" s="1024" t="s">
        <v>2192</v>
      </c>
      <c r="AA81" s="1028"/>
      <c r="AB81" s="1024"/>
      <c r="AC81" s="1024"/>
      <c r="AD81" s="1024"/>
    </row>
    <row r="82" customFormat="false" ht="90" hidden="false" customHeight="true" outlineLevel="0" collapsed="false">
      <c r="A82" s="1037"/>
      <c r="B82" s="1037" t="n">
        <v>65</v>
      </c>
      <c r="C82" s="1032" t="s">
        <v>2176</v>
      </c>
      <c r="D82" s="1046"/>
      <c r="E82" s="1032"/>
      <c r="F82" s="1032"/>
      <c r="G82" s="1032"/>
      <c r="H82" s="1049"/>
      <c r="I82" s="1047" t="str">
        <f aca="false">INDEX(TEMPLATE_NUMBER_POINT_FHD,B82,MATCH(TEMPLATE_SPHERE,TEMPLATE_SPHERE_LIST_FOR_NOTE,0))</f>
        <v>10</v>
      </c>
      <c r="J82" s="1047" t="str">
        <f aca="false">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47" t="str">
        <f aca="false">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38" t="str">
        <f aca="false">IF(I82=0,"",I82)</f>
        <v>10</v>
      </c>
      <c r="M82" s="1038" t="str">
        <f aca="false">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38" t="str">
        <f aca="false">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46" t="s">
        <v>158</v>
      </c>
      <c r="P82" s="1046"/>
      <c r="Q82" s="1046"/>
      <c r="R82" s="1046"/>
      <c r="S82" s="1046"/>
      <c r="T82" s="1032" t="s">
        <v>2193</v>
      </c>
      <c r="U82" s="1032"/>
      <c r="V82" s="1032"/>
      <c r="W82" s="1032"/>
      <c r="X82" s="1032"/>
      <c r="Y82" s="1033"/>
      <c r="Z82" s="1024" t="s">
        <v>2194</v>
      </c>
      <c r="AA82" s="1028"/>
      <c r="AB82" s="1024"/>
      <c r="AC82" s="1024"/>
      <c r="AD82" s="1024"/>
    </row>
    <row r="83" customFormat="false" ht="9" hidden="false" customHeight="true" outlineLevel="0" collapsed="false">
      <c r="A83" s="1037"/>
      <c r="B83" s="1037" t="n">
        <v>66</v>
      </c>
      <c r="C83" s="1032"/>
      <c r="D83" s="1046"/>
      <c r="E83" s="1032"/>
      <c r="F83" s="1032"/>
      <c r="G83" s="1032"/>
      <c r="H83" s="1049"/>
      <c r="I83" s="1047" t="str">
        <f aca="false">INDEX(TEMPLATE_NUMBER_POINT_FHD,B83,MATCH(TEMPLATE_SPHERE,TEMPLATE_SPHERE_LIST_FOR_NOTE,0))</f>
        <v>10.1</v>
      </c>
      <c r="J83" s="1047" t="str">
        <f aca="false">INDEX(TEMPLATE_DATA_POINT_FHD,B83,MATCH(TEMPLATE_SPHERE,TEMPLATE_SPHERE_LIST_FOR_NOTE,0))</f>
        <v>По приборам учёта</v>
      </c>
      <c r="K83" s="1047" t="n">
        <f aca="false">INDEX(TEMPLATE_NOTE_POINT_FHD,B83,MATCH(TEMPLATE_SPHERE,TEMPLATE_SPHERE_LIST_FOR_NOTE,0))</f>
        <v>0</v>
      </c>
      <c r="L83" s="1038" t="str">
        <f aca="false">IF(I83=0,"",I83)</f>
        <v>10.1</v>
      </c>
      <c r="M83" s="1038" t="str">
        <f aca="false">IF(J83=0,"",J83)</f>
        <v>По приборам учёта</v>
      </c>
      <c r="N83" s="1038" t="str">
        <f aca="false">IF(K83=0,"",K83)</f>
        <v/>
      </c>
      <c r="O83" s="1046" t="s">
        <v>2082</v>
      </c>
      <c r="P83" s="1046"/>
      <c r="Q83" s="1046"/>
      <c r="R83" s="1046"/>
      <c r="S83" s="1046"/>
      <c r="T83" s="1032" t="s">
        <v>2195</v>
      </c>
      <c r="U83" s="1032"/>
      <c r="V83" s="1032"/>
      <c r="W83" s="1032"/>
      <c r="X83" s="1032"/>
      <c r="Y83" s="1033"/>
      <c r="Z83" s="1024"/>
      <c r="AA83" s="1028"/>
      <c r="AB83" s="1024"/>
      <c r="AC83" s="1024"/>
      <c r="AD83" s="1024"/>
    </row>
    <row r="84" customFormat="false" ht="54" hidden="false" customHeight="true" outlineLevel="0" collapsed="false">
      <c r="A84" s="1037"/>
      <c r="B84" s="1037" t="n">
        <v>67</v>
      </c>
      <c r="C84" s="1032"/>
      <c r="D84" s="1046"/>
      <c r="E84" s="1032"/>
      <c r="F84" s="1032"/>
      <c r="G84" s="1032"/>
      <c r="H84" s="1049"/>
      <c r="I84" s="1047" t="str">
        <f aca="false">INDEX(TEMPLATE_NUMBER_POINT_FHD,B84,MATCH(TEMPLATE_SPHERE,TEMPLATE_SPHERE_LIST_FOR_NOTE,0))</f>
        <v>10.1.1</v>
      </c>
      <c r="J84" s="1047" t="str">
        <f aca="false">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47" t="n">
        <f aca="false">INDEX(TEMPLATE_NOTE_POINT_FHD,B84,MATCH(TEMPLATE_SPHERE,TEMPLATE_SPHERE_LIST_FOR_NOTE,0))</f>
        <v>0</v>
      </c>
      <c r="L84" s="1038" t="str">
        <f aca="false">IF(I84=0,"",I84)</f>
        <v>10.1.1</v>
      </c>
      <c r="M84" s="1038" t="str">
        <f aca="false">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38" t="str">
        <f aca="false">IF(K84=0,"",K84)</f>
        <v/>
      </c>
      <c r="O84" s="1046" t="s">
        <v>2196</v>
      </c>
      <c r="P84" s="1046"/>
      <c r="Q84" s="1046"/>
      <c r="R84" s="1046"/>
      <c r="S84" s="1046"/>
      <c r="T84" s="1032" t="s">
        <v>2197</v>
      </c>
      <c r="U84" s="1032"/>
      <c r="V84" s="1032"/>
      <c r="W84" s="1032"/>
      <c r="X84" s="1032"/>
      <c r="Y84" s="1033"/>
      <c r="Z84" s="1024"/>
      <c r="AA84" s="1028"/>
      <c r="AB84" s="1024"/>
      <c r="AC84" s="1024"/>
      <c r="AD84" s="1024"/>
    </row>
    <row r="85" customFormat="false" ht="9" hidden="false" customHeight="true" outlineLevel="0" collapsed="false">
      <c r="A85" s="1037"/>
      <c r="B85" s="1037" t="n">
        <v>68</v>
      </c>
      <c r="C85" s="1032"/>
      <c r="D85" s="1046"/>
      <c r="E85" s="1032"/>
      <c r="F85" s="1032"/>
      <c r="G85" s="1032"/>
      <c r="H85" s="1049"/>
      <c r="I85" s="1047" t="str">
        <f aca="false">INDEX(TEMPLATE_NUMBER_POINT_FHD,B85,MATCH(TEMPLATE_SPHERE,TEMPLATE_SPHERE_LIST_FOR_NOTE,0))</f>
        <v>10.2</v>
      </c>
      <c r="J85" s="1047" t="str">
        <f aca="false">INDEX(TEMPLATE_DATA_POINT_FHD,B85,MATCH(TEMPLATE_SPHERE,TEMPLATE_SPHERE_LIST_FOR_NOTE,0))</f>
        <v>Расчётным путём</v>
      </c>
      <c r="K85" s="1047" t="n">
        <f aca="false">INDEX(TEMPLATE_NOTE_POINT_FHD,B85,MATCH(TEMPLATE_SPHERE,TEMPLATE_SPHERE_LIST_FOR_NOTE,0))</f>
        <v>0</v>
      </c>
      <c r="L85" s="1038" t="str">
        <f aca="false">IF(I85=0,"",I85)</f>
        <v>10.2</v>
      </c>
      <c r="M85" s="1038" t="str">
        <f aca="false">IF(J85=0,"",J85)</f>
        <v>Расчётным путём</v>
      </c>
      <c r="N85" s="1038" t="str">
        <f aca="false">IF(K85=0,"",K85)</f>
        <v/>
      </c>
      <c r="O85" s="1046" t="s">
        <v>2086</v>
      </c>
      <c r="P85" s="1046"/>
      <c r="Q85" s="1046"/>
      <c r="R85" s="1046"/>
      <c r="S85" s="1046"/>
      <c r="T85" s="1032" t="s">
        <v>2198</v>
      </c>
      <c r="U85" s="1032"/>
      <c r="V85" s="1032"/>
      <c r="W85" s="1032"/>
      <c r="X85" s="1032"/>
      <c r="Y85" s="1033"/>
      <c r="Z85" s="1024"/>
      <c r="AA85" s="1028"/>
      <c r="AB85" s="1024"/>
      <c r="AC85" s="1024"/>
      <c r="AD85" s="1024"/>
    </row>
    <row r="86" customFormat="false" ht="27" hidden="false" customHeight="true" outlineLevel="0" collapsed="false">
      <c r="A86" s="1037"/>
      <c r="B86" s="1037" t="n">
        <v>69</v>
      </c>
      <c r="C86" s="1032"/>
      <c r="D86" s="1046"/>
      <c r="E86" s="1032"/>
      <c r="F86" s="1032"/>
      <c r="G86" s="1032"/>
      <c r="H86" s="1049"/>
      <c r="I86" s="1047" t="str">
        <f aca="false">INDEX(TEMPLATE_NUMBER_POINT_FHD,B86,MATCH(TEMPLATE_SPHERE,TEMPLATE_SPHERE_LIST_FOR_NOTE,0))</f>
        <v>10.3</v>
      </c>
      <c r="J86" s="1047" t="str">
        <f aca="false">INDEX(TEMPLATE_DATA_POINT_FHD,B86,MATCH(TEMPLATE_SPHERE,TEMPLATE_SPHERE_LIST_FOR_NOTE,0))</f>
        <v>По нормативам потребления коммунальных услуг и нормативам потребления коммунальных ресурсов</v>
      </c>
      <c r="K86" s="1047" t="n">
        <f aca="false">INDEX(TEMPLATE_NOTE_POINT_FHD,B86,MATCH(TEMPLATE_SPHERE,TEMPLATE_SPHERE_LIST_FOR_NOTE,0))</f>
        <v>0</v>
      </c>
      <c r="L86" s="1038" t="str">
        <f aca="false">IF(I86=0,"",I86)</f>
        <v>10.3</v>
      </c>
      <c r="M86" s="1038" t="str">
        <f aca="false">IF(J86=0,"",J86)</f>
        <v>По нормативам потребления коммунальных услуг и нормативам потребления коммунальных ресурсов</v>
      </c>
      <c r="N86" s="1038" t="str">
        <f aca="false">IF(K86=0,"",K86)</f>
        <v/>
      </c>
      <c r="O86" s="1046" t="s">
        <v>2199</v>
      </c>
      <c r="P86" s="1046"/>
      <c r="Q86" s="1046"/>
      <c r="R86" s="1046"/>
      <c r="S86" s="1046"/>
      <c r="T86" s="1032" t="s">
        <v>2200</v>
      </c>
      <c r="U86" s="1032"/>
      <c r="V86" s="1032"/>
      <c r="W86" s="1032"/>
      <c r="X86" s="1032"/>
      <c r="Y86" s="1033"/>
      <c r="Z86" s="1024"/>
      <c r="AA86" s="1028"/>
      <c r="AB86" s="1024"/>
      <c r="AC86" s="1024"/>
      <c r="AD86" s="1024"/>
    </row>
    <row r="87" customFormat="false" ht="36" hidden="false" customHeight="true" outlineLevel="0" collapsed="false">
      <c r="A87" s="1037"/>
      <c r="B87" s="1037" t="n">
        <v>70</v>
      </c>
      <c r="C87" s="1032" t="s">
        <v>2201</v>
      </c>
      <c r="D87" s="1046"/>
      <c r="E87" s="1032"/>
      <c r="F87" s="1032"/>
      <c r="G87" s="1032"/>
      <c r="H87" s="1049"/>
      <c r="I87" s="1047" t="str">
        <f aca="false">INDEX(TEMPLATE_NUMBER_POINT_FHD,B87,MATCH(TEMPLATE_SPHERE,TEMPLATE_SPHERE_LIST_FOR_NOTE,0))</f>
        <v>11</v>
      </c>
      <c r="J87" s="1047" t="str">
        <f aca="false">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47" t="n">
        <f aca="false">INDEX(TEMPLATE_NOTE_POINT_FHD,B87,MATCH(TEMPLATE_SPHERE,TEMPLATE_SPHERE_LIST_FOR_NOTE,0))</f>
        <v>0</v>
      </c>
      <c r="L87" s="1038" t="str">
        <f aca="false">IF(I87=0,"",I87)</f>
        <v>11</v>
      </c>
      <c r="M87" s="1038" t="str">
        <f aca="false">IF(J87=0,"",J87)</f>
        <v>Нормативы технологических потерь при передаче тепловой энергии, теплоносителя по тепловым сетям, утвержденные уполномоченным органом</v>
      </c>
      <c r="N87" s="1038" t="str">
        <f aca="false">IF(K87=0,"",K87)</f>
        <v/>
      </c>
      <c r="O87" s="1046" t="s">
        <v>159</v>
      </c>
      <c r="P87" s="1046"/>
      <c r="Q87" s="1046"/>
      <c r="R87" s="1046"/>
      <c r="S87" s="1046"/>
      <c r="T87" s="1032" t="s">
        <v>2202</v>
      </c>
      <c r="U87" s="1032"/>
      <c r="V87" s="1032"/>
      <c r="W87" s="1032"/>
      <c r="X87" s="1032"/>
      <c r="Y87" s="1033"/>
      <c r="Z87" s="1024"/>
      <c r="AA87" s="1028"/>
      <c r="AB87" s="1024"/>
      <c r="AC87" s="1024"/>
      <c r="AD87" s="1024"/>
    </row>
    <row r="88" customFormat="false" ht="18" hidden="false" customHeight="true" outlineLevel="0" collapsed="false">
      <c r="A88" s="1037"/>
      <c r="B88" s="1037" t="n">
        <v>71</v>
      </c>
      <c r="C88" s="1032" t="s">
        <v>2203</v>
      </c>
      <c r="D88" s="1046"/>
      <c r="E88" s="1032"/>
      <c r="F88" s="1032"/>
      <c r="G88" s="1032"/>
      <c r="H88" s="1049"/>
      <c r="I88" s="1047" t="str">
        <f aca="false">INDEX(TEMPLATE_NUMBER_POINT_FHD,B88,MATCH(TEMPLATE_SPHERE,TEMPLATE_SPHERE_LIST_FOR_NOTE,0))</f>
        <v>12</v>
      </c>
      <c r="J88" s="1047" t="str">
        <f aca="false">INDEX(TEMPLATE_DATA_POINT_FHD,B88,MATCH(TEMPLATE_SPHERE,TEMPLATE_SPHERE_LIST_FOR_NOTE,0))</f>
        <v>Фактический объем потерь при передаче тепловой энергии</v>
      </c>
      <c r="K88" s="1047" t="n">
        <f aca="false">INDEX(TEMPLATE_NOTE_POINT_FHD,B88,MATCH(TEMPLATE_SPHERE,TEMPLATE_SPHERE_LIST_FOR_NOTE,0))</f>
        <v>0</v>
      </c>
      <c r="L88" s="1038" t="str">
        <f aca="false">IF(I88=0,"",I88)</f>
        <v>12</v>
      </c>
      <c r="M88" s="1038" t="str">
        <f aca="false">IF(J88=0,"",J88)</f>
        <v>Фактический объем потерь при передаче тепловой энергии</v>
      </c>
      <c r="N88" s="1038" t="str">
        <f aca="false">IF(K88=0,"",K88)</f>
        <v/>
      </c>
      <c r="O88" s="1046" t="s">
        <v>160</v>
      </c>
      <c r="P88" s="1046"/>
      <c r="Q88" s="1046"/>
      <c r="R88" s="1046"/>
      <c r="S88" s="1046"/>
      <c r="T88" s="1032" t="s">
        <v>673</v>
      </c>
      <c r="U88" s="1032"/>
      <c r="V88" s="1032"/>
      <c r="W88" s="1032"/>
      <c r="X88" s="1032"/>
      <c r="Y88" s="1033"/>
      <c r="Z88" s="1024"/>
      <c r="AA88" s="1028"/>
      <c r="AB88" s="1024"/>
      <c r="AC88" s="1024"/>
      <c r="AD88" s="1024"/>
    </row>
    <row r="89" customFormat="false" ht="18" hidden="false" customHeight="true" outlineLevel="0" collapsed="false">
      <c r="A89" s="1037"/>
      <c r="B89" s="1037" t="n">
        <v>72</v>
      </c>
      <c r="C89" s="1032" t="s">
        <v>2204</v>
      </c>
      <c r="D89" s="1046" t="s">
        <v>2201</v>
      </c>
      <c r="E89" s="1032" t="s">
        <v>2201</v>
      </c>
      <c r="F89" s="1032" t="s">
        <v>2167</v>
      </c>
      <c r="G89" s="1032"/>
      <c r="H89" s="1049"/>
      <c r="I89" s="1047" t="str">
        <f aca="false">INDEX(TEMPLATE_NUMBER_POINT_FHD,B89,MATCH(TEMPLATE_SPHERE,TEMPLATE_SPHERE_LIST_FOR_NOTE,0))</f>
        <v>13</v>
      </c>
      <c r="J89" s="1047" t="str">
        <f aca="false">INDEX(TEMPLATE_DATA_POINT_FHD,B89,MATCH(TEMPLATE_SPHERE,TEMPLATE_SPHERE_LIST_FOR_NOTE,0))</f>
        <v>Среднесписочная численность основного производственного персонала</v>
      </c>
      <c r="K89" s="1047" t="n">
        <f aca="false">INDEX(TEMPLATE_NOTE_POINT_FHD,B89,MATCH(TEMPLATE_SPHERE,TEMPLATE_SPHERE_LIST_FOR_NOTE,0))</f>
        <v>0</v>
      </c>
      <c r="L89" s="1038" t="str">
        <f aca="false">IF(I89=0,"",I89)</f>
        <v>13</v>
      </c>
      <c r="M89" s="1038" t="str">
        <f aca="false">IF(J89=0,"",J89)</f>
        <v>Среднесписочная численность основного производственного персонала</v>
      </c>
      <c r="N89" s="1038" t="str">
        <f aca="false">IF(K89=0,"",K89)</f>
        <v/>
      </c>
      <c r="O89" s="1046" t="s">
        <v>161</v>
      </c>
      <c r="P89" s="1046" t="s">
        <v>160</v>
      </c>
      <c r="Q89" s="1046" t="s">
        <v>160</v>
      </c>
      <c r="R89" s="1046" t="s">
        <v>158</v>
      </c>
      <c r="S89" s="1046"/>
      <c r="T89" s="1032" t="s">
        <v>681</v>
      </c>
      <c r="U89" s="1032" t="s">
        <v>681</v>
      </c>
      <c r="V89" s="1032" t="s">
        <v>681</v>
      </c>
      <c r="W89" s="1032" t="s">
        <v>681</v>
      </c>
      <c r="X89" s="1032"/>
      <c r="Y89" s="1033"/>
      <c r="Z89" s="1024"/>
      <c r="AA89" s="1028"/>
      <c r="AB89" s="1024"/>
      <c r="AC89" s="1024"/>
      <c r="AD89" s="1024"/>
    </row>
    <row r="90" customFormat="false" ht="27" hidden="false" customHeight="true" outlineLevel="0" collapsed="false">
      <c r="A90" s="1037"/>
      <c r="B90" s="1037" t="n">
        <v>73</v>
      </c>
      <c r="C90" s="1032" t="s">
        <v>2205</v>
      </c>
      <c r="D90" s="1046"/>
      <c r="E90" s="1032"/>
      <c r="F90" s="1032"/>
      <c r="G90" s="1032"/>
      <c r="H90" s="1049"/>
      <c r="I90" s="1047" t="str">
        <f aca="false">INDEX(TEMPLATE_NUMBER_POINT_FHD,B90,MATCH(TEMPLATE_SPHERE,TEMPLATE_SPHERE_LIST_FOR_NOTE,0))</f>
        <v>14</v>
      </c>
      <c r="J90" s="1047" t="str">
        <f aca="false">INDEX(TEMPLATE_DATA_POINT_FHD,B90,MATCH(TEMPLATE_SPHERE,TEMPLATE_SPHERE_LIST_FOR_NOTE,0))</f>
        <v>Среднесписочная численность административно-управленческого персонала</v>
      </c>
      <c r="K90" s="1047" t="n">
        <f aca="false">INDEX(TEMPLATE_NOTE_POINT_FHD,B90,MATCH(TEMPLATE_SPHERE,TEMPLATE_SPHERE_LIST_FOR_NOTE,0))</f>
        <v>0</v>
      </c>
      <c r="L90" s="1038" t="str">
        <f aca="false">IF(I90=0,"",I90)</f>
        <v>14</v>
      </c>
      <c r="M90" s="1038" t="str">
        <f aca="false">IF(J90=0,"",J90)</f>
        <v>Среднесписочная численность административно-управленческого персонала</v>
      </c>
      <c r="N90" s="1038" t="str">
        <f aca="false">IF(K90=0,"",K90)</f>
        <v/>
      </c>
      <c r="O90" s="1046" t="s">
        <v>162</v>
      </c>
      <c r="P90" s="1046"/>
      <c r="Q90" s="1046"/>
      <c r="R90" s="1046"/>
      <c r="S90" s="1046"/>
      <c r="T90" s="1032" t="s">
        <v>683</v>
      </c>
      <c r="U90" s="1032"/>
      <c r="V90" s="1032"/>
      <c r="W90" s="1032"/>
      <c r="X90" s="1032"/>
      <c r="Y90" s="1033"/>
      <c r="Z90" s="1024"/>
      <c r="AA90" s="1028"/>
      <c r="AB90" s="1024"/>
      <c r="AC90" s="1024"/>
      <c r="AD90" s="1024"/>
    </row>
    <row r="91" customFormat="false" ht="18" hidden="false" customHeight="true" outlineLevel="0" collapsed="false">
      <c r="A91" s="1037"/>
      <c r="B91" s="1037" t="n">
        <v>74</v>
      </c>
      <c r="C91" s="1032"/>
      <c r="D91" s="1046" t="s">
        <v>2203</v>
      </c>
      <c r="E91" s="1032" t="s">
        <v>2203</v>
      </c>
      <c r="F91" s="1032"/>
      <c r="G91" s="1032"/>
      <c r="H91" s="1049"/>
      <c r="I91" s="1047" t="n">
        <f aca="false">INDEX(TEMPLATE_NUMBER_POINT_FHD,B91,MATCH(TEMPLATE_SPHERE,TEMPLATE_SPHERE_LIST_FOR_NOTE,0))</f>
        <v>0</v>
      </c>
      <c r="J91" s="1047" t="n">
        <f aca="false">INDEX(TEMPLATE_DATA_POINT_FHD,B91,MATCH(TEMPLATE_SPHERE,TEMPLATE_SPHERE_LIST_FOR_NOTE,0))</f>
        <v>0</v>
      </c>
      <c r="K91" s="1047" t="n">
        <f aca="false">INDEX(TEMPLATE_NOTE_POINT_FHD,B91,MATCH(TEMPLATE_SPHERE,TEMPLATE_SPHERE_LIST_FOR_NOTE,0))</f>
        <v>0</v>
      </c>
      <c r="L91" s="1038" t="str">
        <f aca="false">IF(I91=0,"",I91)</f>
        <v/>
      </c>
      <c r="M91" s="1038" t="str">
        <f aca="false">IF(J91=0,"",J91)</f>
        <v/>
      </c>
      <c r="N91" s="1038" t="str">
        <f aca="false">IF(K91=0,"",K91)</f>
        <v/>
      </c>
      <c r="O91" s="1046"/>
      <c r="P91" s="1046" t="s">
        <v>161</v>
      </c>
      <c r="Q91" s="1046" t="s">
        <v>161</v>
      </c>
      <c r="R91" s="1046"/>
      <c r="S91" s="1046"/>
      <c r="T91" s="1032"/>
      <c r="U91" s="1032" t="s">
        <v>2206</v>
      </c>
      <c r="V91" s="1032" t="s">
        <v>2206</v>
      </c>
      <c r="W91" s="1032"/>
      <c r="X91" s="1032"/>
      <c r="Y91" s="1033"/>
      <c r="Z91" s="1024"/>
      <c r="AA91" s="1028"/>
      <c r="AB91" s="1024"/>
      <c r="AC91" s="1024"/>
      <c r="AD91" s="1024"/>
    </row>
    <row r="92" customFormat="false" ht="27" hidden="false" customHeight="true" outlineLevel="0" collapsed="false">
      <c r="A92" s="1037"/>
      <c r="B92" s="1037" t="n">
        <v>75</v>
      </c>
      <c r="C92" s="1032"/>
      <c r="D92" s="1046" t="s">
        <v>2204</v>
      </c>
      <c r="E92" s="1032"/>
      <c r="F92" s="1032"/>
      <c r="G92" s="1032"/>
      <c r="H92" s="1049"/>
      <c r="I92" s="1047" t="n">
        <f aca="false">INDEX(TEMPLATE_NUMBER_POINT_FHD,B92,MATCH(TEMPLATE_SPHERE,TEMPLATE_SPHERE_LIST_FOR_NOTE,0))</f>
        <v>0</v>
      </c>
      <c r="J92" s="1047" t="n">
        <f aca="false">INDEX(TEMPLATE_DATA_POINT_FHD,B92,MATCH(TEMPLATE_SPHERE,TEMPLATE_SPHERE_LIST_FOR_NOTE,0))</f>
        <v>0</v>
      </c>
      <c r="K92" s="1047" t="n">
        <f aca="false">INDEX(TEMPLATE_NOTE_POINT_FHD,B92,MATCH(TEMPLATE_SPHERE,TEMPLATE_SPHERE_LIST_FOR_NOTE,0))</f>
        <v>0</v>
      </c>
      <c r="L92" s="1038" t="str">
        <f aca="false">IF(I92=0,"",I92)</f>
        <v/>
      </c>
      <c r="M92" s="1038" t="str">
        <f aca="false">IF(J92=0,"",J92)</f>
        <v/>
      </c>
      <c r="N92" s="1038" t="str">
        <f aca="false">IF(K92=0,"",K92)</f>
        <v/>
      </c>
      <c r="O92" s="1046"/>
      <c r="P92" s="1046" t="s">
        <v>162</v>
      </c>
      <c r="Q92" s="1046"/>
      <c r="R92" s="1046"/>
      <c r="S92" s="1046"/>
      <c r="T92" s="1032"/>
      <c r="U92" s="1032" t="s">
        <v>2207</v>
      </c>
      <c r="V92" s="1032"/>
      <c r="W92" s="1032"/>
      <c r="X92" s="1032"/>
      <c r="Y92" s="1033"/>
      <c r="Z92" s="1024"/>
      <c r="AA92" s="1028" t="s">
        <v>2208</v>
      </c>
      <c r="AB92" s="1024"/>
      <c r="AC92" s="1024"/>
      <c r="AD92" s="1024"/>
    </row>
    <row r="93" customFormat="false" ht="27" hidden="false" customHeight="true" outlineLevel="0" collapsed="false">
      <c r="A93" s="1037"/>
      <c r="B93" s="1037" t="n">
        <v>76</v>
      </c>
      <c r="C93" s="1032"/>
      <c r="D93" s="1046"/>
      <c r="E93" s="1032"/>
      <c r="F93" s="1032"/>
      <c r="G93" s="1032"/>
      <c r="H93" s="1049"/>
      <c r="I93" s="1047" t="n">
        <f aca="false">INDEX(TEMPLATE_NUMBER_POINT_FHD,B93,MATCH(TEMPLATE_SPHERE,TEMPLATE_SPHERE_LIST_FOR_NOTE,0))</f>
        <v>0</v>
      </c>
      <c r="J93" s="1047" t="n">
        <f aca="false">INDEX(TEMPLATE_DATA_POINT_FHD,B93,MATCH(TEMPLATE_SPHERE,TEMPLATE_SPHERE_LIST_FOR_NOTE,0))</f>
        <v>0</v>
      </c>
      <c r="K93" s="1047" t="n">
        <f aca="false">INDEX(TEMPLATE_NOTE_POINT_FHD,B93,MATCH(TEMPLATE_SPHERE,TEMPLATE_SPHERE_LIST_FOR_NOTE,0))</f>
        <v>0</v>
      </c>
      <c r="L93" s="1038" t="str">
        <f aca="false">IF(I93=0,"",I93)</f>
        <v/>
      </c>
      <c r="M93" s="1038" t="str">
        <f aca="false">IF(J93=0,"",J93)</f>
        <v/>
      </c>
      <c r="N93" s="1038" t="str">
        <f aca="false">IF(K93=0,"",K93)</f>
        <v/>
      </c>
      <c r="O93" s="1046"/>
      <c r="P93" s="1046" t="s">
        <v>2114</v>
      </c>
      <c r="Q93" s="1046"/>
      <c r="R93" s="1046"/>
      <c r="S93" s="1046"/>
      <c r="T93" s="1032"/>
      <c r="U93" s="1032" t="s">
        <v>2209</v>
      </c>
      <c r="V93" s="1032"/>
      <c r="W93" s="1032"/>
      <c r="X93" s="1032"/>
      <c r="Y93" s="1033"/>
      <c r="Z93" s="1024"/>
      <c r="AA93" s="1028" t="s">
        <v>2210</v>
      </c>
      <c r="AB93" s="1024"/>
      <c r="AC93" s="1024"/>
      <c r="AD93" s="1024"/>
    </row>
    <row r="94" customFormat="false" ht="45" hidden="false" customHeight="true" outlineLevel="0" collapsed="false">
      <c r="A94" s="1037"/>
      <c r="B94" s="1037" t="n">
        <v>77</v>
      </c>
      <c r="C94" s="1032"/>
      <c r="D94" s="1046" t="s">
        <v>2205</v>
      </c>
      <c r="E94" s="1032"/>
      <c r="F94" s="1032"/>
      <c r="G94" s="1032"/>
      <c r="H94" s="1049"/>
      <c r="I94" s="1047" t="n">
        <f aca="false">INDEX(TEMPLATE_NUMBER_POINT_FHD,B94,MATCH(TEMPLATE_SPHERE,TEMPLATE_SPHERE_LIST_FOR_NOTE,0))</f>
        <v>0</v>
      </c>
      <c r="J94" s="1047" t="n">
        <f aca="false">INDEX(TEMPLATE_DATA_POINT_FHD,B94,MATCH(TEMPLATE_SPHERE,TEMPLATE_SPHERE_LIST_FOR_NOTE,0))</f>
        <v>0</v>
      </c>
      <c r="K94" s="1047" t="n">
        <f aca="false">INDEX(TEMPLATE_NOTE_POINT_FHD,B94,MATCH(TEMPLATE_SPHERE,TEMPLATE_SPHERE_LIST_FOR_NOTE,0))</f>
        <v>0</v>
      </c>
      <c r="L94" s="1038" t="str">
        <f aca="false">IF(I94=0,"",I94)</f>
        <v/>
      </c>
      <c r="M94" s="1038" t="str">
        <f aca="false">IF(J94=0,"",J94)</f>
        <v/>
      </c>
      <c r="N94" s="1038" t="str">
        <f aca="false">IF(K94=0,"",K94)</f>
        <v/>
      </c>
      <c r="O94" s="1046"/>
      <c r="P94" s="1046" t="s">
        <v>1469</v>
      </c>
      <c r="Q94" s="1046"/>
      <c r="R94" s="1046"/>
      <c r="S94" s="1046"/>
      <c r="T94" s="1032"/>
      <c r="U94" s="1032" t="s">
        <v>2211</v>
      </c>
      <c r="V94" s="1032"/>
      <c r="W94" s="1032"/>
      <c r="X94" s="1032"/>
      <c r="Y94" s="1033"/>
      <c r="Z94" s="1024"/>
      <c r="AA94" s="1028" t="s">
        <v>2212</v>
      </c>
      <c r="AB94" s="1024"/>
      <c r="AC94" s="1024"/>
      <c r="AD94" s="1024"/>
    </row>
    <row r="95" customFormat="false" ht="99" hidden="false" customHeight="true" outlineLevel="0" collapsed="false">
      <c r="A95" s="1037"/>
      <c r="B95" s="1037" t="n">
        <v>78</v>
      </c>
      <c r="C95" s="1032" t="s">
        <v>2213</v>
      </c>
      <c r="D95" s="1046"/>
      <c r="E95" s="1032"/>
      <c r="F95" s="1032"/>
      <c r="G95" s="1032"/>
      <c r="H95" s="1049"/>
      <c r="I95" s="1047" t="str">
        <f aca="false">INDEX(TEMPLATE_NUMBER_POINT_FHD,B95,MATCH(TEMPLATE_SPHERE,TEMPLATE_SPHERE_LIST_FOR_NOTE,0))</f>
        <v>15</v>
      </c>
      <c r="J95" s="1047" t="str">
        <f aca="false">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47" t="n">
        <f aca="false">INDEX(TEMPLATE_NOTE_POINT_FHD,B95,MATCH(TEMPLATE_SPHERE,TEMPLATE_SPHERE_LIST_FOR_NOTE,0))</f>
        <v>0</v>
      </c>
      <c r="L95" s="1038" t="str">
        <f aca="false">IF(I95=0,"",I95)</f>
        <v>15</v>
      </c>
      <c r="M95" s="1038" t="str">
        <f aca="false">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38" t="str">
        <f aca="false">IF(K95=0,"",K95)</f>
        <v/>
      </c>
      <c r="O95" s="1046" t="s">
        <v>1469</v>
      </c>
      <c r="P95" s="1046"/>
      <c r="Q95" s="1046"/>
      <c r="R95" s="1046"/>
      <c r="S95" s="1046"/>
      <c r="T95" s="1032" t="s">
        <v>2214</v>
      </c>
      <c r="U95" s="1032"/>
      <c r="V95" s="1032"/>
      <c r="W95" s="1032"/>
      <c r="X95" s="1032"/>
      <c r="Y95" s="1033"/>
      <c r="Z95" s="1024"/>
      <c r="AA95" s="1028"/>
      <c r="AB95" s="1024"/>
      <c r="AC95" s="1024"/>
      <c r="AD95" s="1024"/>
    </row>
    <row r="96" customFormat="false" ht="99" hidden="false" customHeight="true" outlineLevel="0" collapsed="false">
      <c r="A96" s="1037"/>
      <c r="B96" s="1037" t="n">
        <v>79</v>
      </c>
      <c r="C96" s="1032" t="s">
        <v>1156</v>
      </c>
      <c r="D96" s="1046"/>
      <c r="E96" s="1032"/>
      <c r="F96" s="1032"/>
      <c r="G96" s="1032"/>
      <c r="H96" s="1049"/>
      <c r="I96" s="1047" t="str">
        <f aca="false">INDEX(TEMPLATE_NUMBER_POINT_FHD,B96,MATCH(TEMPLATE_SPHERE,TEMPLATE_SPHERE_LIST_FOR_NOTE,0))</f>
        <v>16</v>
      </c>
      <c r="J96" s="1047" t="str">
        <f aca="false">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47" t="str">
        <f aca="false">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38" t="str">
        <f aca="false">IF(I96=0,"",I96)</f>
        <v>16</v>
      </c>
      <c r="M96" s="1038" t="str">
        <f aca="false">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38" t="str">
        <f aca="false">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46" t="s">
        <v>1475</v>
      </c>
      <c r="P96" s="1046"/>
      <c r="Q96" s="1046"/>
      <c r="R96" s="1046"/>
      <c r="S96" s="1046"/>
      <c r="T96" s="1032" t="s">
        <v>2215</v>
      </c>
      <c r="U96" s="1032"/>
      <c r="V96" s="1032"/>
      <c r="W96" s="1032"/>
      <c r="X96" s="1032"/>
      <c r="Y96" s="1033"/>
      <c r="Z96" s="1024" t="s">
        <v>2216</v>
      </c>
      <c r="AA96" s="1028"/>
      <c r="AB96" s="1024"/>
      <c r="AC96" s="1024"/>
      <c r="AD96" s="1024"/>
    </row>
    <row r="97" customFormat="false" ht="63" hidden="false" customHeight="true" outlineLevel="0" collapsed="false">
      <c r="A97" s="1037"/>
      <c r="B97" s="1037" t="n">
        <v>80</v>
      </c>
      <c r="C97" s="1032" t="s">
        <v>2217</v>
      </c>
      <c r="D97" s="1046"/>
      <c r="E97" s="1032"/>
      <c r="F97" s="1032"/>
      <c r="G97" s="1032"/>
      <c r="H97" s="1049"/>
      <c r="I97" s="1047" t="str">
        <f aca="false">INDEX(TEMPLATE_NUMBER_POINT_FHD,B97,MATCH(TEMPLATE_SPHERE,TEMPLATE_SPHERE_LIST_FOR_NOTE,0))</f>
        <v>17</v>
      </c>
      <c r="J97" s="1047" t="str">
        <f aca="false">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47" t="str">
        <f aca="false">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38" t="str">
        <f aca="false">IF(I97=0,"",I97)</f>
        <v>17</v>
      </c>
      <c r="M97" s="1038" t="str">
        <f aca="false">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38" t="str">
        <f aca="false">IF(K97=0,"",K97)</f>
        <v>Регулируемыми организациями указывается информация с по договорам, заключенным в рамках осуществления регулируемой деятельности.</v>
      </c>
      <c r="O97" s="1046" t="s">
        <v>1487</v>
      </c>
      <c r="P97" s="1046"/>
      <c r="Q97" s="1046"/>
      <c r="R97" s="1046"/>
      <c r="S97" s="1046"/>
      <c r="T97" s="1032" t="s">
        <v>2218</v>
      </c>
      <c r="U97" s="1032"/>
      <c r="V97" s="1032"/>
      <c r="W97" s="1032"/>
      <c r="X97" s="1032"/>
      <c r="Y97" s="1033"/>
      <c r="Z97" s="1024" t="s">
        <v>2219</v>
      </c>
      <c r="AA97" s="1028"/>
      <c r="AB97" s="1024"/>
      <c r="AC97" s="1024"/>
      <c r="AD97" s="1024"/>
    </row>
    <row r="98" customFormat="false" ht="63" hidden="false" customHeight="true" outlineLevel="0" collapsed="false">
      <c r="A98" s="1037"/>
      <c r="B98" s="1037" t="n">
        <v>81</v>
      </c>
      <c r="C98" s="1032" t="s">
        <v>2220</v>
      </c>
      <c r="D98" s="1046"/>
      <c r="E98" s="1032"/>
      <c r="F98" s="1032"/>
      <c r="G98" s="1032"/>
      <c r="H98" s="1049"/>
      <c r="I98" s="1047" t="str">
        <f aca="false">INDEX(TEMPLATE_NUMBER_POINT_FHD,B98,MATCH(TEMPLATE_SPHERE,TEMPLATE_SPHERE_LIST_FOR_NOTE,0))</f>
        <v>18</v>
      </c>
      <c r="J98" s="1047" t="str">
        <f aca="false">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47" t="str">
        <f aca="false">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38" t="str">
        <f aca="false">IF(I98=0,"",I98)</f>
        <v>18</v>
      </c>
      <c r="M98" s="1038" t="str">
        <f aca="false">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38" t="str">
        <f aca="false">IF(K98=0,"",K98)</f>
        <v>Регулируемыми организациями указывается информация с по договорам, заключенным в рамках осуществления регулируемой деятельности.</v>
      </c>
      <c r="O98" s="1046" t="s">
        <v>1501</v>
      </c>
      <c r="P98" s="1046"/>
      <c r="Q98" s="1046"/>
      <c r="R98" s="1046"/>
      <c r="S98" s="1046"/>
      <c r="T98" s="1032" t="s">
        <v>2221</v>
      </c>
      <c r="U98" s="1032"/>
      <c r="V98" s="1032"/>
      <c r="W98" s="1032"/>
      <c r="X98" s="1032"/>
      <c r="Y98" s="1033"/>
      <c r="Z98" s="1024" t="s">
        <v>2219</v>
      </c>
      <c r="AA98" s="1028"/>
      <c r="AB98" s="1024"/>
      <c r="AC98" s="1024"/>
      <c r="AD98" s="1024"/>
    </row>
    <row r="99" customFormat="false" ht="90" hidden="false" customHeight="true" outlineLevel="0" collapsed="false">
      <c r="A99" s="1037"/>
      <c r="B99" s="1037" t="n">
        <v>82</v>
      </c>
      <c r="C99" s="1032" t="s">
        <v>2222</v>
      </c>
      <c r="D99" s="1046"/>
      <c r="E99" s="1032"/>
      <c r="F99" s="1032"/>
      <c r="G99" s="1032"/>
      <c r="H99" s="1049"/>
      <c r="I99" s="1047" t="str">
        <f aca="false">INDEX(TEMPLATE_NUMBER_POINT_FHD,B99,MATCH(TEMPLATE_SPHERE,TEMPLATE_SPHERE_LIST_FOR_NOTE,0))</f>
        <v>19</v>
      </c>
      <c r="J99" s="1047" t="str">
        <f aca="false">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47" t="str">
        <f aca="false">INDEX(TEMPLATE_NOTE_POINT_FHD,B99,MATCH(TEMPLATE_SPHERE,TEMPLATE_SPHERE_LIST_FOR_NOTE,0))</f>
        <v>Указывается ссылка на документ, предварительно загруженный в хранилище файлов ФГИС ЕИАС.</v>
      </c>
      <c r="L99" s="1038" t="str">
        <f aca="false">IF(I99=0,"",I99)</f>
        <v>19</v>
      </c>
      <c r="M99" s="1038" t="str">
        <f aca="false">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38" t="str">
        <f aca="false">IF(K99=0,"",K99)</f>
        <v>Указывается ссылка на документ, предварительно загруженный в хранилище файлов ФГИС ЕИАС.</v>
      </c>
      <c r="O99" s="1046" t="s">
        <v>1513</v>
      </c>
      <c r="P99" s="1046"/>
      <c r="Q99" s="1046"/>
      <c r="R99" s="1046"/>
      <c r="S99" s="1046"/>
      <c r="T99" s="1032" t="s">
        <v>2223</v>
      </c>
      <c r="U99" s="1032"/>
      <c r="V99" s="1032"/>
      <c r="W99" s="1032"/>
      <c r="X99" s="1032"/>
      <c r="Y99" s="1033"/>
      <c r="Z99" s="1024" t="s">
        <v>638</v>
      </c>
      <c r="AA99" s="1028"/>
      <c r="AB99" s="1024"/>
      <c r="AC99" s="1024"/>
      <c r="AD99" s="1024"/>
    </row>
    <row r="100" customFormat="false" ht="27" hidden="false" customHeight="true" outlineLevel="0" collapsed="false">
      <c r="A100" s="1037"/>
      <c r="B100" s="1037" t="n">
        <v>83</v>
      </c>
      <c r="C100" s="1032"/>
      <c r="D100" s="1046"/>
      <c r="E100" s="1032"/>
      <c r="F100" s="1032"/>
      <c r="G100" s="1032"/>
      <c r="H100" s="1049"/>
      <c r="I100" s="1047" t="str">
        <f aca="false">INDEX(TEMPLATE_NUMBER_POINT_FHD,B100,MATCH(TEMPLATE_SPHERE,TEMPLATE_SPHERE_LIST_FOR_NOTE,0))</f>
        <v>19.1</v>
      </c>
      <c r="J100" s="1047" t="str">
        <f aca="false">INDEX(TEMPLATE_DATA_POINT_FHD,B100,MATCH(TEMPLATE_SPHERE,TEMPLATE_SPHERE_LIST_FOR_NOTE,0))</f>
        <v>Информация о показателях физического износа объектов теплоснабжения</v>
      </c>
      <c r="K100" s="1047" t="str">
        <f aca="false">INDEX(TEMPLATE_NOTE_POINT_FHD,B100,MATCH(TEMPLATE_SPHERE,TEMPLATE_SPHERE_LIST_FOR_NOTE,0))</f>
        <v>Указывается ссылка на документ, предварительно загруженный в хранилище файлов ФГИС ЕИАС.</v>
      </c>
      <c r="L100" s="1038" t="str">
        <f aca="false">IF(I100=0,"",I100)</f>
        <v>19.1</v>
      </c>
      <c r="M100" s="1038" t="str">
        <f aca="false">IF(J100=0,"",J100)</f>
        <v>Информация о показателях физического износа объектов теплоснабжения</v>
      </c>
      <c r="N100" s="1038" t="str">
        <f aca="false">IF(K100=0,"",K100)</f>
        <v>Указывается ссылка на документ, предварительно загруженный в хранилище файлов ФГИС ЕИАС.</v>
      </c>
      <c r="O100" s="1046" t="s">
        <v>2224</v>
      </c>
      <c r="P100" s="1046"/>
      <c r="Q100" s="1046"/>
      <c r="R100" s="1046"/>
      <c r="S100" s="1046"/>
      <c r="T100" s="1032" t="s">
        <v>2225</v>
      </c>
      <c r="U100" s="1032"/>
      <c r="V100" s="1032"/>
      <c r="W100" s="1032"/>
      <c r="X100" s="1032"/>
      <c r="Y100" s="1033"/>
      <c r="Z100" s="1024" t="s">
        <v>638</v>
      </c>
      <c r="AA100" s="1028"/>
      <c r="AB100" s="1024"/>
      <c r="AC100" s="1024"/>
      <c r="AD100" s="1024"/>
    </row>
    <row r="101" customFormat="false" ht="27" hidden="false" customHeight="true" outlineLevel="0" collapsed="false">
      <c r="A101" s="1037"/>
      <c r="B101" s="1037" t="n">
        <v>84</v>
      </c>
      <c r="C101" s="1032"/>
      <c r="D101" s="1046"/>
      <c r="E101" s="1032"/>
      <c r="F101" s="1032"/>
      <c r="G101" s="1032"/>
      <c r="H101" s="1049"/>
      <c r="I101" s="1047" t="str">
        <f aca="false">INDEX(TEMPLATE_NUMBER_POINT_FHD,B101,MATCH(TEMPLATE_SPHERE,TEMPLATE_SPHERE_LIST_FOR_NOTE,0))</f>
        <v>19.2</v>
      </c>
      <c r="J101" s="1047" t="str">
        <f aca="false">INDEX(TEMPLATE_DATA_POINT_FHD,B101,MATCH(TEMPLATE_SPHERE,TEMPLATE_SPHERE_LIST_FOR_NOTE,0))</f>
        <v>Информация о показателях энергетической эффективности объектов теплоснабжения</v>
      </c>
      <c r="K101" s="1047" t="str">
        <f aca="false">INDEX(TEMPLATE_NOTE_POINT_FHD,B101,MATCH(TEMPLATE_SPHERE,TEMPLATE_SPHERE_LIST_FOR_NOTE,0))</f>
        <v>Указывается ссылка на документ, предварительно загруженный в хранилище файлов ФГИС ЕИАС.</v>
      </c>
      <c r="L101" s="1038" t="str">
        <f aca="false">IF(I101=0,"",I101)</f>
        <v>19.2</v>
      </c>
      <c r="M101" s="1038" t="str">
        <f aca="false">IF(J101=0,"",J101)</f>
        <v>Информация о показателях энергетической эффективности объектов теплоснабжения</v>
      </c>
      <c r="N101" s="1038" t="str">
        <f aca="false">IF(K101=0,"",K101)</f>
        <v>Указывается ссылка на документ, предварительно загруженный в хранилище файлов ФГИС ЕИАС.</v>
      </c>
      <c r="O101" s="1046" t="s">
        <v>2226</v>
      </c>
      <c r="P101" s="1046"/>
      <c r="Q101" s="1046"/>
      <c r="R101" s="1046"/>
      <c r="S101" s="1046"/>
      <c r="T101" s="1032" t="s">
        <v>2227</v>
      </c>
      <c r="U101" s="1032"/>
      <c r="V101" s="1032"/>
      <c r="W101" s="1032"/>
      <c r="X101" s="1032"/>
      <c r="Y101" s="1033"/>
      <c r="Z101" s="1024" t="s">
        <v>638</v>
      </c>
      <c r="AA101" s="1028"/>
      <c r="AB101" s="1024"/>
      <c r="AC101" s="1024"/>
      <c r="AD101" s="1024"/>
    </row>
    <row r="102" customFormat="false" ht="9" hidden="false" customHeight="true" outlineLevel="0" collapsed="false">
      <c r="A102" s="1037"/>
      <c r="B102" s="1037"/>
      <c r="C102" s="1032"/>
      <c r="D102" s="1032"/>
      <c r="E102" s="1032"/>
      <c r="F102" s="1032"/>
      <c r="G102" s="1032"/>
      <c r="H102" s="1049"/>
      <c r="I102" s="1049"/>
      <c r="J102" s="1049"/>
      <c r="K102" s="1049"/>
      <c r="L102" s="1049"/>
      <c r="M102" s="1032"/>
      <c r="N102" s="1053"/>
      <c r="O102" s="1046"/>
      <c r="P102" s="1046"/>
      <c r="Q102" s="1046"/>
      <c r="R102" s="1046"/>
      <c r="S102" s="1032"/>
      <c r="T102" s="1032"/>
      <c r="U102" s="1032"/>
      <c r="V102" s="1032"/>
      <c r="W102" s="1032"/>
      <c r="X102" s="1032"/>
      <c r="Y102" s="1033"/>
      <c r="Z102" s="1024"/>
      <c r="AA102" s="1028"/>
      <c r="AB102" s="1024"/>
      <c r="AC102" s="1024"/>
      <c r="AD102" s="1024"/>
    </row>
    <row r="103" customFormat="false" ht="9" hidden="false" customHeight="true" outlineLevel="0" collapsed="false">
      <c r="A103" s="1037"/>
      <c r="B103" s="1037"/>
      <c r="C103" s="1032"/>
      <c r="D103" s="1032"/>
      <c r="E103" s="1032"/>
      <c r="F103" s="1032"/>
      <c r="G103" s="1032"/>
      <c r="H103" s="1049"/>
      <c r="I103" s="1049"/>
      <c r="J103" s="1049"/>
      <c r="K103" s="1049"/>
      <c r="L103" s="1049"/>
      <c r="M103" s="1032"/>
      <c r="N103" s="1053"/>
      <c r="O103" s="1046"/>
      <c r="P103" s="1046"/>
      <c r="Q103" s="1046"/>
      <c r="R103" s="1046"/>
      <c r="S103" s="1032"/>
      <c r="T103" s="1032"/>
      <c r="U103" s="1032"/>
      <c r="V103" s="1032"/>
      <c r="W103" s="1032"/>
      <c r="X103" s="1032"/>
      <c r="Y103" s="1033"/>
      <c r="Z103" s="1024"/>
      <c r="AA103" s="1028"/>
      <c r="AB103" s="1024"/>
      <c r="AC103" s="1024"/>
      <c r="AD103" s="1024"/>
    </row>
    <row r="104" customFormat="false" ht="9" hidden="false" customHeight="true" outlineLevel="0" collapsed="false">
      <c r="A104" s="1037"/>
      <c r="B104" s="1037"/>
      <c r="C104" s="1032"/>
      <c r="D104" s="1032"/>
      <c r="E104" s="1032"/>
      <c r="F104" s="1032"/>
      <c r="G104" s="1032"/>
      <c r="H104" s="1049"/>
      <c r="I104" s="1049"/>
      <c r="J104" s="1049"/>
      <c r="K104" s="1049"/>
      <c r="L104" s="1049"/>
      <c r="M104" s="1032"/>
      <c r="N104" s="1053"/>
      <c r="O104" s="1046"/>
      <c r="P104" s="1046"/>
      <c r="Q104" s="1046"/>
      <c r="R104" s="1046"/>
      <c r="S104" s="1032"/>
      <c r="T104" s="1032"/>
      <c r="U104" s="1032"/>
      <c r="V104" s="1032"/>
      <c r="W104" s="1032"/>
      <c r="X104" s="1032"/>
      <c r="Y104" s="1033"/>
      <c r="Z104" s="1024"/>
      <c r="AA104" s="1028"/>
      <c r="AB104" s="1024"/>
      <c r="AC104" s="1024"/>
      <c r="AD104" s="1024"/>
    </row>
    <row r="105" customFormat="false" ht="9" hidden="false" customHeight="true" outlineLevel="0" collapsed="false">
      <c r="A105" s="1037"/>
      <c r="B105" s="1037"/>
      <c r="C105" s="1032"/>
      <c r="D105" s="1032"/>
      <c r="E105" s="1032"/>
      <c r="F105" s="1032"/>
      <c r="G105" s="1032"/>
      <c r="H105" s="1049"/>
      <c r="I105" s="1049"/>
      <c r="J105" s="1049"/>
      <c r="K105" s="1049"/>
      <c r="L105" s="1049"/>
      <c r="M105" s="1032"/>
      <c r="N105" s="1053"/>
      <c r="O105" s="1046"/>
      <c r="P105" s="1046"/>
      <c r="Q105" s="1046"/>
      <c r="R105" s="1046"/>
      <c r="S105" s="1032"/>
      <c r="T105" s="1032"/>
      <c r="U105" s="1032"/>
      <c r="V105" s="1032"/>
      <c r="W105" s="1032"/>
      <c r="X105" s="1032"/>
      <c r="Y105" s="1033"/>
      <c r="Z105" s="1024"/>
      <c r="AA105" s="1028"/>
      <c r="AB105" s="1024"/>
      <c r="AC105" s="1024"/>
      <c r="AD105" s="1024"/>
    </row>
    <row r="106" customFormat="false" ht="9" hidden="false" customHeight="true" outlineLevel="0" collapsed="false">
      <c r="A106" s="1037"/>
      <c r="B106" s="1037"/>
      <c r="C106" s="1032"/>
      <c r="D106" s="1032"/>
      <c r="E106" s="1032"/>
      <c r="F106" s="1032"/>
      <c r="G106" s="1032"/>
      <c r="H106" s="1049"/>
      <c r="I106" s="1049"/>
      <c r="J106" s="1049"/>
      <c r="K106" s="1049"/>
      <c r="L106" s="1049"/>
      <c r="M106" s="1032"/>
      <c r="N106" s="1053"/>
      <c r="O106" s="1046"/>
      <c r="P106" s="1046"/>
      <c r="Q106" s="1046"/>
      <c r="R106" s="1046"/>
      <c r="S106" s="1032"/>
      <c r="T106" s="1032"/>
      <c r="U106" s="1032"/>
      <c r="V106" s="1032"/>
      <c r="W106" s="1032"/>
      <c r="X106" s="1032"/>
      <c r="Y106" s="1033"/>
      <c r="Z106" s="1024"/>
      <c r="AA106" s="1028"/>
      <c r="AB106" s="1024"/>
      <c r="AC106" s="1024"/>
      <c r="AD106" s="1024"/>
    </row>
    <row r="107" customFormat="false" ht="9" hidden="false" customHeight="true" outlineLevel="0" collapsed="false">
      <c r="A107" s="1037"/>
      <c r="B107" s="1037"/>
      <c r="C107" s="1032"/>
      <c r="D107" s="1032"/>
      <c r="E107" s="1032"/>
      <c r="F107" s="1032"/>
      <c r="G107" s="1032"/>
      <c r="H107" s="1049"/>
      <c r="I107" s="1049"/>
      <c r="J107" s="1049"/>
      <c r="K107" s="1049"/>
      <c r="L107" s="1049"/>
      <c r="M107" s="1032"/>
      <c r="N107" s="1053"/>
      <c r="O107" s="1046"/>
      <c r="P107" s="1046"/>
      <c r="Q107" s="1046"/>
      <c r="R107" s="1046"/>
      <c r="S107" s="1032"/>
      <c r="T107" s="1032"/>
      <c r="U107" s="1032"/>
      <c r="V107" s="1032"/>
      <c r="W107" s="1032"/>
      <c r="X107" s="1032"/>
      <c r="Y107" s="1033"/>
      <c r="Z107" s="1024"/>
      <c r="AA107" s="1028"/>
      <c r="AB107" s="1024"/>
      <c r="AC107" s="1024"/>
      <c r="AD107" s="1024"/>
    </row>
    <row r="108" customFormat="false" ht="9" hidden="false" customHeight="true" outlineLevel="0" collapsed="false">
      <c r="A108" s="1037"/>
      <c r="B108" s="1037"/>
      <c r="C108" s="1032"/>
      <c r="D108" s="1032"/>
      <c r="E108" s="1032"/>
      <c r="F108" s="1032"/>
      <c r="G108" s="1032"/>
      <c r="H108" s="1049"/>
      <c r="I108" s="1049"/>
      <c r="J108" s="1049"/>
      <c r="K108" s="1049"/>
      <c r="L108" s="1049"/>
      <c r="M108" s="1032"/>
      <c r="N108" s="1053"/>
      <c r="O108" s="1046"/>
      <c r="P108" s="1046"/>
      <c r="Q108" s="1046"/>
      <c r="R108" s="1046"/>
      <c r="S108" s="1032"/>
      <c r="T108" s="1032"/>
      <c r="U108" s="1032"/>
      <c r="V108" s="1032"/>
      <c r="W108" s="1032"/>
      <c r="X108" s="1032"/>
      <c r="Y108" s="1033"/>
      <c r="Z108" s="1024"/>
      <c r="AA108" s="1028"/>
      <c r="AB108" s="1024"/>
      <c r="AC108" s="1024"/>
      <c r="AD108" s="1024"/>
    </row>
    <row r="109" customFormat="false" ht="9" hidden="false" customHeight="true" outlineLevel="0" collapsed="false">
      <c r="A109" s="1037"/>
      <c r="B109" s="1037"/>
      <c r="C109" s="1032"/>
      <c r="D109" s="1032"/>
      <c r="E109" s="1032"/>
      <c r="F109" s="1032"/>
      <c r="G109" s="1032"/>
      <c r="H109" s="1049"/>
      <c r="I109" s="1049"/>
      <c r="J109" s="1049"/>
      <c r="K109" s="1049"/>
      <c r="L109" s="1049"/>
      <c r="M109" s="1032"/>
      <c r="N109" s="1053"/>
      <c r="O109" s="1046"/>
      <c r="P109" s="1046"/>
      <c r="Q109" s="1046"/>
      <c r="R109" s="1046"/>
      <c r="S109" s="1032"/>
      <c r="T109" s="1032"/>
      <c r="U109" s="1032"/>
      <c r="V109" s="1032"/>
      <c r="W109" s="1032"/>
      <c r="X109" s="1032"/>
      <c r="Y109" s="1033"/>
      <c r="Z109" s="1024"/>
      <c r="AA109" s="1028"/>
      <c r="AB109" s="1024"/>
      <c r="AC109" s="1024"/>
      <c r="AD109" s="1024"/>
    </row>
    <row r="110" customFormat="false" ht="9" hidden="false" customHeight="true" outlineLevel="0" collapsed="false">
      <c r="A110" s="1037"/>
      <c r="B110" s="1037"/>
      <c r="C110" s="1032"/>
      <c r="D110" s="1032"/>
      <c r="E110" s="1032"/>
      <c r="F110" s="1032"/>
      <c r="G110" s="1032"/>
      <c r="H110" s="1049"/>
      <c r="I110" s="1049"/>
      <c r="J110" s="1049"/>
      <c r="K110" s="1049"/>
      <c r="L110" s="1049"/>
      <c r="M110" s="1032"/>
      <c r="N110" s="1053"/>
      <c r="O110" s="1046"/>
      <c r="P110" s="1046"/>
      <c r="Q110" s="1046"/>
      <c r="R110" s="1046"/>
      <c r="S110" s="1032"/>
      <c r="T110" s="1032"/>
      <c r="U110" s="1032"/>
      <c r="V110" s="1032"/>
      <c r="W110" s="1032"/>
      <c r="X110" s="1032"/>
      <c r="Y110" s="1033"/>
      <c r="Z110" s="1024"/>
      <c r="AA110" s="1028"/>
      <c r="AB110" s="1024"/>
      <c r="AC110" s="1024"/>
      <c r="AD110" s="1024"/>
    </row>
    <row r="111" customFormat="false" ht="9" hidden="false" customHeight="true" outlineLevel="0" collapsed="false">
      <c r="A111" s="1037"/>
      <c r="B111" s="1037"/>
      <c r="C111" s="1032"/>
      <c r="D111" s="1032"/>
      <c r="E111" s="1032"/>
      <c r="F111" s="1032"/>
      <c r="G111" s="1032"/>
      <c r="H111" s="1049"/>
      <c r="I111" s="1049"/>
      <c r="J111" s="1049"/>
      <c r="K111" s="1049"/>
      <c r="L111" s="1049"/>
      <c r="M111" s="1032"/>
      <c r="N111" s="1053"/>
      <c r="O111" s="1046"/>
      <c r="P111" s="1046"/>
      <c r="Q111" s="1046"/>
      <c r="R111" s="1046"/>
      <c r="S111" s="1032"/>
      <c r="T111" s="1032"/>
      <c r="U111" s="1032"/>
      <c r="V111" s="1032"/>
      <c r="W111" s="1032"/>
      <c r="X111" s="1032"/>
      <c r="Y111" s="1033"/>
      <c r="Z111" s="1024"/>
      <c r="AA111" s="1028"/>
      <c r="AB111" s="1024"/>
      <c r="AC111" s="1024"/>
      <c r="AD111" s="1024"/>
    </row>
    <row r="112" customFormat="false" ht="9" hidden="false" customHeight="true" outlineLevel="0" collapsed="false">
      <c r="A112" s="1037"/>
      <c r="B112" s="1037"/>
      <c r="C112" s="1032"/>
      <c r="D112" s="1032"/>
      <c r="E112" s="1032"/>
      <c r="F112" s="1032"/>
      <c r="G112" s="1032"/>
      <c r="H112" s="1049"/>
      <c r="I112" s="1049"/>
      <c r="J112" s="1049"/>
      <c r="K112" s="1049"/>
      <c r="L112" s="1049"/>
      <c r="M112" s="1032"/>
      <c r="N112" s="1053"/>
      <c r="O112" s="1046"/>
      <c r="P112" s="1046"/>
      <c r="Q112" s="1046"/>
      <c r="R112" s="1046"/>
      <c r="S112" s="1032"/>
      <c r="T112" s="1032"/>
      <c r="U112" s="1032"/>
      <c r="V112" s="1032"/>
      <c r="W112" s="1032"/>
      <c r="X112" s="1032"/>
      <c r="Y112" s="1033"/>
      <c r="Z112" s="1024"/>
      <c r="AA112" s="1028"/>
      <c r="AB112" s="1024"/>
      <c r="AC112" s="1024"/>
      <c r="AD112" s="1024"/>
    </row>
    <row r="113" customFormat="false" ht="9" hidden="false" customHeight="true" outlineLevel="0" collapsed="false">
      <c r="A113" s="1037"/>
      <c r="B113" s="1037"/>
      <c r="C113" s="1032"/>
      <c r="D113" s="1032"/>
      <c r="E113" s="1032"/>
      <c r="F113" s="1032"/>
      <c r="G113" s="1032"/>
      <c r="H113" s="1049"/>
      <c r="I113" s="1049"/>
      <c r="J113" s="1049"/>
      <c r="K113" s="1049"/>
      <c r="L113" s="1049"/>
      <c r="M113" s="1032"/>
      <c r="N113" s="1053"/>
      <c r="O113" s="1046"/>
      <c r="P113" s="1046"/>
      <c r="Q113" s="1046"/>
      <c r="R113" s="1046"/>
      <c r="S113" s="1032"/>
      <c r="T113" s="1032"/>
      <c r="U113" s="1032"/>
      <c r="V113" s="1032"/>
      <c r="W113" s="1032"/>
      <c r="X113" s="1032"/>
      <c r="Y113" s="1033"/>
      <c r="Z113" s="1024"/>
      <c r="AA113" s="1028"/>
      <c r="AB113" s="1024"/>
      <c r="AC113" s="1024"/>
      <c r="AD113" s="1024"/>
    </row>
    <row r="114" customFormat="false" ht="9" hidden="false" customHeight="true" outlineLevel="0" collapsed="false">
      <c r="A114" s="1037"/>
      <c r="B114" s="1037"/>
      <c r="C114" s="1032"/>
      <c r="D114" s="1032"/>
      <c r="E114" s="1032"/>
      <c r="F114" s="1032"/>
      <c r="G114" s="1032"/>
      <c r="H114" s="1049"/>
      <c r="I114" s="1049"/>
      <c r="J114" s="1049"/>
      <c r="K114" s="1049"/>
      <c r="L114" s="1049"/>
      <c r="M114" s="1032"/>
      <c r="N114" s="1053"/>
      <c r="O114" s="1046"/>
      <c r="P114" s="1046"/>
      <c r="Q114" s="1046"/>
      <c r="R114" s="1046"/>
      <c r="S114" s="1032"/>
      <c r="T114" s="1032"/>
      <c r="U114" s="1032"/>
      <c r="V114" s="1032"/>
      <c r="W114" s="1032"/>
      <c r="X114" s="1032"/>
      <c r="Y114" s="1033"/>
      <c r="Z114" s="1024"/>
      <c r="AA114" s="1028"/>
      <c r="AB114" s="1024"/>
      <c r="AC114" s="1024"/>
      <c r="AD114" s="1024"/>
    </row>
    <row r="115" customFormat="false" ht="9" hidden="false" customHeight="true" outlineLevel="0" collapsed="false">
      <c r="A115" s="1037"/>
      <c r="B115" s="1037"/>
      <c r="C115" s="1032"/>
      <c r="D115" s="1032"/>
      <c r="E115" s="1032"/>
      <c r="F115" s="1032"/>
      <c r="G115" s="1032"/>
      <c r="H115" s="1049"/>
      <c r="I115" s="1049"/>
      <c r="J115" s="1049"/>
      <c r="K115" s="1049"/>
      <c r="L115" s="1049"/>
      <c r="M115" s="1032"/>
      <c r="N115" s="1053"/>
      <c r="O115" s="1046"/>
      <c r="P115" s="1046"/>
      <c r="Q115" s="1046"/>
      <c r="R115" s="1046"/>
      <c r="S115" s="1032"/>
      <c r="T115" s="1032"/>
      <c r="U115" s="1032"/>
      <c r="V115" s="1032"/>
      <c r="W115" s="1032"/>
      <c r="X115" s="1032"/>
      <c r="Y115" s="1033"/>
      <c r="Z115" s="1024"/>
      <c r="AA115" s="1028"/>
      <c r="AB115" s="1024"/>
      <c r="AC115" s="1024"/>
      <c r="AD115" s="1024"/>
    </row>
    <row r="116" customFormat="false" ht="9" hidden="false" customHeight="true" outlineLevel="0" collapsed="false">
      <c r="A116" s="1037"/>
      <c r="B116" s="1037"/>
      <c r="C116" s="1032"/>
      <c r="D116" s="1032"/>
      <c r="E116" s="1032"/>
      <c r="F116" s="1032"/>
      <c r="G116" s="1032"/>
      <c r="H116" s="1049"/>
      <c r="I116" s="1049"/>
      <c r="J116" s="1049"/>
      <c r="K116" s="1049"/>
      <c r="L116" s="1049"/>
      <c r="M116" s="1032"/>
      <c r="N116" s="1053"/>
      <c r="O116" s="1046"/>
      <c r="P116" s="1046"/>
      <c r="Q116" s="1046"/>
      <c r="R116" s="1046"/>
      <c r="S116" s="1032"/>
      <c r="T116" s="1032"/>
      <c r="U116" s="1032"/>
      <c r="V116" s="1032"/>
      <c r="W116" s="1032"/>
      <c r="X116" s="1032"/>
      <c r="Y116" s="1033"/>
      <c r="Z116" s="1024"/>
      <c r="AA116" s="1028"/>
      <c r="AB116" s="1024"/>
      <c r="AC116" s="1024"/>
      <c r="AD116" s="1024"/>
    </row>
    <row r="117" customFormat="false" ht="9" hidden="false" customHeight="true" outlineLevel="0" collapsed="false">
      <c r="A117" s="1037"/>
      <c r="B117" s="1037"/>
      <c r="C117" s="1032"/>
      <c r="D117" s="1032"/>
      <c r="E117" s="1032"/>
      <c r="F117" s="1032"/>
      <c r="G117" s="1032"/>
      <c r="H117" s="1049"/>
      <c r="I117" s="1049"/>
      <c r="J117" s="1049"/>
      <c r="K117" s="1049"/>
      <c r="L117" s="1049"/>
      <c r="M117" s="1032"/>
      <c r="N117" s="1053"/>
      <c r="O117" s="1046"/>
      <c r="P117" s="1046"/>
      <c r="Q117" s="1046"/>
      <c r="R117" s="1046"/>
      <c r="S117" s="1032"/>
      <c r="T117" s="1032"/>
      <c r="U117" s="1032"/>
      <c r="V117" s="1032"/>
      <c r="W117" s="1032"/>
      <c r="X117" s="1032"/>
      <c r="Y117" s="1033"/>
      <c r="Z117" s="1024"/>
      <c r="AA117" s="1028"/>
      <c r="AB117" s="1024"/>
      <c r="AC117" s="1024"/>
      <c r="AD117" s="1024"/>
    </row>
    <row r="118" customFormat="false" ht="9" hidden="false" customHeight="true" outlineLevel="0" collapsed="false">
      <c r="A118" s="1037"/>
      <c r="B118" s="1037"/>
      <c r="C118" s="1032"/>
      <c r="D118" s="1032"/>
      <c r="E118" s="1032"/>
      <c r="F118" s="1032"/>
      <c r="G118" s="1032"/>
      <c r="H118" s="1049"/>
      <c r="I118" s="1049"/>
      <c r="J118" s="1049"/>
      <c r="K118" s="1049"/>
      <c r="L118" s="1049"/>
      <c r="M118" s="1032"/>
      <c r="N118" s="1053"/>
      <c r="O118" s="1046"/>
      <c r="P118" s="1046"/>
      <c r="Q118" s="1046"/>
      <c r="R118" s="1046"/>
      <c r="S118" s="1032"/>
      <c r="T118" s="1032"/>
      <c r="U118" s="1032"/>
      <c r="V118" s="1032"/>
      <c r="W118" s="1032"/>
      <c r="X118" s="1032"/>
      <c r="Y118" s="1033"/>
      <c r="Z118" s="1024"/>
      <c r="AA118" s="1028"/>
      <c r="AB118" s="1024"/>
      <c r="AC118" s="1024"/>
      <c r="AD118" s="1024"/>
    </row>
    <row r="119" customFormat="false" ht="9" hidden="false" customHeight="true" outlineLevel="0" collapsed="false">
      <c r="A119" s="1037"/>
      <c r="B119" s="1037"/>
      <c r="C119" s="1032"/>
      <c r="D119" s="1032"/>
      <c r="E119" s="1032"/>
      <c r="F119" s="1032"/>
      <c r="G119" s="1032"/>
      <c r="H119" s="1049"/>
      <c r="I119" s="1049"/>
      <c r="J119" s="1049"/>
      <c r="K119" s="1049"/>
      <c r="L119" s="1049"/>
      <c r="M119" s="1032"/>
      <c r="N119" s="1053"/>
      <c r="O119" s="1046"/>
      <c r="P119" s="1046"/>
      <c r="Q119" s="1046"/>
      <c r="R119" s="1046"/>
      <c r="S119" s="1032"/>
      <c r="T119" s="1032"/>
      <c r="U119" s="1032"/>
      <c r="V119" s="1032"/>
      <c r="W119" s="1032"/>
      <c r="X119" s="1032"/>
      <c r="Y119" s="1033"/>
      <c r="Z119" s="1024"/>
      <c r="AA119" s="1028"/>
      <c r="AB119" s="1024"/>
      <c r="AC119" s="1024"/>
      <c r="AD119" s="1024"/>
    </row>
    <row r="120" customFormat="false" ht="9" hidden="false" customHeight="true" outlineLevel="0" collapsed="false">
      <c r="A120" s="1037"/>
      <c r="B120" s="1037"/>
      <c r="C120" s="1032"/>
      <c r="D120" s="1032"/>
      <c r="E120" s="1032"/>
      <c r="F120" s="1032"/>
      <c r="G120" s="1032"/>
      <c r="H120" s="1049"/>
      <c r="I120" s="1049"/>
      <c r="J120" s="1049"/>
      <c r="K120" s="1049"/>
      <c r="L120" s="1049"/>
      <c r="M120" s="1032"/>
      <c r="N120" s="1053"/>
      <c r="O120" s="1046"/>
      <c r="P120" s="1046"/>
      <c r="Q120" s="1046"/>
      <c r="R120" s="1046"/>
      <c r="S120" s="1032"/>
      <c r="T120" s="1032"/>
      <c r="U120" s="1032"/>
      <c r="V120" s="1032"/>
      <c r="W120" s="1032"/>
      <c r="X120" s="1032"/>
      <c r="Y120" s="1033"/>
      <c r="Z120" s="1024"/>
      <c r="AA120" s="1028"/>
      <c r="AB120" s="1024"/>
      <c r="AC120" s="1024"/>
      <c r="AD120" s="1024"/>
    </row>
    <row r="121" customFormat="false" ht="9" hidden="false" customHeight="true" outlineLevel="0" collapsed="false">
      <c r="A121" s="1037"/>
      <c r="B121" s="1037"/>
      <c r="C121" s="1032"/>
      <c r="D121" s="1032"/>
      <c r="E121" s="1032"/>
      <c r="F121" s="1032"/>
      <c r="G121" s="1032"/>
      <c r="H121" s="1049"/>
      <c r="I121" s="1049"/>
      <c r="J121" s="1049"/>
      <c r="K121" s="1049"/>
      <c r="L121" s="1049"/>
      <c r="M121" s="1032"/>
      <c r="N121" s="1053"/>
      <c r="O121" s="1046"/>
      <c r="P121" s="1046"/>
      <c r="Q121" s="1046"/>
      <c r="R121" s="1046"/>
      <c r="S121" s="1032"/>
      <c r="T121" s="1032"/>
      <c r="U121" s="1032"/>
      <c r="V121" s="1032"/>
      <c r="W121" s="1032"/>
      <c r="X121" s="1032"/>
      <c r="Y121" s="1033"/>
      <c r="Z121" s="1024"/>
      <c r="AA121" s="1028"/>
      <c r="AB121" s="1024"/>
      <c r="AC121" s="1024"/>
      <c r="AD121" s="1024"/>
    </row>
    <row r="122" customFormat="false" ht="9" hidden="false" customHeight="true" outlineLevel="0" collapsed="false">
      <c r="A122" s="1037"/>
      <c r="B122" s="1037"/>
      <c r="C122" s="1032"/>
      <c r="D122" s="1032"/>
      <c r="E122" s="1032"/>
      <c r="F122" s="1032"/>
      <c r="G122" s="1032"/>
      <c r="H122" s="1049"/>
      <c r="I122" s="1049"/>
      <c r="J122" s="1049"/>
      <c r="K122" s="1049"/>
      <c r="L122" s="1049"/>
      <c r="M122" s="1032"/>
      <c r="N122" s="1053"/>
      <c r="O122" s="1046"/>
      <c r="P122" s="1046"/>
      <c r="Q122" s="1046"/>
      <c r="R122" s="1046"/>
      <c r="S122" s="1032"/>
      <c r="T122" s="1032"/>
      <c r="U122" s="1032"/>
      <c r="V122" s="1032"/>
      <c r="W122" s="1032"/>
      <c r="X122" s="1032"/>
      <c r="Y122" s="1033"/>
      <c r="Z122" s="1024"/>
      <c r="AA122" s="1028"/>
      <c r="AB122" s="1024"/>
      <c r="AC122" s="1024"/>
      <c r="AD122" s="1024"/>
    </row>
    <row r="123" customFormat="false" ht="9" hidden="false" customHeight="true" outlineLevel="0" collapsed="false">
      <c r="A123" s="1037"/>
      <c r="B123" s="1037"/>
      <c r="C123" s="1032"/>
      <c r="D123" s="1032"/>
      <c r="E123" s="1032"/>
      <c r="F123" s="1032"/>
      <c r="G123" s="1032"/>
      <c r="H123" s="1049"/>
      <c r="I123" s="1049"/>
      <c r="J123" s="1049"/>
      <c r="K123" s="1049"/>
      <c r="L123" s="1049"/>
      <c r="M123" s="1032"/>
      <c r="N123" s="1053"/>
      <c r="O123" s="1046"/>
      <c r="P123" s="1046"/>
      <c r="Q123" s="1046"/>
      <c r="R123" s="1046"/>
      <c r="S123" s="1032"/>
      <c r="T123" s="1032"/>
      <c r="U123" s="1032"/>
      <c r="V123" s="1032"/>
      <c r="W123" s="1032"/>
      <c r="X123" s="1032"/>
      <c r="Y123" s="1033"/>
      <c r="Z123" s="1024"/>
      <c r="AA123" s="1028"/>
      <c r="AB123" s="1024"/>
      <c r="AC123" s="1024"/>
      <c r="AD123" s="1024"/>
    </row>
    <row r="124" customFormat="false" ht="9" hidden="false" customHeight="true" outlineLevel="0" collapsed="false">
      <c r="A124" s="1037"/>
      <c r="B124" s="1037"/>
      <c r="C124" s="1032"/>
      <c r="D124" s="1032"/>
      <c r="E124" s="1032"/>
      <c r="F124" s="1032"/>
      <c r="G124" s="1032"/>
      <c r="H124" s="1049"/>
      <c r="I124" s="1049"/>
      <c r="J124" s="1049"/>
      <c r="K124" s="1049"/>
      <c r="L124" s="1049"/>
      <c r="M124" s="1032"/>
      <c r="N124" s="1053"/>
      <c r="O124" s="1046"/>
      <c r="P124" s="1046"/>
      <c r="Q124" s="1046"/>
      <c r="R124" s="1046"/>
      <c r="S124" s="1032"/>
      <c r="T124" s="1032"/>
      <c r="U124" s="1032"/>
      <c r="V124" s="1032"/>
      <c r="W124" s="1032"/>
      <c r="X124" s="1032"/>
      <c r="Y124" s="1033"/>
      <c r="Z124" s="1024"/>
      <c r="AA124" s="1028"/>
      <c r="AB124" s="1024"/>
      <c r="AC124" s="1024"/>
      <c r="AD124" s="1024"/>
    </row>
    <row r="125" customFormat="false" ht="9" hidden="false" customHeight="true" outlineLevel="0" collapsed="false">
      <c r="A125" s="1037"/>
      <c r="B125" s="1037"/>
      <c r="C125" s="1032"/>
      <c r="D125" s="1032"/>
      <c r="E125" s="1032"/>
      <c r="F125" s="1032"/>
      <c r="G125" s="1032"/>
      <c r="H125" s="1049"/>
      <c r="I125" s="1049"/>
      <c r="J125" s="1049"/>
      <c r="K125" s="1049"/>
      <c r="L125" s="1049"/>
      <c r="M125" s="1032"/>
      <c r="N125" s="1053"/>
      <c r="O125" s="1046"/>
      <c r="P125" s="1046"/>
      <c r="Q125" s="1046"/>
      <c r="R125" s="1046"/>
      <c r="S125" s="1032"/>
      <c r="T125" s="1032"/>
      <c r="U125" s="1032"/>
      <c r="V125" s="1032"/>
      <c r="W125" s="1032"/>
      <c r="X125" s="1032"/>
      <c r="Y125" s="1033"/>
      <c r="Z125" s="1024"/>
      <c r="AA125" s="1028"/>
      <c r="AB125" s="1024"/>
      <c r="AC125" s="1024"/>
      <c r="AD125" s="1024"/>
    </row>
    <row r="126" customFormat="false" ht="9" hidden="false" customHeight="true" outlineLevel="0" collapsed="false">
      <c r="A126" s="1037"/>
      <c r="B126" s="1037"/>
      <c r="C126" s="1032"/>
      <c r="D126" s="1032"/>
      <c r="E126" s="1032"/>
      <c r="F126" s="1032"/>
      <c r="G126" s="1032"/>
      <c r="H126" s="1049"/>
      <c r="I126" s="1049"/>
      <c r="J126" s="1049"/>
      <c r="K126" s="1049"/>
      <c r="L126" s="1049"/>
      <c r="M126" s="1032"/>
      <c r="N126" s="1053"/>
      <c r="O126" s="1046"/>
      <c r="P126" s="1046"/>
      <c r="Q126" s="1046"/>
      <c r="R126" s="1046"/>
      <c r="S126" s="1032"/>
      <c r="T126" s="1032"/>
      <c r="U126" s="1032"/>
      <c r="V126" s="1032"/>
      <c r="W126" s="1032"/>
      <c r="X126" s="1032"/>
      <c r="Y126" s="1033"/>
      <c r="Z126" s="1024"/>
      <c r="AA126" s="1028"/>
      <c r="AB126" s="1024"/>
      <c r="AC126" s="1024"/>
      <c r="AD126" s="1024"/>
    </row>
    <row r="127" customFormat="false" ht="9" hidden="false" customHeight="true" outlineLevel="0" collapsed="false">
      <c r="A127" s="1037"/>
      <c r="B127" s="1037"/>
      <c r="C127" s="1032"/>
      <c r="D127" s="1032"/>
      <c r="E127" s="1032"/>
      <c r="F127" s="1032"/>
      <c r="G127" s="1032"/>
      <c r="H127" s="1049"/>
      <c r="I127" s="1049"/>
      <c r="J127" s="1049"/>
      <c r="K127" s="1049"/>
      <c r="L127" s="1049"/>
      <c r="M127" s="1032"/>
      <c r="N127" s="1053"/>
      <c r="O127" s="1046"/>
      <c r="P127" s="1046"/>
      <c r="Q127" s="1046"/>
      <c r="R127" s="1046"/>
      <c r="S127" s="1032"/>
      <c r="T127" s="1032"/>
      <c r="U127" s="1032"/>
      <c r="V127" s="1032"/>
      <c r="W127" s="1032"/>
      <c r="X127" s="1032"/>
      <c r="Y127" s="1033"/>
      <c r="Z127" s="1024"/>
      <c r="AA127" s="1028"/>
      <c r="AB127" s="1024"/>
      <c r="AC127" s="1024"/>
      <c r="AD127" s="1024"/>
    </row>
    <row r="128" customFormat="false" ht="9" hidden="false" customHeight="true" outlineLevel="0" collapsed="false">
      <c r="A128" s="1037"/>
      <c r="B128" s="1037"/>
      <c r="C128" s="1032"/>
      <c r="D128" s="1032"/>
      <c r="E128" s="1032"/>
      <c r="F128" s="1032"/>
      <c r="G128" s="1032"/>
      <c r="H128" s="1049"/>
      <c r="I128" s="1049"/>
      <c r="J128" s="1049"/>
      <c r="K128" s="1049"/>
      <c r="L128" s="1049"/>
      <c r="M128" s="1032"/>
      <c r="N128" s="1053"/>
      <c r="O128" s="1046"/>
      <c r="P128" s="1046"/>
      <c r="Q128" s="1046"/>
      <c r="R128" s="1046"/>
      <c r="S128" s="1032"/>
      <c r="T128" s="1032"/>
      <c r="U128" s="1032"/>
      <c r="V128" s="1032"/>
      <c r="W128" s="1032"/>
      <c r="X128" s="1032"/>
      <c r="Y128" s="1033"/>
      <c r="Z128" s="1024"/>
      <c r="AA128" s="1028"/>
      <c r="AB128" s="1024"/>
      <c r="AC128" s="1024"/>
      <c r="AD128" s="1024"/>
    </row>
    <row r="129" customFormat="false" ht="9" hidden="false" customHeight="true" outlineLevel="0" collapsed="false">
      <c r="A129" s="1037"/>
      <c r="B129" s="1037"/>
      <c r="C129" s="1032"/>
      <c r="D129" s="1032"/>
      <c r="E129" s="1032"/>
      <c r="F129" s="1032"/>
      <c r="G129" s="1032"/>
      <c r="H129" s="1049"/>
      <c r="I129" s="1049"/>
      <c r="J129" s="1049"/>
      <c r="K129" s="1049"/>
      <c r="L129" s="1049"/>
      <c r="M129" s="1032"/>
      <c r="N129" s="1053"/>
      <c r="O129" s="1046"/>
      <c r="P129" s="1046"/>
      <c r="Q129" s="1046"/>
      <c r="R129" s="1046"/>
      <c r="S129" s="1032"/>
      <c r="T129" s="1032"/>
      <c r="U129" s="1032"/>
      <c r="V129" s="1032"/>
      <c r="W129" s="1032"/>
      <c r="X129" s="1032"/>
      <c r="Y129" s="1033"/>
      <c r="Z129" s="1024"/>
      <c r="AA129" s="1028"/>
      <c r="AB129" s="1024"/>
      <c r="AC129" s="1024"/>
      <c r="AD129" s="1024"/>
    </row>
    <row r="130" customFormat="false" ht="9" hidden="false" customHeight="true" outlineLevel="0" collapsed="false">
      <c r="A130" s="1037"/>
      <c r="B130" s="1037"/>
      <c r="C130" s="1032"/>
      <c r="D130" s="1032"/>
      <c r="E130" s="1032"/>
      <c r="F130" s="1032"/>
      <c r="G130" s="1032"/>
      <c r="H130" s="1049"/>
      <c r="I130" s="1049"/>
      <c r="J130" s="1049"/>
      <c r="K130" s="1049"/>
      <c r="L130" s="1049"/>
      <c r="M130" s="1032"/>
      <c r="N130" s="1053"/>
      <c r="O130" s="1054"/>
      <c r="P130" s="1054"/>
      <c r="Q130" s="1054"/>
      <c r="R130" s="1054"/>
      <c r="S130" s="1032"/>
      <c r="T130" s="1032"/>
      <c r="U130" s="1032"/>
      <c r="V130" s="1032"/>
      <c r="W130" s="1032"/>
      <c r="X130" s="1032"/>
      <c r="Y130" s="1033"/>
      <c r="Z130" s="1024"/>
      <c r="AA130" s="1028"/>
      <c r="AB130" s="1024"/>
      <c r="AC130" s="1024"/>
      <c r="AD130" s="1024"/>
    </row>
    <row r="131" customFormat="false" ht="9" hidden="false" customHeight="true" outlineLevel="0" collapsed="false">
      <c r="A131" s="1037"/>
      <c r="B131" s="1037"/>
      <c r="C131" s="1032"/>
      <c r="D131" s="1032"/>
      <c r="E131" s="1032"/>
      <c r="F131" s="1032"/>
      <c r="G131" s="1032"/>
      <c r="H131" s="1049"/>
      <c r="I131" s="1049"/>
      <c r="J131" s="1049"/>
      <c r="K131" s="1049"/>
      <c r="L131" s="1049"/>
      <c r="M131" s="1032"/>
      <c r="N131" s="1053"/>
      <c r="O131" s="1055"/>
      <c r="P131" s="1055"/>
      <c r="Q131" s="1055"/>
      <c r="R131" s="1055"/>
      <c r="S131" s="1032"/>
      <c r="T131" s="1032"/>
      <c r="U131" s="1032"/>
      <c r="V131" s="1032"/>
      <c r="W131" s="1032"/>
      <c r="X131" s="1032"/>
      <c r="Y131" s="1033"/>
      <c r="Z131" s="1024"/>
      <c r="AA131" s="1028"/>
      <c r="AB131" s="1024"/>
      <c r="AC131" s="1024"/>
      <c r="AD131" s="1024"/>
    </row>
    <row r="132" customFormat="false" ht="9" hidden="false" customHeight="true" outlineLevel="0" collapsed="false">
      <c r="A132" s="1037"/>
      <c r="B132" s="1037"/>
      <c r="C132" s="1032"/>
      <c r="D132" s="1032"/>
      <c r="E132" s="1032"/>
      <c r="F132" s="1032"/>
      <c r="G132" s="1032"/>
      <c r="H132" s="1049"/>
      <c r="I132" s="1049"/>
      <c r="J132" s="1049"/>
      <c r="K132" s="1049"/>
      <c r="L132" s="1049"/>
      <c r="M132" s="1032"/>
      <c r="N132" s="1053"/>
      <c r="O132" s="1054"/>
      <c r="P132" s="1054"/>
      <c r="Q132" s="1054"/>
      <c r="R132" s="1054"/>
      <c r="S132" s="1032"/>
      <c r="T132" s="1032"/>
      <c r="U132" s="1032"/>
      <c r="V132" s="1032"/>
      <c r="W132" s="1032"/>
      <c r="X132" s="1032"/>
      <c r="Y132" s="1033"/>
      <c r="Z132" s="1024"/>
      <c r="AA132" s="1028"/>
      <c r="AB132" s="1024"/>
      <c r="AC132" s="1024"/>
      <c r="AD132" s="1024"/>
    </row>
    <row r="133" customFormat="false" ht="9" hidden="false" customHeight="true" outlineLevel="0" collapsed="false">
      <c r="A133" s="1037"/>
      <c r="B133" s="1037"/>
      <c r="C133" s="1032"/>
      <c r="D133" s="1032"/>
      <c r="E133" s="1032"/>
      <c r="F133" s="1032"/>
      <c r="G133" s="1032"/>
      <c r="H133" s="1049"/>
      <c r="I133" s="1049"/>
      <c r="J133" s="1049"/>
      <c r="K133" s="1049"/>
      <c r="L133" s="1049"/>
      <c r="M133" s="1032"/>
      <c r="N133" s="1053"/>
      <c r="O133" s="1055"/>
      <c r="P133" s="1055"/>
      <c r="Q133" s="1055"/>
      <c r="R133" s="1055"/>
      <c r="S133" s="1032"/>
      <c r="T133" s="1032"/>
      <c r="U133" s="1032"/>
      <c r="V133" s="1032"/>
      <c r="W133" s="1032"/>
      <c r="X133" s="1032"/>
      <c r="Y133" s="1033"/>
      <c r="Z133" s="1024"/>
      <c r="AA133" s="1028"/>
      <c r="AB133" s="1024"/>
      <c r="AC133" s="1024"/>
      <c r="AD133" s="1024"/>
    </row>
    <row r="134" customFormat="false" ht="9" hidden="false" customHeight="true" outlineLevel="0" collapsed="false">
      <c r="A134" s="1037"/>
      <c r="B134" s="1037"/>
      <c r="C134" s="1032"/>
      <c r="D134" s="1032"/>
      <c r="E134" s="1032"/>
      <c r="F134" s="1032"/>
      <c r="G134" s="1032"/>
      <c r="H134" s="1049"/>
      <c r="I134" s="1049"/>
      <c r="J134" s="1049"/>
      <c r="K134" s="1049"/>
      <c r="L134" s="1049"/>
      <c r="M134" s="1032"/>
      <c r="N134" s="1053"/>
      <c r="O134" s="1046"/>
      <c r="P134" s="1046"/>
      <c r="Q134" s="1046"/>
      <c r="R134" s="1046"/>
      <c r="S134" s="1032"/>
      <c r="T134" s="1032"/>
      <c r="U134" s="1032"/>
      <c r="V134" s="1032"/>
      <c r="W134" s="1032"/>
      <c r="X134" s="1032"/>
      <c r="Y134" s="1033"/>
      <c r="Z134" s="1024"/>
      <c r="AA134" s="1028"/>
      <c r="AB134" s="1024"/>
      <c r="AC134" s="1024"/>
      <c r="AD134" s="1024"/>
    </row>
    <row r="135" customFormat="false" ht="9" hidden="false" customHeight="true" outlineLevel="0" collapsed="false">
      <c r="A135" s="1037"/>
      <c r="B135" s="1037"/>
      <c r="C135" s="1032"/>
      <c r="D135" s="1032"/>
      <c r="E135" s="1032"/>
      <c r="F135" s="1032"/>
      <c r="G135" s="1032"/>
      <c r="H135" s="1049"/>
      <c r="I135" s="1049"/>
      <c r="J135" s="1049"/>
      <c r="K135" s="1049"/>
      <c r="L135" s="1049"/>
      <c r="M135" s="1032"/>
      <c r="N135" s="1053"/>
      <c r="O135" s="1046"/>
      <c r="P135" s="1046"/>
      <c r="Q135" s="1046"/>
      <c r="R135" s="1046"/>
      <c r="S135" s="1032"/>
      <c r="T135" s="1032"/>
      <c r="U135" s="1032"/>
      <c r="V135" s="1032"/>
      <c r="W135" s="1032"/>
      <c r="X135" s="1032"/>
      <c r="Y135" s="1033"/>
      <c r="Z135" s="1024"/>
      <c r="AA135" s="1028"/>
      <c r="AB135" s="1024"/>
      <c r="AC135" s="1024"/>
      <c r="AD135" s="1024"/>
    </row>
    <row r="136" customFormat="false" ht="9" hidden="false" customHeight="true" outlineLevel="0" collapsed="false">
      <c r="A136" s="1037"/>
      <c r="B136" s="1037"/>
      <c r="C136" s="1032"/>
      <c r="D136" s="1032"/>
      <c r="E136" s="1032"/>
      <c r="F136" s="1032"/>
      <c r="G136" s="1032"/>
      <c r="H136" s="1049"/>
      <c r="I136" s="1049"/>
      <c r="J136" s="1049"/>
      <c r="K136" s="1049"/>
      <c r="L136" s="1049"/>
      <c r="M136" s="1032"/>
      <c r="N136" s="1053"/>
      <c r="O136" s="1046"/>
      <c r="P136" s="1046"/>
      <c r="Q136" s="1046"/>
      <c r="R136" s="1046"/>
      <c r="S136" s="1032"/>
      <c r="T136" s="1032"/>
      <c r="U136" s="1032"/>
      <c r="V136" s="1032"/>
      <c r="W136" s="1032"/>
      <c r="X136" s="1032"/>
      <c r="Y136" s="1033"/>
      <c r="Z136" s="1024"/>
      <c r="AA136" s="1028"/>
      <c r="AB136" s="1024"/>
      <c r="AC136" s="1024"/>
      <c r="AD136" s="1024"/>
    </row>
    <row r="137" customFormat="false" ht="9" hidden="false" customHeight="true" outlineLevel="0" collapsed="false">
      <c r="A137" s="1037"/>
      <c r="B137" s="1037"/>
      <c r="C137" s="1032"/>
      <c r="D137" s="1032"/>
      <c r="E137" s="1032"/>
      <c r="F137" s="1032"/>
      <c r="G137" s="1032"/>
      <c r="H137" s="1049"/>
      <c r="I137" s="1049"/>
      <c r="J137" s="1049"/>
      <c r="K137" s="1049"/>
      <c r="L137" s="1049"/>
      <c r="M137" s="1032"/>
      <c r="N137" s="1053"/>
      <c r="O137" s="1050"/>
      <c r="P137" s="1050"/>
      <c r="Q137" s="1050"/>
      <c r="R137" s="1050"/>
      <c r="S137" s="1032"/>
      <c r="T137" s="1032"/>
      <c r="U137" s="1032"/>
      <c r="V137" s="1032"/>
      <c r="W137" s="1032"/>
      <c r="X137" s="1032"/>
      <c r="Y137" s="1033"/>
      <c r="Z137" s="1024"/>
      <c r="AA137" s="1028"/>
      <c r="AB137" s="1024"/>
      <c r="AC137" s="1024"/>
      <c r="AD137" s="1024"/>
    </row>
    <row r="138" customFormat="false" ht="9" hidden="false" customHeight="true" outlineLevel="0" collapsed="false">
      <c r="A138" s="1037"/>
      <c r="B138" s="1037"/>
      <c r="C138" s="1032"/>
      <c r="D138" s="1032"/>
      <c r="E138" s="1032"/>
      <c r="F138" s="1032"/>
      <c r="G138" s="1032"/>
      <c r="H138" s="1049"/>
      <c r="I138" s="1049"/>
      <c r="J138" s="1049"/>
      <c r="K138" s="1049"/>
      <c r="L138" s="1049"/>
      <c r="M138" s="1032"/>
      <c r="N138" s="1053"/>
      <c r="O138" s="1048"/>
      <c r="P138" s="1048"/>
      <c r="Q138" s="1048"/>
      <c r="R138" s="1048"/>
      <c r="S138" s="1032"/>
      <c r="T138" s="1032"/>
      <c r="U138" s="1032"/>
      <c r="V138" s="1032"/>
      <c r="W138" s="1032"/>
      <c r="X138" s="1032"/>
      <c r="Y138" s="1033"/>
      <c r="Z138" s="1024"/>
      <c r="AA138" s="1028"/>
      <c r="AB138" s="1024"/>
      <c r="AC138" s="1024"/>
      <c r="AD138" s="1024"/>
    </row>
    <row r="139" customFormat="false" ht="9" hidden="false" customHeight="true" outlineLevel="0" collapsed="false">
      <c r="A139" s="1037"/>
      <c r="B139" s="1037"/>
      <c r="C139" s="1032"/>
      <c r="D139" s="1032"/>
      <c r="E139" s="1032"/>
      <c r="F139" s="1032"/>
      <c r="G139" s="1032"/>
      <c r="H139" s="1049"/>
      <c r="I139" s="1049"/>
      <c r="J139" s="1049"/>
      <c r="K139" s="1049"/>
      <c r="L139" s="1049"/>
      <c r="M139" s="1032"/>
      <c r="N139" s="1053"/>
      <c r="O139" s="1032"/>
      <c r="P139" s="1032"/>
      <c r="Q139" s="1032"/>
      <c r="R139" s="1032"/>
      <c r="S139" s="1032"/>
      <c r="T139" s="1032"/>
      <c r="U139" s="1032"/>
      <c r="V139" s="1032"/>
      <c r="W139" s="1032"/>
      <c r="X139" s="1032"/>
      <c r="Y139" s="1033"/>
      <c r="Z139" s="1024"/>
      <c r="AA139" s="1028"/>
      <c r="AB139" s="1024"/>
      <c r="AC139" s="1024"/>
      <c r="AD139" s="1024"/>
    </row>
    <row r="140" customFormat="false" ht="9" hidden="false" customHeight="true" outlineLevel="0" collapsed="false">
      <c r="A140" s="1037"/>
      <c r="B140" s="1037"/>
      <c r="C140" s="1032"/>
      <c r="D140" s="1032"/>
      <c r="E140" s="1032"/>
      <c r="F140" s="1032"/>
      <c r="G140" s="1032"/>
      <c r="H140" s="1049"/>
      <c r="I140" s="1049"/>
      <c r="J140" s="1049"/>
      <c r="K140" s="1049"/>
      <c r="L140" s="1049"/>
      <c r="M140" s="1032"/>
      <c r="N140" s="1053"/>
      <c r="O140" s="1032"/>
      <c r="P140" s="1032"/>
      <c r="Q140" s="1032"/>
      <c r="R140" s="1032"/>
      <c r="S140" s="1032"/>
      <c r="T140" s="1032"/>
      <c r="U140" s="1032"/>
      <c r="V140" s="1032"/>
      <c r="W140" s="1032"/>
      <c r="X140" s="1032"/>
      <c r="Y140" s="1033"/>
      <c r="Z140" s="1024"/>
      <c r="AA140" s="1028"/>
      <c r="AB140" s="1024"/>
      <c r="AC140" s="1024"/>
      <c r="AD140" s="1024"/>
    </row>
    <row r="141" customFormat="false" ht="9" hidden="false" customHeight="true" outlineLevel="0" collapsed="false">
      <c r="A141" s="1037"/>
      <c r="B141" s="1037"/>
      <c r="C141" s="1032"/>
      <c r="D141" s="1032"/>
      <c r="E141" s="1032"/>
      <c r="F141" s="1032"/>
      <c r="G141" s="1032"/>
      <c r="H141" s="1049"/>
      <c r="I141" s="1049"/>
      <c r="J141" s="1049"/>
      <c r="K141" s="1049"/>
      <c r="L141" s="1049"/>
      <c r="M141" s="1032"/>
      <c r="N141" s="1053"/>
      <c r="O141" s="1032"/>
      <c r="P141" s="1032"/>
      <c r="Q141" s="1032"/>
      <c r="R141" s="1032"/>
      <c r="S141" s="1032"/>
      <c r="T141" s="1032"/>
      <c r="U141" s="1032"/>
      <c r="V141" s="1032"/>
      <c r="W141" s="1032"/>
      <c r="X141" s="1032"/>
      <c r="Y141" s="1033"/>
      <c r="Z141" s="1024"/>
      <c r="AA141" s="1028"/>
      <c r="AB141" s="1024"/>
      <c r="AC141" s="1024"/>
      <c r="AD141" s="1024"/>
    </row>
    <row r="142" customFormat="false" ht="9" hidden="false" customHeight="true" outlineLevel="0" collapsed="false">
      <c r="A142" s="1037"/>
      <c r="B142" s="1037"/>
      <c r="C142" s="1032"/>
      <c r="D142" s="1032"/>
      <c r="E142" s="1032"/>
      <c r="F142" s="1032"/>
      <c r="G142" s="1032"/>
      <c r="H142" s="1049"/>
      <c r="I142" s="1049"/>
      <c r="J142" s="1049"/>
      <c r="K142" s="1049"/>
      <c r="L142" s="1049"/>
      <c r="M142" s="1032"/>
      <c r="N142" s="1053"/>
      <c r="O142" s="1032"/>
      <c r="P142" s="1032"/>
      <c r="Q142" s="1032"/>
      <c r="R142" s="1032"/>
      <c r="S142" s="1032"/>
      <c r="T142" s="1032"/>
      <c r="U142" s="1032"/>
      <c r="V142" s="1032"/>
      <c r="W142" s="1032"/>
      <c r="X142" s="1032"/>
      <c r="Y142" s="1033"/>
      <c r="Z142" s="1024"/>
      <c r="AA142" s="1028"/>
      <c r="AB142" s="1024"/>
      <c r="AC142" s="1024"/>
      <c r="AD142" s="1024"/>
    </row>
    <row r="143" customFormat="false" ht="9" hidden="false" customHeight="true" outlineLevel="0" collapsed="false">
      <c r="A143" s="1037"/>
      <c r="B143" s="1037"/>
      <c r="C143" s="1032"/>
      <c r="D143" s="1032"/>
      <c r="E143" s="1032"/>
      <c r="F143" s="1032"/>
      <c r="G143" s="1032"/>
      <c r="H143" s="1049"/>
      <c r="I143" s="1049"/>
      <c r="J143" s="1049"/>
      <c r="K143" s="1049"/>
      <c r="L143" s="1049"/>
      <c r="M143" s="1032"/>
      <c r="N143" s="1053"/>
      <c r="O143" s="1032"/>
      <c r="P143" s="1032"/>
      <c r="Q143" s="1032"/>
      <c r="R143" s="1032"/>
      <c r="S143" s="1032"/>
      <c r="T143" s="1032"/>
      <c r="U143" s="1032"/>
      <c r="V143" s="1032"/>
      <c r="W143" s="1032"/>
      <c r="X143" s="1032"/>
      <c r="Y143" s="1033"/>
      <c r="Z143" s="1024"/>
      <c r="AA143" s="1028"/>
      <c r="AB143" s="1024"/>
      <c r="AC143" s="1024"/>
      <c r="AD143" s="1024"/>
    </row>
    <row r="144" customFormat="false" ht="9" hidden="false" customHeight="true" outlineLevel="0" collapsed="false">
      <c r="A144" s="1037"/>
      <c r="B144" s="1037"/>
      <c r="C144" s="1032"/>
      <c r="D144" s="1032"/>
      <c r="E144" s="1032"/>
      <c r="F144" s="1032"/>
      <c r="G144" s="1032"/>
      <c r="H144" s="1049"/>
      <c r="I144" s="1049"/>
      <c r="J144" s="1049"/>
      <c r="K144" s="1049"/>
      <c r="L144" s="1049"/>
      <c r="M144" s="1032"/>
      <c r="N144" s="1053"/>
      <c r="O144" s="1032"/>
      <c r="P144" s="1032"/>
      <c r="Q144" s="1032"/>
      <c r="R144" s="1032"/>
      <c r="S144" s="1032"/>
      <c r="T144" s="1032"/>
      <c r="U144" s="1032"/>
      <c r="V144" s="1032"/>
      <c r="W144" s="1032"/>
      <c r="X144" s="1032"/>
      <c r="Y144" s="1033"/>
      <c r="Z144" s="1024"/>
      <c r="AA144" s="1028"/>
      <c r="AB144" s="1024"/>
      <c r="AC144" s="1024"/>
      <c r="AD144" s="1024"/>
    </row>
    <row r="145" customFormat="false" ht="9" hidden="false" customHeight="true" outlineLevel="0" collapsed="false">
      <c r="A145" s="1037"/>
      <c r="B145" s="1037"/>
      <c r="C145" s="1032"/>
      <c r="D145" s="1032"/>
      <c r="E145" s="1032"/>
      <c r="F145" s="1032"/>
      <c r="G145" s="1032"/>
      <c r="H145" s="1049"/>
      <c r="I145" s="1049"/>
      <c r="J145" s="1049"/>
      <c r="K145" s="1049"/>
      <c r="L145" s="1049"/>
      <c r="M145" s="1032"/>
      <c r="N145" s="1053"/>
      <c r="O145" s="1032"/>
      <c r="P145" s="1032"/>
      <c r="Q145" s="1032"/>
      <c r="R145" s="1032"/>
      <c r="S145" s="1032"/>
      <c r="T145" s="1032"/>
      <c r="U145" s="1032"/>
      <c r="V145" s="1032"/>
      <c r="W145" s="1032"/>
      <c r="X145" s="1032"/>
      <c r="Y145" s="1033"/>
      <c r="Z145" s="1024"/>
      <c r="AA145" s="1028"/>
      <c r="AB145" s="1024"/>
      <c r="AC145" s="1024"/>
      <c r="AD145" s="1024"/>
    </row>
    <row r="146" customFormat="false" ht="9" hidden="false" customHeight="true" outlineLevel="0" collapsed="false">
      <c r="A146" s="1037"/>
      <c r="B146" s="1037"/>
      <c r="C146" s="1032"/>
      <c r="D146" s="1032"/>
      <c r="E146" s="1032"/>
      <c r="F146" s="1032"/>
      <c r="G146" s="1032"/>
      <c r="H146" s="1049"/>
      <c r="I146" s="1049"/>
      <c r="J146" s="1049"/>
      <c r="K146" s="1049"/>
      <c r="L146" s="1049"/>
      <c r="M146" s="1032"/>
      <c r="N146" s="1053"/>
      <c r="O146" s="1032"/>
      <c r="P146" s="1032"/>
      <c r="Q146" s="1032"/>
      <c r="R146" s="1032"/>
      <c r="S146" s="1032"/>
      <c r="T146" s="1032"/>
      <c r="U146" s="1032"/>
      <c r="V146" s="1032"/>
      <c r="W146" s="1032"/>
      <c r="X146" s="1032"/>
      <c r="Y146" s="1033"/>
      <c r="Z146" s="1024"/>
      <c r="AA146" s="1028"/>
      <c r="AB146" s="1024"/>
      <c r="AC146" s="1024"/>
      <c r="AD146" s="1024"/>
    </row>
    <row r="147" customFormat="false" ht="9" hidden="false" customHeight="true" outlineLevel="0" collapsed="false">
      <c r="A147" s="1037"/>
      <c r="B147" s="1037"/>
      <c r="C147" s="1037"/>
      <c r="D147" s="1037"/>
      <c r="E147" s="1037"/>
      <c r="F147" s="1037"/>
      <c r="G147" s="1037"/>
      <c r="H147" s="1037"/>
      <c r="I147" s="1037"/>
      <c r="J147" s="1037"/>
      <c r="K147" s="1037"/>
      <c r="L147" s="1037"/>
      <c r="M147" s="1037"/>
      <c r="N147" s="1037"/>
      <c r="O147" s="1037"/>
      <c r="P147" s="1037"/>
      <c r="Q147" s="1037"/>
      <c r="R147" s="1037"/>
      <c r="S147" s="1037"/>
      <c r="T147" s="1037"/>
      <c r="U147" s="1037"/>
      <c r="V147" s="1037"/>
      <c r="W147" s="1037"/>
      <c r="X147" s="1037"/>
      <c r="Y147" s="1037"/>
      <c r="Z147" s="1037"/>
      <c r="AA147" s="1037"/>
      <c r="AB147" s="1037"/>
      <c r="AC147" s="1037"/>
      <c r="AD147" s="1037"/>
    </row>
    <row r="148" customFormat="false" ht="90" hidden="false" customHeight="true" outlineLevel="0" collapsed="false">
      <c r="A148" s="1037" t="s">
        <v>1667</v>
      </c>
      <c r="B148" s="1037"/>
      <c r="C148" s="1032" t="s">
        <v>2228</v>
      </c>
      <c r="D148" s="1032" t="s">
        <v>1569</v>
      </c>
      <c r="E148" s="1032" t="s">
        <v>1669</v>
      </c>
      <c r="F148" s="1032" t="s">
        <v>2229</v>
      </c>
      <c r="G148" s="1032"/>
      <c r="H148" s="1032"/>
      <c r="I148" s="1056"/>
      <c r="J148" s="1056"/>
      <c r="K148" s="1056"/>
      <c r="L148" s="1056"/>
      <c r="M148" s="1057" t="str">
        <f aca="false">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44"/>
      <c r="O148" s="1032"/>
      <c r="P148" s="1038"/>
      <c r="Q148" s="1038"/>
      <c r="R148" s="1038"/>
      <c r="S148" s="1032"/>
      <c r="T148" s="1032" t="s">
        <v>2230</v>
      </c>
      <c r="U148" s="1038" t="str">
        <f aca="fals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38"/>
      <c r="W148" s="1038"/>
      <c r="X148" s="1032" t="s">
        <v>2231</v>
      </c>
      <c r="Y148" s="1033"/>
      <c r="Z148" s="1024"/>
      <c r="AA148" s="1028"/>
      <c r="AB148" s="1024"/>
      <c r="AC148" s="1024"/>
      <c r="AD148" s="1024"/>
    </row>
    <row r="149" customFormat="false" ht="9" hidden="false" customHeight="true" outlineLevel="0" collapsed="false">
      <c r="A149" s="1037"/>
      <c r="B149" s="1037"/>
      <c r="C149" s="1037"/>
      <c r="D149" s="1037"/>
      <c r="E149" s="1037"/>
      <c r="F149" s="1037"/>
      <c r="G149" s="1037"/>
      <c r="H149" s="1037"/>
      <c r="I149" s="1037"/>
      <c r="J149" s="1037"/>
      <c r="K149" s="1037"/>
      <c r="L149" s="1037"/>
      <c r="M149" s="1037"/>
      <c r="N149" s="1037"/>
      <c r="O149" s="1037"/>
      <c r="P149" s="1037"/>
      <c r="Q149" s="1037"/>
      <c r="R149" s="1037"/>
      <c r="S149" s="1037"/>
      <c r="T149" s="1037"/>
      <c r="U149" s="1037"/>
      <c r="V149" s="1037"/>
      <c r="W149" s="1037"/>
      <c r="X149" s="1037"/>
      <c r="Y149" s="1037"/>
      <c r="Z149" s="1037"/>
      <c r="AA149" s="1037"/>
      <c r="AB149" s="1037"/>
      <c r="AC149" s="1037"/>
      <c r="AD149" s="1037"/>
    </row>
    <row r="150" customFormat="false" ht="9" hidden="false" customHeight="true" outlineLevel="0" collapsed="false">
      <c r="A150" s="1037" t="s">
        <v>1671</v>
      </c>
      <c r="B150" s="1037"/>
      <c r="C150" s="1032"/>
      <c r="D150" s="1032"/>
      <c r="E150" s="1032"/>
      <c r="F150" s="1032"/>
      <c r="G150" s="1032"/>
      <c r="H150" s="1032"/>
      <c r="I150" s="1032"/>
      <c r="J150" s="1032"/>
      <c r="K150" s="1032"/>
      <c r="L150" s="1032"/>
      <c r="M150" s="1032"/>
      <c r="N150" s="1032"/>
      <c r="O150" s="1032"/>
      <c r="P150" s="1032"/>
      <c r="Q150" s="1032"/>
      <c r="R150" s="1032"/>
      <c r="S150" s="1032"/>
      <c r="T150" s="1032"/>
      <c r="U150" s="1032"/>
      <c r="V150" s="1032"/>
      <c r="W150" s="1032"/>
      <c r="X150" s="1032"/>
      <c r="Y150" s="1033"/>
      <c r="Z150" s="1024"/>
      <c r="AA150" s="1028"/>
      <c r="AB150" s="1024"/>
      <c r="AC150" s="1024"/>
      <c r="AD150" s="1024"/>
    </row>
    <row r="151" customFormat="false" ht="9" hidden="false" customHeight="true" outlineLevel="0" collapsed="false">
      <c r="A151" s="1037"/>
      <c r="B151" s="1037"/>
      <c r="C151" s="1037"/>
      <c r="D151" s="1037"/>
      <c r="E151" s="1037"/>
      <c r="F151" s="1037"/>
      <c r="G151" s="1037"/>
      <c r="H151" s="1037"/>
      <c r="I151" s="1037"/>
      <c r="J151" s="1037"/>
      <c r="K151" s="1037"/>
      <c r="L151" s="1037"/>
      <c r="M151" s="1037"/>
      <c r="N151" s="1037"/>
      <c r="O151" s="1037"/>
      <c r="P151" s="1037"/>
      <c r="Q151" s="1037"/>
      <c r="R151" s="1037"/>
      <c r="S151" s="1037"/>
      <c r="T151" s="1037"/>
      <c r="U151" s="1037"/>
      <c r="V151" s="1037"/>
      <c r="W151" s="1037"/>
      <c r="X151" s="1037"/>
      <c r="Y151" s="1037"/>
      <c r="Z151" s="1037"/>
      <c r="AA151" s="1037"/>
      <c r="AB151" s="1037"/>
      <c r="AC151" s="1037"/>
      <c r="AD151" s="1037"/>
    </row>
    <row r="152" customFormat="false" ht="9" hidden="false" customHeight="true" outlineLevel="0" collapsed="false">
      <c r="A152" s="1037" t="s">
        <v>1674</v>
      </c>
      <c r="B152" s="1037"/>
      <c r="C152" s="1032"/>
      <c r="D152" s="1032"/>
      <c r="E152" s="1032"/>
      <c r="F152" s="1032"/>
      <c r="G152" s="1032"/>
      <c r="H152" s="1032"/>
      <c r="I152" s="1032"/>
      <c r="J152" s="1032"/>
      <c r="K152" s="1032"/>
      <c r="L152" s="1032"/>
      <c r="M152" s="1032"/>
      <c r="N152" s="1032"/>
      <c r="O152" s="1032"/>
      <c r="P152" s="1032"/>
      <c r="Q152" s="1032"/>
      <c r="R152" s="1032"/>
      <c r="S152" s="1032"/>
      <c r="T152" s="1032"/>
      <c r="U152" s="1032"/>
      <c r="V152" s="1032"/>
      <c r="W152" s="1032"/>
      <c r="X152" s="1032"/>
      <c r="Y152" s="1033"/>
      <c r="Z152" s="1024"/>
      <c r="AA152" s="1028"/>
      <c r="AB152" s="1024"/>
      <c r="AC152" s="1024"/>
      <c r="AD152" s="1024"/>
    </row>
    <row r="153" customFormat="false" ht="9" hidden="false" customHeight="true" outlineLevel="0" collapsed="false">
      <c r="A153" s="1037"/>
      <c r="B153" s="1037"/>
      <c r="C153" s="1037"/>
      <c r="D153" s="1037"/>
      <c r="E153" s="1037"/>
      <c r="F153" s="1037"/>
      <c r="G153" s="1037"/>
      <c r="H153" s="1037"/>
      <c r="I153" s="1037"/>
      <c r="J153" s="1037"/>
      <c r="K153" s="1037"/>
      <c r="L153" s="1037"/>
      <c r="M153" s="1037"/>
      <c r="N153" s="1037"/>
      <c r="O153" s="1037"/>
      <c r="P153" s="1037"/>
      <c r="Q153" s="1037"/>
      <c r="R153" s="1037"/>
      <c r="S153" s="1037"/>
      <c r="T153" s="1037"/>
      <c r="U153" s="1037"/>
      <c r="V153" s="1037"/>
      <c r="W153" s="1037"/>
      <c r="X153" s="1037"/>
      <c r="Y153" s="1037"/>
      <c r="Z153" s="1037"/>
      <c r="AA153" s="1037"/>
      <c r="AB153" s="1037"/>
      <c r="AC153" s="1037"/>
      <c r="AD153" s="1037"/>
    </row>
    <row r="154" customFormat="false" ht="9" hidden="false" customHeight="true" outlineLevel="0" collapsed="false">
      <c r="A154" s="1037" t="s">
        <v>1679</v>
      </c>
      <c r="B154" s="1037"/>
      <c r="C154" s="1032"/>
      <c r="D154" s="1032"/>
      <c r="E154" s="1032"/>
      <c r="F154" s="1032"/>
      <c r="G154" s="1032"/>
      <c r="H154" s="1032"/>
      <c r="I154" s="1032"/>
      <c r="J154" s="1032"/>
      <c r="K154" s="1032"/>
      <c r="L154" s="1032"/>
      <c r="M154" s="1032"/>
      <c r="N154" s="1032"/>
      <c r="O154" s="1032"/>
      <c r="P154" s="1032"/>
      <c r="Q154" s="1032"/>
      <c r="R154" s="1032"/>
      <c r="S154" s="1032"/>
      <c r="T154" s="1032"/>
      <c r="U154" s="1032"/>
      <c r="V154" s="1032"/>
      <c r="W154" s="1032"/>
      <c r="X154" s="1032"/>
      <c r="Y154" s="1033"/>
      <c r="Z154" s="1024"/>
      <c r="AA154" s="1028"/>
      <c r="AB154" s="1024"/>
      <c r="AC154" s="1024"/>
      <c r="AD154" s="1024"/>
    </row>
  </sheetData>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3D69B"/>
    <pageSetUpPr fitToPage="false"/>
  </sheetPr>
  <dimension ref="A1:A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546875" defaultRowHeight="14.25" zeroHeight="false" outlineLevelRow="0" outlineLevelCol="0"/>
  <cols>
    <col collapsed="false" customWidth="false" hidden="true" outlineLevel="0" max="1" min="1" style="34" width="10.57"/>
    <col collapsed="false" customWidth="true" hidden="true" outlineLevel="0" max="2" min="2" style="34" width="11.01"/>
    <col collapsed="false" customWidth="false" hidden="true" outlineLevel="0" max="3" min="3" style="34" width="10.57"/>
    <col collapsed="false" customWidth="true" hidden="true" outlineLevel="0" max="4" min="4" style="34" width="11.86"/>
    <col collapsed="false" customWidth="true" hidden="true" outlineLevel="0" max="5" min="5" style="34" width="12.29"/>
    <col collapsed="false" customWidth="true" hidden="true" outlineLevel="0" max="8" min="6" style="39" width="12.29"/>
    <col collapsed="false" customWidth="true" hidden="false" outlineLevel="0" max="9" min="9" style="175" width="3.01"/>
    <col collapsed="false" customWidth="true" hidden="false" outlineLevel="0" max="11" min="10" style="329" width="3.01"/>
    <col collapsed="false" customWidth="true" hidden="false" outlineLevel="0" max="12" min="12" style="330" width="12.01"/>
    <col collapsed="false" customWidth="true" hidden="false" outlineLevel="0" max="13" min="13" style="31" width="31.01"/>
    <col collapsed="false" customWidth="true" hidden="false" outlineLevel="0" max="14" min="14" style="31" width="1"/>
    <col collapsed="false" customWidth="true" hidden="false" outlineLevel="0" max="18" min="15" style="31" width="24.01"/>
    <col collapsed="false" customWidth="true" hidden="false" outlineLevel="0" max="19" min="19" style="31" width="11.01"/>
    <col collapsed="false" customWidth="true" hidden="false" outlineLevel="0" max="20" min="20" style="31" width="3.71"/>
    <col collapsed="false" customWidth="true" hidden="false" outlineLevel="0" max="21" min="21" style="31" width="11.01"/>
    <col collapsed="false" customWidth="true" hidden="false" outlineLevel="0" max="22" min="22" style="31" width="8.57"/>
    <col collapsed="false" customWidth="true" hidden="false" outlineLevel="0" max="23" min="23" style="31" width="4.01"/>
    <col collapsed="false" customWidth="true" hidden="false" outlineLevel="0" max="24" min="24" style="31" width="115.01"/>
    <col collapsed="false" customWidth="true" hidden="false" outlineLevel="0" max="29" min="25" style="36" width="10"/>
    <col collapsed="false" customWidth="false" hidden="true" outlineLevel="0" max="30" min="30" style="31" width="10.57"/>
  </cols>
  <sheetData>
    <row r="1" customFormat="false" ht="22.5" hidden="true" customHeight="true" outlineLevel="0" collapsed="false">
      <c r="AD1" s="31" t="s">
        <v>14</v>
      </c>
    </row>
    <row r="2" customFormat="false" ht="14.25" hidden="true" customHeight="true" outlineLevel="0" collapsed="false">
      <c r="AD2" s="31" t="n">
        <v>0</v>
      </c>
    </row>
    <row r="3" customFormat="false" ht="14.25" hidden="true" customHeight="true" outlineLevel="0" collapsed="false">
      <c r="AD3" s="31" t="n">
        <v>0</v>
      </c>
    </row>
    <row r="4" customFormat="false" ht="14.7" hidden="false" customHeight="true" outlineLevel="0" collapsed="false">
      <c r="J4" s="375"/>
      <c r="K4" s="375"/>
      <c r="L4" s="376"/>
      <c r="M4" s="56"/>
      <c r="N4" s="56"/>
      <c r="AD4" s="31" t="n">
        <v>14</v>
      </c>
    </row>
    <row r="5" customFormat="false" ht="67.2" hidden="false" customHeight="true" outlineLevel="0" collapsed="false">
      <c r="J5" s="375"/>
      <c r="K5" s="375"/>
      <c r="L5" s="1058" t="s">
        <v>2232</v>
      </c>
      <c r="M5" s="1058"/>
      <c r="N5" s="1058"/>
      <c r="O5" s="1058"/>
      <c r="P5" s="1058"/>
      <c r="Q5" s="1058"/>
      <c r="R5" s="1058"/>
      <c r="S5" s="1058"/>
      <c r="T5" s="1058"/>
      <c r="U5" s="1058"/>
      <c r="V5" s="178"/>
      <c r="AD5" s="31" t="n">
        <v>64</v>
      </c>
    </row>
    <row r="6" customFormat="false" ht="14.7" hidden="false" customHeight="true" outlineLevel="0" collapsed="false">
      <c r="J6" s="375"/>
      <c r="K6" s="375"/>
      <c r="L6" s="1059" t="str">
        <f aca="false">IF(org=0,"Не определено",org)</f>
        <v>ООО "Газпром теплоэнерго Ярославль"</v>
      </c>
      <c r="M6" s="1059"/>
      <c r="N6" s="1059"/>
      <c r="O6" s="1059"/>
      <c r="P6" s="1059"/>
      <c r="Q6" s="1059"/>
      <c r="R6" s="1059"/>
      <c r="S6" s="1059"/>
      <c r="T6" s="1059"/>
      <c r="U6" s="1059"/>
      <c r="V6" s="178"/>
      <c r="AD6" s="31" t="n">
        <v>14</v>
      </c>
    </row>
    <row r="7" customFormat="false" ht="14.7" hidden="false" customHeight="true" outlineLevel="0" collapsed="false">
      <c r="J7" s="375"/>
      <c r="K7" s="375"/>
      <c r="L7" s="376"/>
      <c r="M7" s="56"/>
      <c r="N7" s="56"/>
      <c r="O7" s="377"/>
      <c r="P7" s="377"/>
      <c r="Q7" s="377"/>
      <c r="R7" s="377"/>
      <c r="S7" s="377"/>
      <c r="T7" s="377"/>
      <c r="U7" s="377"/>
      <c r="V7" s="377"/>
      <c r="AD7" s="31" t="n">
        <v>14</v>
      </c>
    </row>
    <row r="8" s="136" customFormat="true" ht="48.3" hidden="false" customHeight="true" outlineLevel="0" collapsed="false">
      <c r="A8" s="88"/>
      <c r="B8" s="88"/>
      <c r="C8" s="88"/>
      <c r="D8" s="88"/>
      <c r="E8" s="88"/>
      <c r="F8" s="88"/>
      <c r="G8" s="88"/>
      <c r="H8" s="88"/>
      <c r="L8" s="1060"/>
      <c r="M8" s="378" t="s">
        <v>41</v>
      </c>
      <c r="N8" s="777"/>
      <c r="O8" s="380" t="str">
        <f aca="false">IF(TITLE_NAME_OR_PR_CHANGE="",IF(TITLE_NAME_OR_PR="","",TITLE_NAME_OR_PR),TITLE_NAME_OR_PR_CHANGE)</f>
        <v/>
      </c>
      <c r="P8" s="380"/>
      <c r="Q8" s="380"/>
      <c r="R8" s="380"/>
      <c r="S8" s="380"/>
      <c r="T8" s="380"/>
      <c r="U8" s="380"/>
      <c r="V8" s="31"/>
      <c r="W8" s="31"/>
      <c r="X8" s="381"/>
      <c r="Y8" s="85"/>
      <c r="Z8" s="85"/>
      <c r="AA8" s="85"/>
      <c r="AB8" s="85"/>
      <c r="AC8" s="85"/>
      <c r="AD8" s="136" t="n">
        <v>46</v>
      </c>
    </row>
    <row r="9" s="136" customFormat="true" ht="24" hidden="false" customHeight="true" outlineLevel="0" collapsed="false">
      <c r="A9" s="88"/>
      <c r="B9" s="88"/>
      <c r="C9" s="88"/>
      <c r="D9" s="88"/>
      <c r="E9" s="88"/>
      <c r="F9" s="88"/>
      <c r="G9" s="88"/>
      <c r="H9" s="88"/>
      <c r="L9" s="1060"/>
      <c r="M9" s="378" t="s">
        <v>430</v>
      </c>
      <c r="N9" s="777"/>
      <c r="O9" s="380" t="str">
        <f aca="false">IF(TITLE_DATE_CHANGE_PERIOD="",IF(TITLE_DATE_PR="","",TITLE_DATE_PR),TITLE_DATE_CHANGE_PERIOD)</f>
        <v/>
      </c>
      <c r="P9" s="380"/>
      <c r="Q9" s="380"/>
      <c r="R9" s="380"/>
      <c r="S9" s="380"/>
      <c r="T9" s="380"/>
      <c r="U9" s="380"/>
      <c r="V9" s="31"/>
      <c r="W9" s="31"/>
      <c r="X9" s="381"/>
      <c r="Y9" s="85"/>
      <c r="Z9" s="85"/>
      <c r="AA9" s="85"/>
      <c r="AB9" s="85"/>
      <c r="AC9" s="85"/>
      <c r="AD9" s="136" t="n">
        <v>23</v>
      </c>
    </row>
    <row r="10" s="136" customFormat="true" ht="24" hidden="false" customHeight="true" outlineLevel="0" collapsed="false">
      <c r="A10" s="88"/>
      <c r="B10" s="88"/>
      <c r="C10" s="88"/>
      <c r="D10" s="88"/>
      <c r="E10" s="88"/>
      <c r="F10" s="88"/>
      <c r="G10" s="88"/>
      <c r="H10" s="88"/>
      <c r="L10" s="330"/>
      <c r="M10" s="378" t="s">
        <v>431</v>
      </c>
      <c r="N10" s="777"/>
      <c r="O10" s="380" t="str">
        <f aca="false">IF(TITLE_NUMBER_PR_CHANGE="",IF(TITLE_NUMBER_PR="","",TITLE_NUMBER_PR),TITLE_NUMBER_PR_CHANGE)</f>
        <v/>
      </c>
      <c r="P10" s="380"/>
      <c r="Q10" s="380"/>
      <c r="R10" s="380"/>
      <c r="S10" s="380"/>
      <c r="T10" s="380"/>
      <c r="U10" s="380"/>
      <c r="V10" s="31"/>
      <c r="W10" s="31"/>
      <c r="X10" s="381"/>
      <c r="Y10" s="85"/>
      <c r="Z10" s="85"/>
      <c r="AA10" s="85"/>
      <c r="AB10" s="85"/>
      <c r="AC10" s="85"/>
      <c r="AD10" s="136" t="n">
        <v>23</v>
      </c>
    </row>
    <row r="11" s="136" customFormat="true" ht="24" hidden="false" customHeight="true" outlineLevel="0" collapsed="false">
      <c r="A11" s="88"/>
      <c r="B11" s="88"/>
      <c r="C11" s="88"/>
      <c r="D11" s="88"/>
      <c r="E11" s="88"/>
      <c r="F11" s="88"/>
      <c r="G11" s="88"/>
      <c r="H11" s="88"/>
      <c r="L11" s="330"/>
      <c r="M11" s="378" t="s">
        <v>42</v>
      </c>
      <c r="N11" s="777"/>
      <c r="O11" s="380" t="str">
        <f aca="false">IF(TITLE_IST_PUB_CHANGE="",IF(TITLE_IST_PUB="","",TITLE_IST_PUB),TITLE_IST_PUB_CHANGE)</f>
        <v/>
      </c>
      <c r="P11" s="380"/>
      <c r="Q11" s="380"/>
      <c r="R11" s="380"/>
      <c r="S11" s="380"/>
      <c r="T11" s="380"/>
      <c r="U11" s="380"/>
      <c r="V11" s="31"/>
      <c r="W11" s="31"/>
      <c r="X11" s="381"/>
      <c r="Y11" s="85"/>
      <c r="Z11" s="85"/>
      <c r="AA11" s="85"/>
      <c r="AB11" s="85"/>
      <c r="AC11" s="85"/>
      <c r="AD11" s="136" t="n">
        <v>23</v>
      </c>
    </row>
    <row r="12" s="136" customFormat="true" ht="11.25" hidden="true" customHeight="true" outlineLevel="0" collapsed="false">
      <c r="A12" s="88"/>
      <c r="B12" s="88"/>
      <c r="C12" s="88"/>
      <c r="D12" s="88"/>
      <c r="E12" s="88"/>
      <c r="F12" s="88"/>
      <c r="G12" s="88"/>
      <c r="H12" s="88"/>
      <c r="L12" s="330"/>
      <c r="M12" s="330"/>
      <c r="N12" s="330"/>
      <c r="O12" s="31"/>
      <c r="P12" s="31"/>
      <c r="Q12" s="31"/>
      <c r="R12" s="31"/>
      <c r="S12" s="31"/>
      <c r="T12" s="31"/>
      <c r="U12" s="31"/>
      <c r="V12" s="36" t="s">
        <v>434</v>
      </c>
      <c r="Y12" s="85"/>
      <c r="Z12" s="85"/>
      <c r="AA12" s="85"/>
      <c r="AB12" s="85"/>
      <c r="AC12" s="85"/>
      <c r="AD12" s="136" t="n">
        <v>0</v>
      </c>
    </row>
    <row r="13" customFormat="false" ht="14.7" hidden="false" customHeight="true" outlineLevel="0" collapsed="false">
      <c r="J13" s="375"/>
      <c r="K13" s="375"/>
      <c r="L13" s="376"/>
      <c r="M13" s="56"/>
      <c r="N13" s="383"/>
      <c r="O13" s="384"/>
      <c r="P13" s="384"/>
      <c r="Q13" s="384"/>
      <c r="R13" s="384"/>
      <c r="S13" s="384"/>
      <c r="T13" s="384"/>
      <c r="U13" s="384"/>
      <c r="V13" s="384"/>
      <c r="AD13" s="31" t="n">
        <v>14</v>
      </c>
    </row>
    <row r="14" customFormat="false" ht="14.7" hidden="false" customHeight="true" outlineLevel="0" collapsed="false">
      <c r="J14" s="375"/>
      <c r="K14" s="375"/>
      <c r="L14" s="97" t="s">
        <v>307</v>
      </c>
      <c r="M14" s="97"/>
      <c r="N14" s="97"/>
      <c r="O14" s="97"/>
      <c r="P14" s="97"/>
      <c r="Q14" s="97"/>
      <c r="R14" s="97"/>
      <c r="S14" s="97"/>
      <c r="T14" s="97"/>
      <c r="U14" s="97"/>
      <c r="V14" s="97"/>
      <c r="W14" s="97"/>
      <c r="X14" s="97" t="s">
        <v>308</v>
      </c>
      <c r="AD14" s="31" t="n">
        <v>14</v>
      </c>
    </row>
    <row r="15" customFormat="false" ht="14.7" hidden="false" customHeight="true" outlineLevel="0" collapsed="false">
      <c r="J15" s="375"/>
      <c r="K15" s="375"/>
      <c r="L15" s="408" t="s">
        <v>87</v>
      </c>
      <c r="M15" s="310" t="s">
        <v>435</v>
      </c>
      <c r="N15" s="386"/>
      <c r="O15" s="309" t="s">
        <v>2233</v>
      </c>
      <c r="P15" s="309"/>
      <c r="Q15" s="309"/>
      <c r="R15" s="309"/>
      <c r="S15" s="309"/>
      <c r="T15" s="309"/>
      <c r="U15" s="309"/>
      <c r="V15" s="310" t="s">
        <v>437</v>
      </c>
      <c r="W15" s="387" t="s">
        <v>1153</v>
      </c>
      <c r="X15" s="97"/>
      <c r="AD15" s="31" t="n">
        <v>14</v>
      </c>
    </row>
    <row r="16" customFormat="false" ht="35.7" hidden="false" customHeight="true" outlineLevel="0" collapsed="false">
      <c r="J16" s="375"/>
      <c r="K16" s="375"/>
      <c r="L16" s="408"/>
      <c r="M16" s="310"/>
      <c r="N16" s="388"/>
      <c r="O16" s="97" t="s">
        <v>440</v>
      </c>
      <c r="P16" s="97" t="s">
        <v>441</v>
      </c>
      <c r="Q16" s="97" t="s">
        <v>442</v>
      </c>
      <c r="R16" s="97"/>
      <c r="S16" s="97" t="s">
        <v>456</v>
      </c>
      <c r="T16" s="97"/>
      <c r="U16" s="97"/>
      <c r="V16" s="310"/>
      <c r="W16" s="387"/>
      <c r="X16" s="97"/>
      <c r="AD16" s="31" t="n">
        <v>34</v>
      </c>
    </row>
    <row r="17" customFormat="false" ht="35.7" hidden="false" customHeight="true" outlineLevel="0" collapsed="false">
      <c r="A17" s="88" t="s">
        <v>143</v>
      </c>
      <c r="B17" s="88" t="s">
        <v>144</v>
      </c>
      <c r="C17" s="88" t="s">
        <v>145</v>
      </c>
      <c r="D17" s="88" t="s">
        <v>146</v>
      </c>
      <c r="E17" s="88"/>
      <c r="J17" s="375"/>
      <c r="K17" s="375"/>
      <c r="L17" s="408"/>
      <c r="M17" s="310"/>
      <c r="N17" s="389"/>
      <c r="O17" s="97"/>
      <c r="P17" s="97"/>
      <c r="Q17" s="148" t="s">
        <v>451</v>
      </c>
      <c r="R17" s="148" t="s">
        <v>452</v>
      </c>
      <c r="S17" s="148" t="s">
        <v>453</v>
      </c>
      <c r="T17" s="148" t="s">
        <v>454</v>
      </c>
      <c r="U17" s="148"/>
      <c r="V17" s="310"/>
      <c r="W17" s="387"/>
      <c r="X17" s="97"/>
      <c r="AD17" s="31" t="n">
        <v>34</v>
      </c>
    </row>
    <row r="18" s="87" customFormat="true" ht="11.55" hidden="false" customHeight="true" outlineLevel="0" collapsed="false">
      <c r="A18" s="88"/>
      <c r="B18" s="88"/>
      <c r="C18" s="88"/>
      <c r="D18" s="88"/>
      <c r="E18" s="88"/>
      <c r="F18" s="39"/>
      <c r="G18" s="39"/>
      <c r="H18" s="39"/>
      <c r="I18" s="390"/>
      <c r="J18" s="391"/>
      <c r="K18" s="392" t="n">
        <v>1</v>
      </c>
      <c r="L18" s="393" t="s">
        <v>118</v>
      </c>
      <c r="M18" s="394" t="s">
        <v>101</v>
      </c>
      <c r="N18" s="395" t="str">
        <f aca="true">OFFSET(N18,0,-1)</f>
        <v>2</v>
      </c>
      <c r="O18" s="396" t="n">
        <f aca="true">OFFSET(O18,0,-1)+1</f>
        <v>3</v>
      </c>
      <c r="P18" s="396"/>
      <c r="Q18" s="396" t="n">
        <f aca="true">OFFSET(Q18,0,-1)+1</f>
        <v>1</v>
      </c>
      <c r="R18" s="396" t="n">
        <f aca="true">OFFSET(R18,0,-1)+1</f>
        <v>2</v>
      </c>
      <c r="S18" s="396" t="n">
        <f aca="true">OFFSET(S18,0,-1)+1</f>
        <v>3</v>
      </c>
      <c r="T18" s="396" t="n">
        <f aca="true">OFFSET(T18,0,-1)+1</f>
        <v>4</v>
      </c>
      <c r="U18" s="396"/>
      <c r="V18" s="396" t="n">
        <f aca="true">OFFSET(V18,0,-2)+1</f>
        <v>5</v>
      </c>
      <c r="W18" s="395" t="n">
        <f aca="true">OFFSET(W18,0,-1)</f>
        <v>5</v>
      </c>
      <c r="X18" s="396" t="n">
        <f aca="true">OFFSET(X18,0,-1)+1</f>
        <v>6</v>
      </c>
      <c r="Y18" s="36"/>
      <c r="Z18" s="36"/>
      <c r="AA18" s="36"/>
      <c r="AB18" s="36"/>
      <c r="AC18" s="36"/>
      <c r="AD18" s="87" t="n">
        <v>11</v>
      </c>
    </row>
    <row r="19" customFormat="false" ht="21" hidden="false" customHeight="true" outlineLevel="0" collapsed="false">
      <c r="A19" s="416" t="s">
        <v>177</v>
      </c>
      <c r="B19" s="416" t="s">
        <v>178</v>
      </c>
      <c r="C19" s="416" t="s">
        <v>179</v>
      </c>
      <c r="D19" s="416" t="s">
        <v>180</v>
      </c>
      <c r="E19" s="416"/>
      <c r="F19" s="29"/>
      <c r="G19" s="29"/>
      <c r="H19" s="29"/>
      <c r="J19" s="95"/>
      <c r="K19" s="332"/>
      <c r="L19" s="404" t="n">
        <f aca="false">INDEX(PT_DIFFERENTIATION_NUM_NTAR,MATCH(A19,PT_DIFFERENTIATION_NTAR_ID,0))</f>
        <v>0</v>
      </c>
      <c r="M19" s="334" t="s">
        <v>132</v>
      </c>
      <c r="N19" s="335"/>
      <c r="O19" s="1061" t="str">
        <f aca="false">INDEX(PT_DIFFERENTIATION_NTAR,MATCH(A19,PT_DIFFERENTIATION_NTAR_ID,0))</f>
        <v/>
      </c>
      <c r="P19" s="1061"/>
      <c r="Q19" s="1061"/>
      <c r="R19" s="1061"/>
      <c r="S19" s="1061"/>
      <c r="T19" s="1061"/>
      <c r="U19" s="1061"/>
      <c r="V19" s="1061"/>
      <c r="W19" s="1061"/>
      <c r="X19" s="338" t="s">
        <v>403</v>
      </c>
      <c r="Z19" s="85"/>
      <c r="AA19" s="85" t="str">
        <f aca="false">IF(M19="","",M19)</f>
        <v>Наименование тарифа</v>
      </c>
      <c r="AB19" s="85"/>
      <c r="AC19" s="85"/>
      <c r="AD19" s="31" t="n">
        <v>20</v>
      </c>
    </row>
    <row r="20" customFormat="false" ht="21" hidden="false" customHeight="true" outlineLevel="0" collapsed="false">
      <c r="A20" s="416" t="s">
        <v>177</v>
      </c>
      <c r="B20" s="416" t="s">
        <v>178</v>
      </c>
      <c r="C20" s="416" t="s">
        <v>179</v>
      </c>
      <c r="D20" s="416" t="s">
        <v>180</v>
      </c>
      <c r="E20" s="416"/>
      <c r="F20" s="29"/>
      <c r="G20" s="29"/>
      <c r="H20" s="29"/>
      <c r="I20" s="330"/>
      <c r="J20" s="339"/>
      <c r="K20" s="340"/>
      <c r="L20" s="404" t="str">
        <f aca="false">INDEX(PT_DIFFERENTIATION_NUM_TER,MATCH(B19,PT_DIFFERENTIATION_TER_ID,0))</f>
        <v>.</v>
      </c>
      <c r="M20" s="333" t="s">
        <v>404</v>
      </c>
      <c r="N20" s="335"/>
      <c r="O20" s="1061" t="str">
        <f aca="false">INDEX(PT_DIFFERENTIATION_TER,MATCH(B19,PT_DIFFERENTIATION_TER_ID,0))</f>
        <v/>
      </c>
      <c r="P20" s="1061"/>
      <c r="Q20" s="1061"/>
      <c r="R20" s="1061"/>
      <c r="S20" s="1061"/>
      <c r="T20" s="1061"/>
      <c r="U20" s="1061"/>
      <c r="V20" s="1061"/>
      <c r="W20" s="1061"/>
      <c r="X20" s="338" t="s">
        <v>405</v>
      </c>
      <c r="Z20" s="85"/>
      <c r="AA20" s="85" t="str">
        <f aca="false">IF(M20="","",M20)</f>
        <v>Территория действия тарифа</v>
      </c>
      <c r="AB20" s="85"/>
      <c r="AC20" s="85"/>
      <c r="AD20" s="31" t="n">
        <v>20</v>
      </c>
    </row>
    <row r="21" customFormat="false" ht="24" hidden="false" customHeight="true" outlineLevel="0" collapsed="false">
      <c r="A21" s="416" t="s">
        <v>177</v>
      </c>
      <c r="B21" s="416" t="s">
        <v>178</v>
      </c>
      <c r="C21" s="416" t="s">
        <v>179</v>
      </c>
      <c r="D21" s="416" t="s">
        <v>180</v>
      </c>
      <c r="E21" s="416"/>
      <c r="F21" s="29"/>
      <c r="G21" s="29"/>
      <c r="H21" s="29"/>
      <c r="I21" s="341"/>
      <c r="J21" s="339"/>
      <c r="K21" s="340"/>
      <c r="L21" s="404" t="str">
        <f aca="false">INDEX(PT_DIFFERENTIATION_NUM_CS,MATCH(C19,PT_DIFFERENTIATION_CS_ID,0))</f>
        <v>..</v>
      </c>
      <c r="M21" s="401" t="s">
        <v>406</v>
      </c>
      <c r="N21" s="335"/>
      <c r="O21" s="1061" t="str">
        <f aca="false">INDEX(PT_DIFFERENTIATION_CS,MATCH(C19,PT_DIFFERENTIATION_CS_ID,0))</f>
        <v/>
      </c>
      <c r="P21" s="1061"/>
      <c r="Q21" s="1061"/>
      <c r="R21" s="1061"/>
      <c r="S21" s="1061"/>
      <c r="T21" s="1061"/>
      <c r="U21" s="1061"/>
      <c r="V21" s="1061"/>
      <c r="W21" s="1061"/>
      <c r="X21" s="338" t="s">
        <v>407</v>
      </c>
      <c r="Z21" s="85"/>
      <c r="AA21" s="85" t="str">
        <f aca="false">IF(M21="","",M21)</f>
        <v>Наименование системы теплоснабжения</v>
      </c>
      <c r="AB21" s="85"/>
      <c r="AC21" s="85"/>
      <c r="AD21" s="31" t="n">
        <v>23</v>
      </c>
    </row>
    <row r="22" customFormat="false" ht="21" hidden="false" customHeight="true" outlineLevel="0" collapsed="false">
      <c r="A22" s="416" t="s">
        <v>177</v>
      </c>
      <c r="B22" s="416" t="s">
        <v>178</v>
      </c>
      <c r="C22" s="416" t="s">
        <v>179</v>
      </c>
      <c r="D22" s="416" t="s">
        <v>180</v>
      </c>
      <c r="E22" s="416"/>
      <c r="F22" s="29"/>
      <c r="G22" s="29"/>
      <c r="H22" s="29"/>
      <c r="I22" s="341"/>
      <c r="J22" s="339"/>
      <c r="K22" s="340"/>
      <c r="L22" s="404" t="str">
        <f aca="false">INDEX(PT_DIFFERENTIATION_NUM_IST_TE,MATCH(D19,PT_DIFFERENTIATION_IST_TE_ID,0))</f>
        <v>...</v>
      </c>
      <c r="M22" s="405" t="s">
        <v>408</v>
      </c>
      <c r="N22" s="335"/>
      <c r="O22" s="1061" t="str">
        <f aca="false">INDEX(PT_DIFFERENTIATION_IST_TE,MATCH(D19,PT_DIFFERENTIATION_IST_TE_ID,0))</f>
        <v/>
      </c>
      <c r="P22" s="1061"/>
      <c r="Q22" s="1061"/>
      <c r="R22" s="1061"/>
      <c r="S22" s="1061"/>
      <c r="T22" s="1061"/>
      <c r="U22" s="1061"/>
      <c r="V22" s="1061"/>
      <c r="W22" s="1061"/>
      <c r="X22" s="338" t="s">
        <v>409</v>
      </c>
      <c r="Z22" s="85"/>
      <c r="AA22" s="85" t="str">
        <f aca="false">IF(M22="","",M22)</f>
        <v>Источник тепловой энергии</v>
      </c>
      <c r="AB22" s="85"/>
      <c r="AC22" s="85"/>
      <c r="AD22" s="31" t="n">
        <v>20</v>
      </c>
    </row>
    <row r="23" customFormat="false" ht="96.75" hidden="false" customHeight="true" outlineLevel="0" collapsed="false">
      <c r="A23" s="416" t="s">
        <v>177</v>
      </c>
      <c r="B23" s="416" t="s">
        <v>178</v>
      </c>
      <c r="C23" s="416" t="s">
        <v>179</v>
      </c>
      <c r="D23" s="416" t="s">
        <v>180</v>
      </c>
      <c r="E23" s="416"/>
      <c r="F23" s="1062" t="str">
        <f aca="false">L22&amp;".1"</f>
        <v>....1</v>
      </c>
      <c r="I23" s="304" t="n">
        <v>1</v>
      </c>
      <c r="J23" s="304"/>
      <c r="K23" s="343"/>
      <c r="L23" s="404" t="str">
        <f aca="false">$F$23</f>
        <v>....1</v>
      </c>
      <c r="M23" s="344" t="s">
        <v>411</v>
      </c>
      <c r="N23" s="335"/>
      <c r="O23" s="345"/>
      <c r="P23" s="345"/>
      <c r="Q23" s="345"/>
      <c r="R23" s="345"/>
      <c r="S23" s="345"/>
      <c r="T23" s="345"/>
      <c r="U23" s="345"/>
      <c r="V23" s="345"/>
      <c r="W23" s="345"/>
      <c r="X23" s="338" t="s">
        <v>412</v>
      </c>
      <c r="Z23" s="85"/>
      <c r="AA23" s="85" t="str">
        <f aca="false">IF(M23="","",M23)</f>
        <v>Схема подключения теплопотребляющей установки к коллектору источника тепловой энергии</v>
      </c>
      <c r="AB23" s="85"/>
      <c r="AC23" s="85"/>
      <c r="AD23" s="31" t="n">
        <v>92</v>
      </c>
    </row>
    <row r="24" customFormat="false" ht="86.25" hidden="false" customHeight="true" outlineLevel="0" collapsed="false">
      <c r="A24" s="416" t="s">
        <v>177</v>
      </c>
      <c r="B24" s="416" t="s">
        <v>178</v>
      </c>
      <c r="C24" s="416" t="s">
        <v>179</v>
      </c>
      <c r="D24" s="416" t="s">
        <v>180</v>
      </c>
      <c r="E24" s="416"/>
      <c r="F24" s="1062"/>
      <c r="G24" s="1062" t="str">
        <f aca="false">F23&amp;".1"</f>
        <v>....1.1</v>
      </c>
      <c r="I24" s="304"/>
      <c r="J24" s="304" t="n">
        <v>1</v>
      </c>
      <c r="K24" s="346"/>
      <c r="L24" s="404" t="str">
        <f aca="false">$G$24</f>
        <v>....1.1</v>
      </c>
      <c r="M24" s="347" t="s">
        <v>414</v>
      </c>
      <c r="N24" s="335"/>
      <c r="O24" s="345"/>
      <c r="P24" s="345"/>
      <c r="Q24" s="345"/>
      <c r="R24" s="345"/>
      <c r="S24" s="345"/>
      <c r="T24" s="345"/>
      <c r="U24" s="345"/>
      <c r="V24" s="345"/>
      <c r="W24" s="345"/>
      <c r="X24" s="338" t="s">
        <v>415</v>
      </c>
      <c r="Z24" s="85"/>
      <c r="AA24" s="85" t="str">
        <f aca="false">IF(M24="","",M24)</f>
        <v>Группа потребителей</v>
      </c>
      <c r="AB24" s="85"/>
      <c r="AC24" s="85"/>
      <c r="AD24" s="31" t="n">
        <v>82</v>
      </c>
    </row>
    <row r="25" customFormat="false" ht="11.55" hidden="false" customHeight="true" outlineLevel="0" collapsed="false">
      <c r="A25" s="416" t="s">
        <v>177</v>
      </c>
      <c r="B25" s="416" t="s">
        <v>178</v>
      </c>
      <c r="C25" s="416" t="s">
        <v>179</v>
      </c>
      <c r="D25" s="416" t="s">
        <v>180</v>
      </c>
      <c r="E25" s="416"/>
      <c r="F25" s="1062"/>
      <c r="G25" s="1062"/>
      <c r="H25" s="1062" t="str">
        <f aca="false">G24&amp;".1"</f>
        <v>....1.1.1</v>
      </c>
      <c r="I25" s="304"/>
      <c r="J25" s="304"/>
      <c r="K25" s="346" t="n">
        <v>1</v>
      </c>
      <c r="L25" s="404" t="str">
        <f aca="false">$H$25</f>
        <v>....1.1.1</v>
      </c>
      <c r="M25" s="348"/>
      <c r="N25" s="335"/>
      <c r="O25" s="349"/>
      <c r="P25" s="350"/>
      <c r="Q25" s="349"/>
      <c r="R25" s="351"/>
      <c r="S25" s="352"/>
      <c r="T25" s="166" t="s">
        <v>65</v>
      </c>
      <c r="U25" s="352"/>
      <c r="V25" s="166" t="s">
        <v>19</v>
      </c>
      <c r="W25" s="350"/>
      <c r="X25" s="353" t="s">
        <v>417</v>
      </c>
      <c r="Y25" s="36" t="e">
        <f aca="false">strcheckdate(O26:W26)</f>
        <v>#NAME?</v>
      </c>
      <c r="Z25" s="85"/>
      <c r="AA25" s="85" t="str">
        <f aca="false">IF(M25="","",M25)</f>
        <v/>
      </c>
      <c r="AB25" s="85"/>
      <c r="AC25" s="85"/>
      <c r="AD25" s="31" t="n">
        <v>11</v>
      </c>
    </row>
    <row r="26" customFormat="false" ht="11.55" hidden="false" customHeight="true" outlineLevel="0" collapsed="false">
      <c r="A26" s="416" t="s">
        <v>177</v>
      </c>
      <c r="B26" s="416" t="s">
        <v>178</v>
      </c>
      <c r="C26" s="416" t="s">
        <v>179</v>
      </c>
      <c r="D26" s="416" t="s">
        <v>180</v>
      </c>
      <c r="E26" s="416"/>
      <c r="F26" s="1062"/>
      <c r="G26" s="1062"/>
      <c r="H26" s="1062"/>
      <c r="I26" s="304"/>
      <c r="J26" s="304"/>
      <c r="K26" s="346"/>
      <c r="L26" s="312"/>
      <c r="M26" s="335"/>
      <c r="N26" s="335"/>
      <c r="O26" s="350"/>
      <c r="P26" s="350"/>
      <c r="Q26" s="350"/>
      <c r="R26" s="354" t="str">
        <f aca="false">S25&amp;"-"&amp;U25</f>
        <v>-</v>
      </c>
      <c r="S26" s="352"/>
      <c r="T26" s="166"/>
      <c r="U26" s="352"/>
      <c r="V26" s="166"/>
      <c r="W26" s="350"/>
      <c r="X26" s="353"/>
      <c r="Z26" s="85"/>
      <c r="AA26" s="85" t="str">
        <f aca="false">IF(M26="","",M26)</f>
        <v/>
      </c>
      <c r="AB26" s="85"/>
      <c r="AC26" s="85"/>
      <c r="AD26" s="31" t="n">
        <v>11</v>
      </c>
    </row>
    <row r="27" customFormat="false" ht="15.75" hidden="false" customHeight="true" outlineLevel="0" collapsed="false">
      <c r="A27" s="416" t="s">
        <v>177</v>
      </c>
      <c r="B27" s="416" t="s">
        <v>178</v>
      </c>
      <c r="C27" s="416" t="s">
        <v>179</v>
      </c>
      <c r="D27" s="416" t="s">
        <v>180</v>
      </c>
      <c r="E27" s="416"/>
      <c r="F27" s="1062"/>
      <c r="G27" s="1062"/>
      <c r="I27" s="304"/>
      <c r="J27" s="304"/>
      <c r="K27" s="343"/>
      <c r="L27" s="355"/>
      <c r="M27" s="356" t="s">
        <v>418</v>
      </c>
      <c r="N27" s="157"/>
      <c r="O27" s="157"/>
      <c r="P27" s="157"/>
      <c r="Q27" s="157"/>
      <c r="R27" s="157"/>
      <c r="S27" s="157"/>
      <c r="T27" s="157"/>
      <c r="U27" s="157"/>
      <c r="V27" s="157"/>
      <c r="W27" s="357"/>
      <c r="X27" s="353"/>
      <c r="Z27" s="85"/>
      <c r="AA27" s="85" t="str">
        <f aca="false">IF(M27="","",M27)</f>
        <v>Добавить вид теплоносителя (параметры теплоносителя)</v>
      </c>
      <c r="AB27" s="85"/>
      <c r="AC27" s="85"/>
      <c r="AD27" s="31" t="n">
        <v>15</v>
      </c>
    </row>
    <row r="28" customFormat="false" ht="15.75" hidden="false" customHeight="true" outlineLevel="0" collapsed="false">
      <c r="A28" s="416" t="s">
        <v>177</v>
      </c>
      <c r="B28" s="416" t="s">
        <v>178</v>
      </c>
      <c r="C28" s="416" t="s">
        <v>179</v>
      </c>
      <c r="D28" s="416" t="s">
        <v>180</v>
      </c>
      <c r="E28" s="416"/>
      <c r="F28" s="1062"/>
      <c r="I28" s="304"/>
      <c r="J28" s="304"/>
      <c r="K28" s="343"/>
      <c r="L28" s="355"/>
      <c r="M28" s="358" t="s">
        <v>419</v>
      </c>
      <c r="N28" s="157"/>
      <c r="O28" s="157"/>
      <c r="P28" s="157"/>
      <c r="Q28" s="157"/>
      <c r="R28" s="157"/>
      <c r="S28" s="157"/>
      <c r="T28" s="157"/>
      <c r="U28" s="157"/>
      <c r="V28" s="359"/>
      <c r="W28" s="157"/>
      <c r="X28" s="360"/>
      <c r="Z28" s="85"/>
      <c r="AA28" s="85" t="str">
        <f aca="false">IF(M28="","",M28)</f>
        <v>Добавить группу потребителей</v>
      </c>
      <c r="AB28" s="85"/>
      <c r="AC28" s="85"/>
      <c r="AD28" s="31" t="n">
        <v>15</v>
      </c>
    </row>
    <row r="29" customFormat="false" ht="14.7" hidden="false" customHeight="true" outlineLevel="0" collapsed="false">
      <c r="A29" s="416" t="s">
        <v>177</v>
      </c>
      <c r="B29" s="416" t="s">
        <v>178</v>
      </c>
      <c r="C29" s="416" t="s">
        <v>179</v>
      </c>
      <c r="D29" s="416" t="s">
        <v>180</v>
      </c>
      <c r="E29" s="416"/>
      <c r="F29" s="29"/>
      <c r="G29" s="29"/>
      <c r="H29" s="34"/>
      <c r="I29" s="95"/>
      <c r="J29" s="361"/>
      <c r="K29" s="332"/>
      <c r="L29" s="355"/>
      <c r="M29" s="362" t="s">
        <v>420</v>
      </c>
      <c r="N29" s="157"/>
      <c r="O29" s="157"/>
      <c r="P29" s="157"/>
      <c r="Q29" s="157"/>
      <c r="R29" s="157"/>
      <c r="S29" s="157"/>
      <c r="T29" s="157"/>
      <c r="U29" s="157"/>
      <c r="V29" s="359"/>
      <c r="W29" s="157"/>
      <c r="X29" s="360"/>
      <c r="Z29" s="85"/>
      <c r="AA29" s="85" t="str">
        <f aca="false">IF(M29="","",M29)</f>
        <v>Добавить схему подключения</v>
      </c>
      <c r="AB29" s="85"/>
      <c r="AC29" s="85"/>
      <c r="AD29" s="31" t="n">
        <v>14</v>
      </c>
    </row>
    <row r="30" customFormat="false" ht="14.7" hidden="false" customHeight="true" outlineLevel="0" collapsed="false">
      <c r="A30" s="416" t="s">
        <v>177</v>
      </c>
      <c r="B30" s="416" t="s">
        <v>178</v>
      </c>
      <c r="C30" s="416" t="s">
        <v>179</v>
      </c>
      <c r="D30" s="416"/>
      <c r="E30" s="416" t="s">
        <v>593</v>
      </c>
      <c r="F30" s="29"/>
      <c r="G30" s="29"/>
      <c r="H30" s="34"/>
      <c r="I30" s="95"/>
      <c r="J30" s="361"/>
      <c r="K30" s="332"/>
      <c r="L30" s="1063"/>
      <c r="M30" s="1064"/>
      <c r="N30" s="1065"/>
      <c r="O30" s="1065"/>
      <c r="P30" s="1065"/>
      <c r="Q30" s="1065"/>
      <c r="R30" s="1065"/>
      <c r="S30" s="1065"/>
      <c r="T30" s="1065"/>
      <c r="U30" s="1065"/>
      <c r="V30" s="1066"/>
      <c r="W30" s="1065"/>
      <c r="X30" s="1067"/>
      <c r="Z30" s="85"/>
      <c r="AA30" s="85" t="str">
        <f aca="false">IF(M30="","",M30)</f>
        <v/>
      </c>
      <c r="AB30" s="85"/>
      <c r="AC30" s="85"/>
      <c r="AD30" s="31" t="n">
        <v>14</v>
      </c>
    </row>
    <row r="31" customFormat="false" ht="14.7" hidden="false" customHeight="true" outlineLevel="0" collapsed="false">
      <c r="A31" s="416" t="s">
        <v>177</v>
      </c>
      <c r="B31" s="416" t="s">
        <v>178</v>
      </c>
      <c r="C31" s="416"/>
      <c r="D31" s="416"/>
      <c r="E31" s="416" t="s">
        <v>2234</v>
      </c>
      <c r="F31" s="512"/>
      <c r="G31" s="512"/>
      <c r="H31" s="34"/>
      <c r="I31" s="96"/>
      <c r="J31" s="361"/>
      <c r="K31" s="993"/>
      <c r="L31" s="1063"/>
      <c r="M31" s="1064"/>
      <c r="N31" s="1065"/>
      <c r="O31" s="1065"/>
      <c r="P31" s="1065"/>
      <c r="Q31" s="1065"/>
      <c r="R31" s="1065"/>
      <c r="S31" s="1065"/>
      <c r="T31" s="1065"/>
      <c r="U31" s="1065"/>
      <c r="V31" s="1066"/>
      <c r="W31" s="1065"/>
      <c r="X31" s="1067"/>
      <c r="Z31" s="85"/>
      <c r="AA31" s="85" t="str">
        <f aca="false">IF(M31="","",M31)</f>
        <v/>
      </c>
      <c r="AB31" s="85"/>
      <c r="AC31" s="85"/>
      <c r="AD31" s="31" t="n">
        <v>14</v>
      </c>
    </row>
    <row r="32" customFormat="false" ht="14.7" hidden="false" customHeight="true" outlineLevel="0" collapsed="false">
      <c r="A32" s="416" t="s">
        <v>2235</v>
      </c>
      <c r="B32" s="416"/>
      <c r="C32" s="416"/>
      <c r="D32" s="416"/>
      <c r="E32" s="416" t="s">
        <v>113</v>
      </c>
      <c r="F32" s="512"/>
      <c r="G32" s="512"/>
      <c r="H32" s="34"/>
      <c r="I32" s="95"/>
      <c r="J32" s="361"/>
      <c r="K32" s="332"/>
      <c r="L32" s="1063"/>
      <c r="M32" s="1064"/>
      <c r="N32" s="1065"/>
      <c r="O32" s="1065"/>
      <c r="P32" s="1065"/>
      <c r="Q32" s="1065"/>
      <c r="R32" s="1065"/>
      <c r="S32" s="1065"/>
      <c r="T32" s="1065"/>
      <c r="U32" s="1065"/>
      <c r="V32" s="1066"/>
      <c r="W32" s="1065"/>
      <c r="X32" s="1067"/>
      <c r="Z32" s="85"/>
      <c r="AA32" s="85" t="str">
        <f aca="false">IF(M32="","",M32)</f>
        <v/>
      </c>
      <c r="AB32" s="85"/>
      <c r="AC32" s="85"/>
      <c r="AD32" s="31" t="n">
        <v>14</v>
      </c>
    </row>
    <row r="33" s="41" customFormat="true" ht="11.55" hidden="false" customHeight="true" outlineLevel="0" collapsed="false">
      <c r="A33" s="416"/>
      <c r="B33" s="416"/>
      <c r="C33" s="416"/>
      <c r="D33" s="416"/>
      <c r="E33" s="416" t="s">
        <v>455</v>
      </c>
      <c r="F33" s="512"/>
      <c r="G33" s="512"/>
      <c r="H33" s="34"/>
      <c r="L33" s="1068"/>
      <c r="M33" s="1064"/>
      <c r="N33" s="1065"/>
      <c r="O33" s="1065"/>
      <c r="P33" s="1065"/>
      <c r="Q33" s="1065"/>
      <c r="R33" s="1065"/>
      <c r="S33" s="1065"/>
      <c r="T33" s="1065"/>
      <c r="U33" s="1065"/>
      <c r="V33" s="1066"/>
      <c r="W33" s="1065"/>
      <c r="X33" s="1067"/>
      <c r="Y33" s="118"/>
      <c r="Z33" s="118"/>
      <c r="AA33" s="118"/>
      <c r="AB33" s="118"/>
      <c r="AC33" s="118"/>
      <c r="AD33" s="41" t="n">
        <v>11</v>
      </c>
    </row>
    <row r="34" customFormat="false" ht="11.55" hidden="false" customHeight="true" outlineLevel="0" collapsed="false">
      <c r="F34" s="34"/>
      <c r="G34" s="34"/>
      <c r="H34" s="34"/>
      <c r="I34" s="31"/>
      <c r="J34" s="31"/>
      <c r="K34" s="31"/>
      <c r="Y34" s="31"/>
      <c r="Z34" s="31"/>
      <c r="AA34" s="31"/>
      <c r="AB34" s="31"/>
      <c r="AC34" s="31"/>
      <c r="AD34" s="31" t="n">
        <v>11</v>
      </c>
    </row>
    <row r="35" customFormat="false" ht="28.5" hidden="false" customHeight="true" outlineLevel="0" collapsed="false">
      <c r="H35" s="34"/>
      <c r="L35" s="330" t="s">
        <v>810</v>
      </c>
      <c r="M35" s="472" t="s">
        <v>2236</v>
      </c>
      <c r="N35" s="472"/>
      <c r="O35" s="472"/>
      <c r="P35" s="472"/>
      <c r="Q35" s="472"/>
      <c r="R35" s="472"/>
      <c r="S35" s="472"/>
      <c r="T35" s="472"/>
      <c r="U35" s="472"/>
      <c r="V35" s="472"/>
      <c r="W35" s="472"/>
      <c r="X35" s="472"/>
      <c r="AD35" s="31" t="n">
        <v>27</v>
      </c>
    </row>
    <row r="36" customFormat="false" ht="109.2" hidden="false" customHeight="true" outlineLevel="0" collapsed="false">
      <c r="H36" s="34"/>
      <c r="M36" s="472" t="s">
        <v>2237</v>
      </c>
      <c r="N36" s="472"/>
      <c r="O36" s="472"/>
      <c r="P36" s="472"/>
      <c r="Q36" s="472"/>
      <c r="R36" s="472"/>
      <c r="S36" s="472"/>
      <c r="T36" s="472"/>
      <c r="U36" s="472"/>
      <c r="V36" s="472"/>
      <c r="W36" s="472"/>
      <c r="X36" s="472"/>
      <c r="AD36" s="31" t="n">
        <v>104</v>
      </c>
    </row>
    <row r="37" customFormat="false" ht="14.7" hidden="false" customHeight="true" outlineLevel="0" collapsed="false">
      <c r="H37" s="34"/>
      <c r="AD37" s="31" t="n">
        <v>14</v>
      </c>
    </row>
    <row r="38" customFormat="false" ht="14.7" hidden="false" customHeight="true" outlineLevel="0" collapsed="false">
      <c r="H38" s="34"/>
      <c r="AD38" s="31" t="n">
        <v>14</v>
      </c>
    </row>
    <row r="39" customFormat="false" ht="14.7" hidden="false" customHeight="true" outlineLevel="0" collapsed="false">
      <c r="H39" s="34"/>
      <c r="AD39" s="31" t="n">
        <v>14</v>
      </c>
    </row>
    <row r="40" customFormat="false" ht="14.7" hidden="false" customHeight="true" outlineLevel="0" collapsed="false">
      <c r="H40" s="34"/>
      <c r="AD40" s="31" t="n">
        <v>14</v>
      </c>
    </row>
    <row r="41" customFormat="false" ht="22.5" hidden="true" customHeight="true" outlineLevel="0" collapsed="false">
      <c r="A41" s="34" t="s">
        <v>81</v>
      </c>
      <c r="B41" s="34" t="n">
        <v>0</v>
      </c>
      <c r="C41" s="34" t="n">
        <v>0</v>
      </c>
      <c r="D41" s="34" t="n">
        <v>0</v>
      </c>
      <c r="E41" s="34" t="n">
        <v>0</v>
      </c>
      <c r="F41" s="39" t="n">
        <v>0</v>
      </c>
      <c r="G41" s="39" t="n">
        <v>0</v>
      </c>
      <c r="H41" s="39" t="n">
        <v>0</v>
      </c>
      <c r="I41" s="175" t="n">
        <v>3</v>
      </c>
      <c r="J41" s="329" t="n">
        <v>3</v>
      </c>
      <c r="K41" s="329" t="n">
        <v>3</v>
      </c>
      <c r="L41" s="330" t="n">
        <v>12</v>
      </c>
      <c r="M41" s="31" t="n">
        <v>31</v>
      </c>
      <c r="N41" s="31" t="n">
        <v>1</v>
      </c>
      <c r="O41" s="31" t="n">
        <v>24</v>
      </c>
      <c r="P41" s="31" t="n">
        <v>24</v>
      </c>
      <c r="Q41" s="31" t="n">
        <v>24</v>
      </c>
      <c r="R41" s="31" t="n">
        <v>24</v>
      </c>
      <c r="S41" s="31" t="n">
        <v>11</v>
      </c>
      <c r="T41" s="31" t="n">
        <v>3</v>
      </c>
      <c r="U41" s="31" t="n">
        <v>11</v>
      </c>
      <c r="V41" s="31" t="n">
        <v>8</v>
      </c>
      <c r="W41" s="31" t="n">
        <v>4</v>
      </c>
      <c r="X41" s="31" t="n">
        <v>115</v>
      </c>
      <c r="Y41" s="36" t="n">
        <v>10</v>
      </c>
      <c r="Z41" s="36" t="n">
        <v>10</v>
      </c>
      <c r="AA41" s="36" t="n">
        <v>10</v>
      </c>
      <c r="AB41" s="36" t="n">
        <v>10</v>
      </c>
      <c r="AC41" s="36" t="n">
        <v>10</v>
      </c>
      <c r="AD41" s="31" t="n">
        <v>23</v>
      </c>
    </row>
  </sheetData>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S25 U25"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T25 V25" type="none">
      <formula1>0</formula1>
      <formula2>0</formula2>
    </dataValidation>
    <dataValidation allowBlank="true" errorStyle="stop" operator="between" promptTitle="checkPeriodRange" showDropDown="false" showErrorMessage="false" showInputMessage="false" sqref="R26"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8EB4E3"/>
    <pageSetUpPr fitToPage="false"/>
  </sheetPr>
  <dimension ref="A1:J6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25" defaultRowHeight="11.25" zeroHeight="false" outlineLevelRow="0" outlineLevelCol="0"/>
  <cols>
    <col collapsed="false" customWidth="true" hidden="true" outlineLevel="0" max="1" min="1" style="224" width="15.01"/>
    <col collapsed="false" customWidth="true" hidden="true" outlineLevel="0" max="2" min="2" style="225" width="15.01"/>
    <col collapsed="false" customWidth="true" hidden="false" outlineLevel="0" max="3" min="3" style="226" width="3.01"/>
    <col collapsed="false" customWidth="true" hidden="false" outlineLevel="0" max="4" min="4" style="227" width="6.01"/>
    <col collapsed="false" customWidth="true" hidden="false" outlineLevel="0" max="5" min="5" style="226" width="52.01"/>
    <col collapsed="false" customWidth="true" hidden="false" outlineLevel="0" max="6" min="6" style="226" width="48.01"/>
    <col collapsed="false" customWidth="true" hidden="false" outlineLevel="0" max="7" min="7" style="226" width="121.01"/>
    <col collapsed="false" customWidth="true" hidden="false" outlineLevel="0" max="8" min="8" style="226" width="8.01"/>
    <col collapsed="false" customWidth="true" hidden="false" outlineLevel="0" max="9" min="9" style="226" width="64"/>
    <col collapsed="false" customWidth="false" hidden="true" outlineLevel="0" max="10" min="10" style="226" width="9.14"/>
  </cols>
  <sheetData>
    <row r="1" customFormat="false" ht="11.25" hidden="true" customHeight="true" outlineLevel="0" collapsed="false">
      <c r="A1" s="56" t="s">
        <v>306</v>
      </c>
      <c r="J1" s="226" t="s">
        <v>14</v>
      </c>
    </row>
    <row r="2" customFormat="false" ht="11.25" hidden="true" customHeight="true" outlineLevel="0" collapsed="false">
      <c r="J2" s="226" t="n">
        <v>0</v>
      </c>
    </row>
    <row r="3" s="228" customFormat="true" ht="11.55" hidden="false" customHeight="true" outlineLevel="0" collapsed="false">
      <c r="A3" s="56"/>
      <c r="B3" s="225"/>
      <c r="J3" s="228" t="n">
        <v>11</v>
      </c>
    </row>
    <row r="4" customFormat="false" ht="27.3" hidden="false" customHeight="true" outlineLevel="0" collapsed="false">
      <c r="D4" s="176" t="str">
        <f aca="false">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76"/>
      <c r="F4" s="176"/>
      <c r="I4" s="229"/>
      <c r="J4" s="226" t="n">
        <v>26</v>
      </c>
    </row>
    <row r="5" customFormat="false" ht="18" hidden="false" customHeight="true" outlineLevel="0" collapsed="false">
      <c r="D5" s="209" t="str">
        <f aca="false">IF(org=0,"Не определено",org)</f>
        <v>ООО "Газпром теплоэнерго Ярославль"</v>
      </c>
      <c r="E5" s="209"/>
      <c r="F5" s="209"/>
      <c r="I5" s="229"/>
      <c r="J5" s="226" t="n">
        <v>17</v>
      </c>
    </row>
    <row r="6" s="228" customFormat="true" ht="11.55" hidden="false" customHeight="true" outlineLevel="0" collapsed="false">
      <c r="A6" s="56"/>
      <c r="B6" s="225"/>
      <c r="D6" s="230"/>
      <c r="E6" s="230"/>
      <c r="F6" s="231"/>
      <c r="G6" s="230"/>
      <c r="J6" s="228" t="n">
        <v>11</v>
      </c>
    </row>
    <row r="7" customFormat="false" ht="11.25" hidden="true" customHeight="true" outlineLevel="0" collapsed="false">
      <c r="A7" s="56"/>
      <c r="C7" s="56"/>
      <c r="D7" s="56"/>
      <c r="E7" s="232"/>
      <c r="F7" s="232"/>
      <c r="J7" s="226" t="n">
        <v>0</v>
      </c>
    </row>
    <row r="8" customFormat="false" ht="11.55" hidden="false" customHeight="true" outlineLevel="0" collapsed="false">
      <c r="A8" s="56"/>
      <c r="C8" s="56"/>
      <c r="D8" s="233" t="s">
        <v>307</v>
      </c>
      <c r="E8" s="233"/>
      <c r="F8" s="233"/>
      <c r="G8" s="234" t="s">
        <v>308</v>
      </c>
      <c r="J8" s="226" t="n">
        <v>11</v>
      </c>
    </row>
    <row r="9" customFormat="false" ht="11.55" hidden="false" customHeight="true" outlineLevel="0" collapsed="false">
      <c r="A9" s="56"/>
      <c r="C9" s="56"/>
      <c r="D9" s="235" t="s">
        <v>87</v>
      </c>
      <c r="E9" s="234" t="s">
        <v>309</v>
      </c>
      <c r="F9" s="234" t="s">
        <v>310</v>
      </c>
      <c r="G9" s="234"/>
      <c r="J9" s="226" t="n">
        <v>11</v>
      </c>
    </row>
    <row r="10" customFormat="false" ht="12" hidden="true" customHeight="true" outlineLevel="0" collapsed="false">
      <c r="A10" s="56"/>
      <c r="C10" s="56"/>
      <c r="D10" s="236"/>
      <c r="E10" s="236"/>
      <c r="F10" s="236"/>
      <c r="G10" s="236"/>
      <c r="J10" s="226" t="n">
        <v>0</v>
      </c>
    </row>
    <row r="11" customFormat="false" ht="22.5" hidden="true" customHeight="true" outlineLevel="0" collapsed="false">
      <c r="A11" s="56"/>
      <c r="C11" s="56"/>
      <c r="D11" s="237" t="s">
        <v>118</v>
      </c>
      <c r="E11" s="238" t="s">
        <v>311</v>
      </c>
      <c r="F11" s="238" t="str">
        <f aca="false">IF(region_name="","",region_name)</f>
        <v>Ярославская область</v>
      </c>
      <c r="G11" s="238" t="s">
        <v>312</v>
      </c>
      <c r="H11" s="239"/>
      <c r="J11" s="226" t="n">
        <v>0</v>
      </c>
    </row>
    <row r="12" customFormat="false" ht="22.5" hidden="true" customHeight="true" outlineLevel="0" collapsed="false">
      <c r="A12" s="56"/>
      <c r="C12" s="56"/>
      <c r="D12" s="233" t="s">
        <v>118</v>
      </c>
      <c r="E12" s="234" t="str">
        <f aca="false">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148" t="s">
        <v>313</v>
      </c>
      <c r="G12" s="240"/>
      <c r="H12" s="239"/>
      <c r="J12" s="226" t="n">
        <v>0</v>
      </c>
    </row>
    <row r="13" customFormat="false" ht="23.25" hidden="false" customHeight="true" outlineLevel="0" collapsed="false">
      <c r="A13" s="56"/>
      <c r="C13" s="56"/>
      <c r="D13" s="233" t="s">
        <v>118</v>
      </c>
      <c r="E13" s="234" t="str">
        <f aca="false">"Наименование юридического лица"&amp;IF(TEMPLATE_SPHERE="TKO"," (индивидуального предпринимателя)","")</f>
        <v>Наименование юридического лица</v>
      </c>
      <c r="F13" s="241"/>
      <c r="G13" s="234" t="str">
        <f aca="false">"Наименование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39"/>
      <c r="J13" s="226" t="n">
        <v>22</v>
      </c>
    </row>
    <row r="14" customFormat="false" ht="22.5" hidden="true" customHeight="true" outlineLevel="0" collapsed="false">
      <c r="A14" s="56"/>
      <c r="C14" s="56"/>
      <c r="D14" s="237" t="s">
        <v>314</v>
      </c>
      <c r="E14" s="238" t="s">
        <v>315</v>
      </c>
      <c r="F14" s="238" t="str">
        <f aca="false">IF(inn="","",inn)</f>
        <v>7603060690</v>
      </c>
      <c r="G14" s="238" t="s">
        <v>316</v>
      </c>
      <c r="H14" s="239"/>
      <c r="J14" s="226" t="n">
        <v>0</v>
      </c>
    </row>
    <row r="15" customFormat="false" ht="22.5" hidden="true" customHeight="true" outlineLevel="0" collapsed="false">
      <c r="A15" s="56"/>
      <c r="C15" s="56"/>
      <c r="D15" s="237" t="s">
        <v>317</v>
      </c>
      <c r="E15" s="238" t="s">
        <v>318</v>
      </c>
      <c r="F15" s="238" t="str">
        <f aca="false">IF(kpp="","",kpp)</f>
        <v>760301001</v>
      </c>
      <c r="G15" s="238" t="s">
        <v>319</v>
      </c>
      <c r="H15" s="239"/>
      <c r="J15" s="226" t="n">
        <v>0</v>
      </c>
    </row>
    <row r="16" customFormat="false" ht="39" hidden="false" customHeight="true" outlineLevel="0" collapsed="false">
      <c r="A16" s="56"/>
      <c r="C16" s="56"/>
      <c r="D16" s="233" t="s">
        <v>101</v>
      </c>
      <c r="E16" s="234" t="str">
        <f aca="false">"Основной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1"/>
      <c r="G16" s="234" t="str">
        <f aca="false">"Указывается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9"/>
      <c r="J16" s="226" t="n">
        <v>37</v>
      </c>
    </row>
    <row r="17" customFormat="false" ht="23.25" hidden="false" customHeight="true" outlineLevel="0" collapsed="false">
      <c r="A17" s="56"/>
      <c r="C17" s="56"/>
      <c r="D17" s="233" t="s">
        <v>89</v>
      </c>
      <c r="E17" s="234" t="str">
        <f aca="false">"Дата присвоения ОГРН"&amp;IF(TEMPLATE_SPHERE="TKO",""," (ОГРНИП)")</f>
        <v>Дата присвоения ОГРН (ОГРНИП)</v>
      </c>
      <c r="F17" s="60"/>
      <c r="G17" s="234" t="str">
        <f aca="false">"Дата присвоения ОГРН"&amp;IF(TEMPLATE_SPHERE="TKO",""," (ОГРНИП)")&amp;" указывается в виде «ДД.ММ.ГГГГ»."</f>
        <v>Дата присвоения ОГРН (ОГРНИП) указывается в виде «ДД.ММ.ГГГГ».</v>
      </c>
      <c r="H17" s="239"/>
      <c r="J17" s="226" t="n">
        <v>22</v>
      </c>
    </row>
    <row r="18" customFormat="false" ht="71.25" hidden="false" customHeight="true" outlineLevel="0" collapsed="false">
      <c r="A18" s="56"/>
      <c r="C18" s="56"/>
      <c r="D18" s="233" t="s">
        <v>90</v>
      </c>
      <c r="E18" s="234" t="str">
        <f aca="false">"Наименование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1"/>
      <c r="G18" s="240"/>
      <c r="H18" s="239"/>
      <c r="J18" s="226" t="n">
        <v>68</v>
      </c>
    </row>
    <row r="19" customFormat="false" ht="22.5" hidden="true" customHeight="true" outlineLevel="0" collapsed="false">
      <c r="A19" s="242" t="s">
        <v>320</v>
      </c>
      <c r="C19" s="243"/>
      <c r="D19" s="233" t="str">
        <f aca="false">A19</f>
        <v>5.1</v>
      </c>
      <c r="E19" s="234" t="s">
        <v>321</v>
      </c>
      <c r="F19" s="148" t="s">
        <v>313</v>
      </c>
      <c r="G19" s="234" t="s">
        <v>322</v>
      </c>
      <c r="H19" s="239"/>
      <c r="I19" s="229"/>
      <c r="J19" s="226" t="n">
        <v>0</v>
      </c>
    </row>
    <row r="20" customFormat="false" ht="24" hidden="true" customHeight="true" outlineLevel="0" collapsed="false">
      <c r="A20" s="242"/>
      <c r="C20" s="243"/>
      <c r="D20" s="234" t="str">
        <f aca="false">D19&amp;".1"</f>
        <v>5.1.1</v>
      </c>
      <c r="E20" s="234" t="s">
        <v>323</v>
      </c>
      <c r="F20" s="244"/>
      <c r="G20" s="240"/>
      <c r="H20" s="239"/>
      <c r="I20" s="229"/>
      <c r="J20" s="226" t="n">
        <v>0</v>
      </c>
    </row>
    <row r="21" customFormat="false" ht="22.5" hidden="true" customHeight="true" outlineLevel="0" collapsed="false">
      <c r="A21" s="242"/>
      <c r="C21" s="243"/>
      <c r="D21" s="234" t="str">
        <f aca="false">D19&amp;".2"</f>
        <v>5.1.2</v>
      </c>
      <c r="E21" s="234" t="s">
        <v>324</v>
      </c>
      <c r="F21" s="65"/>
      <c r="G21" s="234" t="s">
        <v>325</v>
      </c>
      <c r="H21" s="239"/>
      <c r="I21" s="229"/>
      <c r="J21" s="226" t="n">
        <v>0</v>
      </c>
    </row>
    <row r="22" customFormat="false" ht="22.5" hidden="true" customHeight="true" outlineLevel="0" collapsed="false">
      <c r="A22" s="242"/>
      <c r="C22" s="243"/>
      <c r="D22" s="234" t="str">
        <f aca="false">D19&amp;".3"</f>
        <v>5.1.3</v>
      </c>
      <c r="E22" s="234" t="s">
        <v>326</v>
      </c>
      <c r="F22" s="244"/>
      <c r="G22" s="240"/>
      <c r="H22" s="239"/>
      <c r="I22" s="229"/>
      <c r="J22" s="226" t="n">
        <v>0</v>
      </c>
    </row>
    <row r="23" customFormat="false" ht="22.5" hidden="true" customHeight="true" outlineLevel="0" collapsed="false">
      <c r="A23" s="242"/>
      <c r="C23" s="243"/>
      <c r="D23" s="234" t="str">
        <f aca="false">D19&amp;".4"</f>
        <v>5.1.4</v>
      </c>
      <c r="E23" s="234" t="s">
        <v>327</v>
      </c>
      <c r="F23" s="244"/>
      <c r="G23" s="234" t="s">
        <v>328</v>
      </c>
      <c r="H23" s="239"/>
      <c r="I23" s="229"/>
      <c r="J23" s="226" t="n">
        <v>0</v>
      </c>
    </row>
    <row r="24" customFormat="false" ht="22.5" hidden="true" customHeight="true" outlineLevel="0" collapsed="false">
      <c r="A24" s="242"/>
      <c r="C24" s="243"/>
      <c r="D24" s="245"/>
      <c r="E24" s="125" t="s">
        <v>329</v>
      </c>
      <c r="F24" s="246"/>
      <c r="G24" s="247"/>
      <c r="H24" s="239"/>
      <c r="I24" s="229"/>
      <c r="J24" s="226" t="n">
        <v>0</v>
      </c>
    </row>
    <row r="25" s="225" customFormat="true" ht="24.75" hidden="true" customHeight="true" outlineLevel="0" collapsed="false">
      <c r="A25" s="56"/>
      <c r="D25" s="248" t="s">
        <v>89</v>
      </c>
      <c r="E25" s="249" t="s">
        <v>330</v>
      </c>
      <c r="F25" s="238" t="s">
        <v>313</v>
      </c>
      <c r="G25" s="249"/>
      <c r="J25" s="225" t="n">
        <v>0</v>
      </c>
    </row>
    <row r="26" s="225" customFormat="true" ht="11.25" hidden="true" customHeight="true" outlineLevel="0" collapsed="false">
      <c r="A26" s="56"/>
      <c r="D26" s="248" t="s">
        <v>331</v>
      </c>
      <c r="E26" s="249" t="s">
        <v>332</v>
      </c>
      <c r="F26" s="238" t="s">
        <v>313</v>
      </c>
      <c r="G26" s="249"/>
      <c r="J26" s="225" t="n">
        <v>0</v>
      </c>
    </row>
    <row r="27" s="225" customFormat="true" ht="11.25" hidden="true" customHeight="true" outlineLevel="0" collapsed="false">
      <c r="A27" s="56"/>
      <c r="D27" s="248" t="s">
        <v>333</v>
      </c>
      <c r="E27" s="249" t="s">
        <v>334</v>
      </c>
      <c r="F27" s="237"/>
      <c r="G27" s="249" t="str">
        <f aca="false">"Указывается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25" t="n">
        <v>0</v>
      </c>
    </row>
    <row r="28" s="225" customFormat="true" ht="11.25" hidden="true" customHeight="true" outlineLevel="0" collapsed="false">
      <c r="A28" s="56"/>
      <c r="D28" s="248" t="s">
        <v>335</v>
      </c>
      <c r="E28" s="249" t="s">
        <v>336</v>
      </c>
      <c r="F28" s="237"/>
      <c r="G28" s="249" t="str">
        <f aca="false">"Указывается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25" t="n">
        <v>0</v>
      </c>
    </row>
    <row r="29" s="225" customFormat="true" ht="11.25" hidden="true" customHeight="true" outlineLevel="0" collapsed="false">
      <c r="A29" s="56"/>
      <c r="D29" s="248" t="s">
        <v>337</v>
      </c>
      <c r="E29" s="249" t="s">
        <v>338</v>
      </c>
      <c r="F29" s="237"/>
      <c r="G29" s="249" t="str">
        <f aca="false">"Указывается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25" t="n">
        <v>0</v>
      </c>
    </row>
    <row r="30" s="225" customFormat="true" ht="11.25" hidden="true" customHeight="true" outlineLevel="0" collapsed="false">
      <c r="A30" s="56"/>
      <c r="D30" s="248" t="s">
        <v>339</v>
      </c>
      <c r="E30" s="249" t="s">
        <v>340</v>
      </c>
      <c r="F30" s="237"/>
      <c r="G30" s="249"/>
      <c r="J30" s="225" t="n">
        <v>0</v>
      </c>
    </row>
    <row r="31" s="225" customFormat="true" ht="11.25" hidden="true" customHeight="true" outlineLevel="0" collapsed="false">
      <c r="A31" s="56"/>
      <c r="D31" s="248" t="s">
        <v>341</v>
      </c>
      <c r="E31" s="249" t="s">
        <v>342</v>
      </c>
      <c r="F31" s="237"/>
      <c r="G31" s="249"/>
      <c r="J31" s="225" t="n">
        <v>0</v>
      </c>
    </row>
    <row r="32" s="225" customFormat="true" ht="11.25" hidden="true" customHeight="true" outlineLevel="0" collapsed="false">
      <c r="A32" s="56"/>
      <c r="D32" s="248" t="s">
        <v>343</v>
      </c>
      <c r="E32" s="249" t="s">
        <v>344</v>
      </c>
      <c r="F32" s="237"/>
      <c r="G32" s="249"/>
      <c r="J32" s="225" t="n">
        <v>0</v>
      </c>
    </row>
    <row r="33" customFormat="false" ht="24" hidden="false" customHeight="true" outlineLevel="0" collapsed="false">
      <c r="A33" s="56" t="str">
        <f aca="false">IF(TEMPLATE_SPHERE="HEAT","6","5")</f>
        <v>6</v>
      </c>
      <c r="C33" s="56"/>
      <c r="D33" s="234" t="str">
        <f aca="false">A33</f>
        <v>6</v>
      </c>
      <c r="E33" s="234" t="str">
        <f aca="false">"Фамилия,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148" t="s">
        <v>313</v>
      </c>
      <c r="G33" s="240"/>
      <c r="H33" s="239"/>
      <c r="J33" s="226" t="n">
        <v>23</v>
      </c>
    </row>
    <row r="34" customFormat="false" ht="23.25" hidden="false" customHeight="true" outlineLevel="0" collapsed="false">
      <c r="A34" s="56"/>
      <c r="C34" s="56"/>
      <c r="D34" s="234" t="str">
        <f aca="false">D33&amp;".1"</f>
        <v>6.1</v>
      </c>
      <c r="E34" s="234" t="str">
        <f aca="false">"фамилия"&amp;IF(TEMPLATE_SPHERE&lt;&gt;"HEAT"," руководителя","")</f>
        <v>фамилия</v>
      </c>
      <c r="F34" s="241"/>
      <c r="G34" s="234" t="str">
        <f aca="false">"Указывается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39"/>
      <c r="J34" s="226" t="n">
        <v>22</v>
      </c>
    </row>
    <row r="35" customFormat="false" ht="23.25" hidden="false" customHeight="true" outlineLevel="0" collapsed="false">
      <c r="A35" s="56"/>
      <c r="C35" s="56"/>
      <c r="D35" s="234" t="str">
        <f aca="false">D33&amp;".2"</f>
        <v>6.2</v>
      </c>
      <c r="E35" s="234" t="str">
        <f aca="false">"имя"&amp;IF(TEMPLATE_SPHERE&lt;&gt;"HEAT"," руководителя","")</f>
        <v>имя</v>
      </c>
      <c r="F35" s="241"/>
      <c r="G35" s="234" t="str">
        <f aca="false">"Указывается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39"/>
      <c r="J35" s="226" t="n">
        <v>22</v>
      </c>
    </row>
    <row r="36" customFormat="false" ht="24" hidden="false" customHeight="true" outlineLevel="0" collapsed="false">
      <c r="A36" s="56"/>
      <c r="C36" s="56"/>
      <c r="D36" s="234" t="str">
        <f aca="false">D33&amp;".3"</f>
        <v>6.3</v>
      </c>
      <c r="E36" s="234" t="str">
        <f aca="false">"отчество"&amp;IF(TEMPLATE_SPHERE&lt;&gt;"HEAT"," руководителя","")</f>
        <v>отчество</v>
      </c>
      <c r="F36" s="250"/>
      <c r="G36" s="234" t="str">
        <f aca="false">"Указывается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39"/>
      <c r="J36" s="226" t="n">
        <v>23</v>
      </c>
    </row>
    <row r="37" customFormat="false" ht="35.7" hidden="false" customHeight="true" outlineLevel="0" collapsed="false">
      <c r="A37" s="56"/>
      <c r="C37" s="56"/>
      <c r="D37" s="234" t="n">
        <f aca="false">D33+1</f>
        <v>7</v>
      </c>
      <c r="E37" s="234" t="str">
        <f aca="false">"Почтовый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1"/>
      <c r="G37" s="234" t="s">
        <v>345</v>
      </c>
      <c r="H37" s="239"/>
      <c r="J37" s="226" t="n">
        <v>34</v>
      </c>
    </row>
    <row r="38" customFormat="false" ht="35.7" hidden="false" customHeight="true" outlineLevel="0" collapsed="false">
      <c r="A38" s="56"/>
      <c r="C38" s="56"/>
      <c r="D38" s="234" t="n">
        <f aca="false">D37+1</f>
        <v>8</v>
      </c>
      <c r="E38" s="234" t="str">
        <f aca="false">"Адрес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1"/>
      <c r="G38" s="234" t="s">
        <v>345</v>
      </c>
      <c r="H38" s="239"/>
      <c r="J38" s="226" t="n">
        <v>34</v>
      </c>
    </row>
    <row r="39" customFormat="false" ht="23.25" hidden="false" customHeight="true" outlineLevel="0" collapsed="false">
      <c r="A39" s="56"/>
      <c r="C39" s="56"/>
      <c r="D39" s="234" t="n">
        <f aca="false">D38+1</f>
        <v>9</v>
      </c>
      <c r="E39" s="251" t="str">
        <f aca="false">"Контактные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148" t="s">
        <v>313</v>
      </c>
      <c r="G39" s="252" t="str">
        <f aca="false">"Указывается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39"/>
      <c r="J39" s="226" t="n">
        <v>22</v>
      </c>
    </row>
    <row r="40" customFormat="false" ht="22.5" hidden="true" customHeight="true" outlineLevel="0" collapsed="false">
      <c r="A40" s="56"/>
      <c r="C40" s="56"/>
      <c r="D40" s="234" t="str">
        <f aca="false">D39&amp;".0"</f>
        <v>9.0</v>
      </c>
      <c r="E40" s="244"/>
      <c r="F40" s="244"/>
      <c r="G40" s="252"/>
      <c r="H40" s="239"/>
      <c r="J40" s="226" t="n">
        <v>0</v>
      </c>
    </row>
    <row r="41" customFormat="false" ht="23.25" hidden="false" customHeight="true" outlineLevel="0" collapsed="false">
      <c r="A41" s="56"/>
      <c r="B41" s="56"/>
      <c r="C41" s="253"/>
      <c r="D41" s="234" t="str">
        <f aca="false">D39&amp;".1"</f>
        <v>9.1</v>
      </c>
      <c r="E41" s="241"/>
      <c r="F41" s="254"/>
      <c r="G41" s="252"/>
      <c r="H41" s="239"/>
      <c r="J41" s="226" t="n">
        <v>22</v>
      </c>
    </row>
    <row r="42" customFormat="false" ht="15.75" hidden="false" customHeight="true" outlineLevel="0" collapsed="false">
      <c r="A42" s="56"/>
      <c r="C42" s="56"/>
      <c r="D42" s="245"/>
      <c r="E42" s="125" t="s">
        <v>346</v>
      </c>
      <c r="F42" s="247"/>
      <c r="G42" s="252"/>
      <c r="H42" s="255"/>
      <c r="J42" s="226" t="n">
        <v>15</v>
      </c>
    </row>
    <row r="43" customFormat="false" ht="27.3" hidden="false" customHeight="true" outlineLevel="0" collapsed="false">
      <c r="A43" s="56"/>
      <c r="C43" s="56"/>
      <c r="D43" s="234" t="n">
        <f aca="false">D39+1</f>
        <v>10</v>
      </c>
      <c r="E43" s="234" t="str">
        <f aca="false">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56"/>
      <c r="G43" s="234" t="str">
        <f aca="false">"Указывается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39"/>
      <c r="J43" s="226" t="n">
        <v>26</v>
      </c>
    </row>
    <row r="44" customFormat="false" ht="23.25" hidden="false" customHeight="true" outlineLevel="0" collapsed="false">
      <c r="A44" s="56"/>
      <c r="C44" s="56"/>
      <c r="D44" s="234" t="n">
        <f aca="false">D43+1</f>
        <v>11</v>
      </c>
      <c r="E44" s="234" t="str">
        <f aca="false">"Адрес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57"/>
      <c r="G44" s="240" t="s">
        <v>347</v>
      </c>
      <c r="H44" s="239"/>
      <c r="J44" s="226" t="n">
        <v>22</v>
      </c>
    </row>
    <row r="45" customFormat="false" ht="23.25" hidden="false" customHeight="true" outlineLevel="0" collapsed="false">
      <c r="A45" s="56"/>
      <c r="C45" s="56"/>
      <c r="D45" s="234" t="n">
        <f aca="false">D44+1</f>
        <v>12</v>
      </c>
      <c r="E45" s="234" t="s">
        <v>348</v>
      </c>
      <c r="F45" s="148" t="s">
        <v>313</v>
      </c>
      <c r="G45" s="251" t="str">
        <f aca="false">IF(TEMPLATE_SPHERE="TKO","Указывается режим работы организации.","")</f>
        <v/>
      </c>
      <c r="H45" s="239"/>
      <c r="J45" s="226" t="n">
        <v>22</v>
      </c>
    </row>
    <row r="46" customFormat="false" ht="24" hidden="false" customHeight="true" outlineLevel="0" collapsed="false">
      <c r="A46" s="56"/>
      <c r="C46" s="56"/>
      <c r="D46" s="234" t="str">
        <f aca="false">D45&amp;".1"</f>
        <v>12.1</v>
      </c>
      <c r="E46" s="234" t="str">
        <f aca="false">"режим работы регулируемой организации"&amp;IF(TEMPLATE_SPHERE="HEAT",", ЕТО, ТО","")</f>
        <v>режим работы регулируемой организации, ЕТО, ТО</v>
      </c>
      <c r="F46" s="258"/>
      <c r="G46" s="251" t="s">
        <v>349</v>
      </c>
      <c r="H46" s="239"/>
      <c r="J46" s="226" t="n">
        <v>23</v>
      </c>
    </row>
    <row r="47" customFormat="false" ht="24" hidden="false" customHeight="true" outlineLevel="0" collapsed="false">
      <c r="A47" s="242"/>
      <c r="C47" s="243"/>
      <c r="D47" s="234" t="str">
        <f aca="false">D45&amp;".2"</f>
        <v>12.2</v>
      </c>
      <c r="E47" s="234" t="s">
        <v>350</v>
      </c>
      <c r="F47" s="258"/>
      <c r="G47" s="251" t="s">
        <v>351</v>
      </c>
      <c r="H47" s="239"/>
      <c r="J47" s="226" t="n">
        <v>23</v>
      </c>
    </row>
    <row r="48" customFormat="false" ht="24" hidden="false" customHeight="true" outlineLevel="0" collapsed="false">
      <c r="A48" s="242"/>
      <c r="C48" s="243"/>
      <c r="D48" s="234" t="str">
        <f aca="false">D45&amp;".3"</f>
        <v>12.3</v>
      </c>
      <c r="E48" s="234" t="s">
        <v>352</v>
      </c>
      <c r="F48" s="258"/>
      <c r="G48" s="251" t="s">
        <v>353</v>
      </c>
      <c r="H48" s="239"/>
      <c r="J48" s="226" t="n">
        <v>23</v>
      </c>
    </row>
    <row r="49" customFormat="false" ht="24" hidden="false" customHeight="true" outlineLevel="0" collapsed="false">
      <c r="A49" s="242"/>
      <c r="C49" s="243"/>
      <c r="D49" s="234" t="str">
        <f aca="false">IF(TEMPLATE_SPHERE="TKO",D45&amp;".0",D45&amp;".4")</f>
        <v>12.4</v>
      </c>
      <c r="E49" s="259" t="s">
        <v>354</v>
      </c>
      <c r="F49" s="260"/>
      <c r="G49" s="234" t="s">
        <v>355</v>
      </c>
      <c r="H49" s="239"/>
      <c r="J49" s="226" t="n">
        <v>23</v>
      </c>
    </row>
    <row r="50" customFormat="false" ht="24" hidden="false" customHeight="true" outlineLevel="0" collapsed="false">
      <c r="A50" s="56"/>
      <c r="C50" s="56"/>
      <c r="D50" s="245"/>
      <c r="E50" s="125" t="s">
        <v>356</v>
      </c>
      <c r="F50" s="246"/>
      <c r="G50" s="234" t="s">
        <v>357</v>
      </c>
      <c r="H50" s="255"/>
      <c r="J50" s="226" t="n">
        <v>23</v>
      </c>
    </row>
    <row r="51" customFormat="false" ht="24" hidden="false" customHeight="true" outlineLevel="0" collapsed="false">
      <c r="A51" s="242"/>
      <c r="C51" s="243"/>
      <c r="D51" s="234" t="n">
        <f aca="false">D45+1</f>
        <v>13</v>
      </c>
      <c r="E51" s="259" t="s">
        <v>358</v>
      </c>
      <c r="F51" s="258"/>
      <c r="G51" s="261" t="str">
        <f aca="false">"Указывается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39"/>
      <c r="J51" s="226" t="n">
        <v>23</v>
      </c>
    </row>
    <row r="52" customFormat="false" ht="11.55" hidden="false" customHeight="true" outlineLevel="0" collapsed="false">
      <c r="A52" s="56"/>
      <c r="C52" s="56"/>
      <c r="J52" s="226" t="n">
        <v>11</v>
      </c>
    </row>
    <row r="53" s="264" customFormat="true" ht="31.5" hidden="false" customHeight="true" outlineLevel="0" collapsed="false">
      <c r="A53" s="262"/>
      <c r="B53" s="36"/>
      <c r="C53" s="132"/>
      <c r="D53" s="263" t="str">
        <f aca="false">"В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63"/>
      <c r="F53" s="263"/>
      <c r="G53" s="263"/>
      <c r="H53" s="132"/>
      <c r="I53" s="132"/>
      <c r="J53" s="264" t="n">
        <v>30</v>
      </c>
    </row>
    <row r="54" s="264" customFormat="true" ht="42" hidden="false" customHeight="true" outlineLevel="0" collapsed="false">
      <c r="A54" s="56"/>
      <c r="B54" s="225"/>
      <c r="C54" s="132"/>
      <c r="D54" s="263" t="str">
        <f aca="false">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63"/>
      <c r="F54" s="263"/>
      <c r="G54" s="263"/>
      <c r="J54" s="264" t="n">
        <v>40</v>
      </c>
    </row>
    <row r="55" customFormat="false" ht="11.55" hidden="false" customHeight="true" outlineLevel="0" collapsed="false">
      <c r="E55" s="227"/>
      <c r="F55" s="227"/>
      <c r="G55" s="227"/>
      <c r="J55" s="226" t="n">
        <v>11</v>
      </c>
    </row>
    <row r="56" customFormat="false" ht="28.5" hidden="false" customHeight="true" outlineLevel="0" collapsed="false">
      <c r="D56" s="265"/>
      <c r="E56" s="227"/>
      <c r="F56" s="266"/>
      <c r="G56" s="266"/>
      <c r="J56" s="226" t="n">
        <v>27</v>
      </c>
    </row>
    <row r="57" customFormat="false" ht="11.55" hidden="false" customHeight="true" outlineLevel="0" collapsed="false">
      <c r="E57" s="227"/>
      <c r="F57" s="227"/>
      <c r="G57" s="227"/>
      <c r="J57" s="226" t="n">
        <v>11</v>
      </c>
    </row>
    <row r="58" customFormat="false" ht="40.95" hidden="false" customHeight="true" outlineLevel="0" collapsed="false">
      <c r="D58" s="265"/>
      <c r="E58" s="266"/>
      <c r="F58" s="266"/>
      <c r="G58" s="266"/>
      <c r="J58" s="226" t="n">
        <v>39</v>
      </c>
    </row>
    <row r="59" customFormat="false" ht="28.5" hidden="false" customHeight="true" outlineLevel="0" collapsed="false">
      <c r="D59" s="265"/>
      <c r="E59" s="266"/>
      <c r="F59" s="266"/>
      <c r="G59" s="266"/>
      <c r="J59" s="226" t="n">
        <v>27</v>
      </c>
    </row>
    <row r="60" customFormat="false" ht="11.25" hidden="true" customHeight="true" outlineLevel="0" collapsed="false">
      <c r="A60" s="56" t="s">
        <v>81</v>
      </c>
      <c r="B60" s="225" t="n">
        <v>0</v>
      </c>
      <c r="C60" s="226" t="n">
        <v>3</v>
      </c>
      <c r="D60" s="226" t="n">
        <v>6</v>
      </c>
      <c r="E60" s="226" t="n">
        <v>52</v>
      </c>
      <c r="F60" s="226" t="n">
        <v>48</v>
      </c>
      <c r="G60" s="226" t="n">
        <v>121</v>
      </c>
      <c r="H60" s="226" t="n">
        <v>8</v>
      </c>
      <c r="I60" s="226" t="n">
        <v>64</v>
      </c>
      <c r="J60" s="226" t="n">
        <v>11</v>
      </c>
    </row>
  </sheetData>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17 F21" type="none">
      <formula1>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F46:F49 F51" type="list">
      <formula1>"a"</formula1>
      <formula2>0</formula2>
    </dataValidation>
    <dataValidation allowBlank="true" error="Допускается ввод не более 900 символов!" errorStyle="stop" errorTitle="Ошибка" operator="lessThanOrEqual" showDropDown="false" showErrorMessage="true" showInputMessage="true" sqref="F13 F16 F18 F20 F22:F23 F27:F32 F34:F38 E40:F41 F43:F44"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row r="1" customFormat="false" ht="11.25" hidden="false" customHeight="true" outlineLevel="0" collapsed="false">
      <c r="A1" s="41"/>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E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cols>
    <col collapsed="false" customWidth="true" hidden="false" outlineLevel="0" max="1" min="1" style="41" width="10.57"/>
    <col collapsed="false" customWidth="false" hidden="false" outlineLevel="0" max="2" min="2" style="41" width="8.71"/>
    <col collapsed="false" customWidth="true" hidden="false" outlineLevel="0" max="3" min="3" style="41" width="18.14"/>
    <col collapsed="false" customWidth="true" hidden="false" outlineLevel="0" max="4" min="4" style="41" width="12.58"/>
  </cols>
  <sheetData>
    <row r="1" customFormat="false" ht="11.25" hidden="false" customHeight="true" outlineLevel="0" collapsed="false">
      <c r="A1" s="1069" t="s">
        <v>2238</v>
      </c>
      <c r="B1" s="1070" t="s">
        <v>2239</v>
      </c>
      <c r="C1" s="1070" t="s">
        <v>2240</v>
      </c>
      <c r="D1" s="1070"/>
      <c r="E1" s="1071" t="s">
        <v>2241</v>
      </c>
    </row>
    <row r="2" customFormat="false" ht="11.25" hidden="false" customHeight="true" outlineLevel="0" collapsed="false">
      <c r="A2" s="1072"/>
      <c r="B2" s="788" t="s">
        <v>26</v>
      </c>
      <c r="C2" s="1071"/>
      <c r="D2" s="788"/>
      <c r="E2" s="1071"/>
    </row>
    <row r="3" customFormat="false" ht="11.25" hidden="false" customHeight="true" outlineLevel="0" collapsed="false">
      <c r="A3" s="1073"/>
      <c r="B3" s="1074" t="s">
        <v>32</v>
      </c>
      <c r="C3" s="1071"/>
      <c r="D3" s="788"/>
      <c r="E3" s="1071"/>
    </row>
    <row r="4" customFormat="false" ht="11.25" hidden="false" customHeight="true" outlineLevel="0" collapsed="false">
      <c r="A4" s="1075"/>
      <c r="B4" s="1076" t="s">
        <v>1667</v>
      </c>
      <c r="C4" s="1071"/>
      <c r="D4" s="788"/>
      <c r="E4" s="1071"/>
    </row>
    <row r="5" customFormat="false" ht="11.25" hidden="false" customHeight="true" outlineLevel="0" collapsed="false">
      <c r="A5" s="1077"/>
      <c r="B5" s="1076" t="s">
        <v>1661</v>
      </c>
      <c r="C5" s="1078" t="s">
        <v>2005</v>
      </c>
      <c r="D5" s="1079" t="s">
        <v>2242</v>
      </c>
      <c r="E5" s="1071"/>
    </row>
    <row r="6" s="41" customFormat="true" ht="11.25" hidden="false" customHeight="true" outlineLevel="0" collapsed="false">
      <c r="A6" s="1080"/>
      <c r="B6" s="1076" t="s">
        <v>1671</v>
      </c>
      <c r="C6" s="1071"/>
      <c r="D6" s="788"/>
      <c r="E6" s="1071"/>
    </row>
    <row r="7" customFormat="false" ht="11.25" hidden="false" customHeight="true" outlineLevel="0" collapsed="false">
      <c r="A7" s="1081"/>
      <c r="B7" s="1076" t="s">
        <v>1679</v>
      </c>
      <c r="C7" s="1071"/>
      <c r="D7" s="788"/>
      <c r="E7" s="1071"/>
    </row>
    <row r="8" customFormat="false" ht="11.25" hidden="false" customHeight="true" outlineLevel="0" collapsed="false">
      <c r="A8" s="1082"/>
      <c r="B8" s="1076" t="s">
        <v>1674</v>
      </c>
      <c r="C8" s="1071"/>
      <c r="D8" s="788"/>
      <c r="E8" s="1071"/>
    </row>
  </sheetData>
  <mergeCells count="1">
    <mergeCell ref="C1:D1"/>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I41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1.25" zeroHeight="false" outlineLevelRow="0" outlineLevelCol="0"/>
  <cols>
    <col collapsed="false" customWidth="false" hidden="false" outlineLevel="0" max="2" min="1" style="41" width="9.14"/>
    <col collapsed="false" customWidth="true" hidden="false" outlineLevel="0" max="3" min="3" style="41" width="20.7"/>
    <col collapsed="false" customWidth="true" hidden="false" outlineLevel="0" max="4" min="4" style="41" width="25.15"/>
    <col collapsed="false" customWidth="false" hidden="false" outlineLevel="0" max="9" min="5" style="41" width="9.14"/>
  </cols>
  <sheetData>
    <row r="1" customFormat="false" ht="11.25" hidden="false" customHeight="true" outlineLevel="0" collapsed="false">
      <c r="A1" s="41" t="s">
        <v>2243</v>
      </c>
      <c r="B1" s="41" t="s">
        <v>2244</v>
      </c>
      <c r="C1" s="41" t="s">
        <v>2245</v>
      </c>
      <c r="D1" s="41" t="s">
        <v>2246</v>
      </c>
      <c r="E1" s="41" t="s">
        <v>2247</v>
      </c>
      <c r="F1" s="41" t="s">
        <v>2248</v>
      </c>
      <c r="G1" s="41" t="s">
        <v>2249</v>
      </c>
      <c r="H1" s="41" t="s">
        <v>2250</v>
      </c>
      <c r="I1" s="41" t="s">
        <v>2251</v>
      </c>
    </row>
    <row r="2" customFormat="false" ht="11.25" hidden="false" customHeight="true" outlineLevel="0" collapsed="false">
      <c r="A2" s="41" t="s">
        <v>2252</v>
      </c>
      <c r="B2" s="41" t="s">
        <v>16</v>
      </c>
      <c r="C2" s="41" t="s">
        <v>2253</v>
      </c>
      <c r="D2" s="41" t="s">
        <v>2254</v>
      </c>
      <c r="E2" s="41" t="s">
        <v>2255</v>
      </c>
      <c r="F2" s="41" t="s">
        <v>2256</v>
      </c>
      <c r="I2" s="41" t="s">
        <v>814</v>
      </c>
    </row>
    <row r="3" customFormat="false" ht="11.25" hidden="false" customHeight="true" outlineLevel="0" collapsed="false">
      <c r="A3" s="41" t="s">
        <v>2252</v>
      </c>
      <c r="B3" s="41" t="s">
        <v>16</v>
      </c>
      <c r="C3" s="41" t="s">
        <v>2257</v>
      </c>
      <c r="D3" s="41" t="s">
        <v>2258</v>
      </c>
      <c r="E3" s="41" t="s">
        <v>2259</v>
      </c>
      <c r="F3" s="41" t="s">
        <v>2260</v>
      </c>
      <c r="G3" s="41" t="s">
        <v>2261</v>
      </c>
      <c r="I3" s="41" t="s">
        <v>814</v>
      </c>
    </row>
    <row r="4" customFormat="false" ht="11.25" hidden="false" customHeight="true" outlineLevel="0" collapsed="false">
      <c r="A4" s="41" t="s">
        <v>2252</v>
      </c>
      <c r="B4" s="41" t="s">
        <v>16</v>
      </c>
      <c r="C4" s="41" t="s">
        <v>2262</v>
      </c>
      <c r="D4" s="41" t="s">
        <v>2263</v>
      </c>
      <c r="E4" s="41" t="s">
        <v>2264</v>
      </c>
      <c r="F4" s="41" t="s">
        <v>2265</v>
      </c>
      <c r="G4" s="41" t="s">
        <v>2266</v>
      </c>
      <c r="I4" s="41" t="s">
        <v>814</v>
      </c>
    </row>
    <row r="5" customFormat="false" ht="11.25" hidden="false" customHeight="true" outlineLevel="0" collapsed="false">
      <c r="A5" s="41" t="s">
        <v>2252</v>
      </c>
      <c r="B5" s="41" t="s">
        <v>16</v>
      </c>
      <c r="C5" s="41" t="s">
        <v>2267</v>
      </c>
      <c r="D5" s="41" t="s">
        <v>2268</v>
      </c>
      <c r="E5" s="41" t="s">
        <v>2269</v>
      </c>
      <c r="F5" s="41" t="s">
        <v>2270</v>
      </c>
      <c r="I5" s="41" t="s">
        <v>814</v>
      </c>
    </row>
    <row r="6" customFormat="false" ht="11.25" hidden="false" customHeight="true" outlineLevel="0" collapsed="false">
      <c r="A6" s="41" t="s">
        <v>2252</v>
      </c>
      <c r="B6" s="41" t="s">
        <v>16</v>
      </c>
      <c r="C6" s="41" t="s">
        <v>2271</v>
      </c>
      <c r="D6" s="41" t="s">
        <v>2272</v>
      </c>
      <c r="E6" s="41" t="s">
        <v>2273</v>
      </c>
      <c r="F6" s="41" t="s">
        <v>2274</v>
      </c>
      <c r="I6" s="41" t="s">
        <v>814</v>
      </c>
    </row>
    <row r="7" customFormat="false" ht="11.25" hidden="false" customHeight="true" outlineLevel="0" collapsed="false">
      <c r="A7" s="41" t="s">
        <v>2252</v>
      </c>
      <c r="B7" s="41" t="s">
        <v>16</v>
      </c>
      <c r="C7" s="41" t="s">
        <v>2275</v>
      </c>
      <c r="D7" s="41" t="s">
        <v>2276</v>
      </c>
      <c r="E7" s="41" t="s">
        <v>2277</v>
      </c>
      <c r="F7" s="41" t="s">
        <v>2278</v>
      </c>
      <c r="I7" s="41" t="s">
        <v>814</v>
      </c>
    </row>
    <row r="8" customFormat="false" ht="11.25" hidden="false" customHeight="true" outlineLevel="0" collapsed="false">
      <c r="A8" s="41" t="s">
        <v>2252</v>
      </c>
      <c r="B8" s="41" t="s">
        <v>16</v>
      </c>
      <c r="C8" s="41" t="s">
        <v>2279</v>
      </c>
      <c r="D8" s="41" t="s">
        <v>2280</v>
      </c>
      <c r="E8" s="41" t="s">
        <v>2281</v>
      </c>
      <c r="F8" s="41" t="s">
        <v>2282</v>
      </c>
      <c r="I8" s="41" t="s">
        <v>814</v>
      </c>
    </row>
    <row r="9" customFormat="false" ht="11.25" hidden="false" customHeight="true" outlineLevel="0" collapsed="false">
      <c r="A9" s="41" t="s">
        <v>2252</v>
      </c>
      <c r="B9" s="41" t="s">
        <v>16</v>
      </c>
      <c r="C9" s="41" t="s">
        <v>2283</v>
      </c>
      <c r="D9" s="41" t="s">
        <v>2284</v>
      </c>
      <c r="E9" s="41" t="s">
        <v>2285</v>
      </c>
      <c r="F9" s="41" t="s">
        <v>2286</v>
      </c>
      <c r="I9" s="41" t="s">
        <v>814</v>
      </c>
    </row>
    <row r="10" customFormat="false" ht="11.25" hidden="false" customHeight="true" outlineLevel="0" collapsed="false">
      <c r="A10" s="41" t="s">
        <v>2252</v>
      </c>
      <c r="B10" s="41" t="s">
        <v>16</v>
      </c>
      <c r="C10" s="41" t="s">
        <v>2287</v>
      </c>
      <c r="D10" s="41" t="s">
        <v>2288</v>
      </c>
      <c r="E10" s="41" t="s">
        <v>2289</v>
      </c>
      <c r="F10" s="41" t="s">
        <v>2290</v>
      </c>
      <c r="I10" s="41" t="s">
        <v>814</v>
      </c>
    </row>
    <row r="11" customFormat="false" ht="11.25" hidden="false" customHeight="true" outlineLevel="0" collapsed="false">
      <c r="A11" s="41" t="s">
        <v>2252</v>
      </c>
      <c r="B11" s="41" t="s">
        <v>16</v>
      </c>
      <c r="C11" s="41" t="s">
        <v>2291</v>
      </c>
      <c r="D11" s="41" t="s">
        <v>2292</v>
      </c>
      <c r="E11" s="41" t="s">
        <v>2293</v>
      </c>
      <c r="F11" s="41" t="s">
        <v>2294</v>
      </c>
      <c r="I11" s="41" t="s">
        <v>814</v>
      </c>
    </row>
    <row r="12" customFormat="false" ht="11.25" hidden="false" customHeight="true" outlineLevel="0" collapsed="false">
      <c r="A12" s="41" t="s">
        <v>2252</v>
      </c>
      <c r="B12" s="41" t="s">
        <v>16</v>
      </c>
      <c r="C12" s="41" t="s">
        <v>2295</v>
      </c>
      <c r="D12" s="41" t="s">
        <v>2296</v>
      </c>
      <c r="E12" s="41" t="s">
        <v>2297</v>
      </c>
      <c r="F12" s="41" t="s">
        <v>2298</v>
      </c>
      <c r="I12" s="41" t="s">
        <v>814</v>
      </c>
    </row>
    <row r="13" customFormat="false" ht="11.25" hidden="false" customHeight="true" outlineLevel="0" collapsed="false">
      <c r="A13" s="41" t="s">
        <v>2252</v>
      </c>
      <c r="B13" s="41" t="s">
        <v>16</v>
      </c>
      <c r="C13" s="41" t="s">
        <v>2299</v>
      </c>
      <c r="D13" s="41" t="s">
        <v>2300</v>
      </c>
      <c r="E13" s="41" t="s">
        <v>2301</v>
      </c>
      <c r="F13" s="41" t="s">
        <v>2270</v>
      </c>
      <c r="I13" s="41" t="s">
        <v>814</v>
      </c>
    </row>
    <row r="14" customFormat="false" ht="11.25" hidden="false" customHeight="true" outlineLevel="0" collapsed="false">
      <c r="A14" s="41" t="s">
        <v>2252</v>
      </c>
      <c r="B14" s="41" t="s">
        <v>16</v>
      </c>
      <c r="C14" s="41" t="s">
        <v>2302</v>
      </c>
      <c r="D14" s="41" t="s">
        <v>2303</v>
      </c>
      <c r="E14" s="41" t="s">
        <v>2304</v>
      </c>
      <c r="F14" s="41" t="s">
        <v>2305</v>
      </c>
      <c r="G14" s="41" t="s">
        <v>2306</v>
      </c>
      <c r="I14" s="41" t="s">
        <v>814</v>
      </c>
    </row>
    <row r="15" customFormat="false" ht="11.25" hidden="false" customHeight="true" outlineLevel="0" collapsed="false">
      <c r="A15" s="41" t="s">
        <v>2252</v>
      </c>
      <c r="B15" s="41" t="s">
        <v>16</v>
      </c>
      <c r="C15" s="41" t="s">
        <v>2307</v>
      </c>
      <c r="D15" s="41" t="s">
        <v>2308</v>
      </c>
      <c r="E15" s="41" t="s">
        <v>2309</v>
      </c>
      <c r="F15" s="41" t="s">
        <v>2310</v>
      </c>
      <c r="I15" s="41" t="s">
        <v>814</v>
      </c>
    </row>
    <row r="16" customFormat="false" ht="11.25" hidden="false" customHeight="true" outlineLevel="0" collapsed="false">
      <c r="A16" s="41" t="s">
        <v>2252</v>
      </c>
      <c r="B16" s="41" t="s">
        <v>16</v>
      </c>
      <c r="C16" s="41" t="s">
        <v>2311</v>
      </c>
      <c r="D16" s="41" t="s">
        <v>2312</v>
      </c>
      <c r="E16" s="41" t="s">
        <v>2313</v>
      </c>
      <c r="F16" s="41" t="s">
        <v>2314</v>
      </c>
      <c r="I16" s="41" t="s">
        <v>814</v>
      </c>
    </row>
    <row r="17" customFormat="false" ht="11.25" hidden="false" customHeight="true" outlineLevel="0" collapsed="false">
      <c r="A17" s="41" t="s">
        <v>2252</v>
      </c>
      <c r="B17" s="41" t="s">
        <v>16</v>
      </c>
      <c r="C17" s="41" t="s">
        <v>2315</v>
      </c>
      <c r="D17" s="41" t="s">
        <v>2316</v>
      </c>
      <c r="E17" s="41" t="s">
        <v>2317</v>
      </c>
      <c r="F17" s="41" t="s">
        <v>2318</v>
      </c>
      <c r="I17" s="41" t="s">
        <v>814</v>
      </c>
    </row>
    <row r="18" customFormat="false" ht="11.25" hidden="false" customHeight="true" outlineLevel="0" collapsed="false">
      <c r="A18" s="41" t="s">
        <v>2252</v>
      </c>
      <c r="B18" s="41" t="s">
        <v>16</v>
      </c>
      <c r="C18" s="41" t="s">
        <v>2319</v>
      </c>
      <c r="D18" s="41" t="s">
        <v>2320</v>
      </c>
      <c r="E18" s="41" t="s">
        <v>2321</v>
      </c>
      <c r="F18" s="41" t="s">
        <v>2314</v>
      </c>
      <c r="I18" s="41" t="s">
        <v>814</v>
      </c>
    </row>
    <row r="19" customFormat="false" ht="11.25" hidden="false" customHeight="true" outlineLevel="0" collapsed="false">
      <c r="A19" s="41" t="s">
        <v>2252</v>
      </c>
      <c r="B19" s="41" t="s">
        <v>16</v>
      </c>
      <c r="C19" s="41" t="s">
        <v>2322</v>
      </c>
      <c r="D19" s="41" t="s">
        <v>2323</v>
      </c>
      <c r="E19" s="41" t="s">
        <v>2324</v>
      </c>
      <c r="F19" s="41" t="s">
        <v>2290</v>
      </c>
      <c r="G19" s="41" t="s">
        <v>2325</v>
      </c>
      <c r="I19" s="41" t="s">
        <v>814</v>
      </c>
    </row>
    <row r="20" customFormat="false" ht="11.25" hidden="false" customHeight="true" outlineLevel="0" collapsed="false">
      <c r="A20" s="41" t="s">
        <v>2252</v>
      </c>
      <c r="B20" s="41" t="s">
        <v>16</v>
      </c>
      <c r="C20" s="41" t="s">
        <v>2326</v>
      </c>
      <c r="D20" s="41" t="s">
        <v>2327</v>
      </c>
      <c r="E20" s="41" t="s">
        <v>2328</v>
      </c>
      <c r="F20" s="41" t="s">
        <v>2282</v>
      </c>
      <c r="I20" s="41" t="s">
        <v>814</v>
      </c>
    </row>
    <row r="21" customFormat="false" ht="11.25" hidden="false" customHeight="true" outlineLevel="0" collapsed="false">
      <c r="A21" s="41" t="s">
        <v>2252</v>
      </c>
      <c r="B21" s="41" t="s">
        <v>16</v>
      </c>
      <c r="C21" s="41" t="s">
        <v>2329</v>
      </c>
      <c r="D21" s="41" t="s">
        <v>2330</v>
      </c>
      <c r="E21" s="41" t="s">
        <v>2331</v>
      </c>
      <c r="F21" s="41" t="s">
        <v>2282</v>
      </c>
      <c r="I21" s="41" t="s">
        <v>814</v>
      </c>
    </row>
    <row r="22" customFormat="false" ht="11.25" hidden="false" customHeight="true" outlineLevel="0" collapsed="false">
      <c r="A22" s="41" t="s">
        <v>2252</v>
      </c>
      <c r="B22" s="41" t="s">
        <v>16</v>
      </c>
      <c r="C22" s="41" t="s">
        <v>2332</v>
      </c>
      <c r="D22" s="41" t="s">
        <v>2333</v>
      </c>
      <c r="E22" s="41" t="s">
        <v>2334</v>
      </c>
      <c r="F22" s="41" t="s">
        <v>50</v>
      </c>
      <c r="G22" s="41" t="s">
        <v>2335</v>
      </c>
      <c r="I22" s="41" t="s">
        <v>814</v>
      </c>
    </row>
    <row r="23" customFormat="false" ht="11.25" hidden="false" customHeight="true" outlineLevel="0" collapsed="false">
      <c r="A23" s="41" t="s">
        <v>2252</v>
      </c>
      <c r="B23" s="41" t="s">
        <v>16</v>
      </c>
      <c r="C23" s="41" t="s">
        <v>2336</v>
      </c>
      <c r="D23" s="41" t="s">
        <v>2337</v>
      </c>
      <c r="E23" s="41" t="s">
        <v>2338</v>
      </c>
      <c r="F23" s="41" t="s">
        <v>50</v>
      </c>
      <c r="I23" s="41" t="s">
        <v>814</v>
      </c>
    </row>
    <row r="24" customFormat="false" ht="11.25" hidden="false" customHeight="true" outlineLevel="0" collapsed="false">
      <c r="A24" s="41" t="s">
        <v>2252</v>
      </c>
      <c r="B24" s="41" t="s">
        <v>16</v>
      </c>
      <c r="C24" s="41" t="s">
        <v>2339</v>
      </c>
      <c r="D24" s="41" t="s">
        <v>2340</v>
      </c>
      <c r="E24" s="41" t="s">
        <v>2341</v>
      </c>
      <c r="F24" s="41" t="s">
        <v>2342</v>
      </c>
      <c r="I24" s="41" t="s">
        <v>814</v>
      </c>
    </row>
    <row r="25" customFormat="false" ht="11.25" hidden="false" customHeight="true" outlineLevel="0" collapsed="false">
      <c r="A25" s="41" t="s">
        <v>2252</v>
      </c>
      <c r="B25" s="41" t="s">
        <v>16</v>
      </c>
      <c r="C25" s="41" t="s">
        <v>2343</v>
      </c>
      <c r="D25" s="41" t="s">
        <v>2344</v>
      </c>
      <c r="E25" s="41" t="s">
        <v>2345</v>
      </c>
      <c r="F25" s="41" t="s">
        <v>2270</v>
      </c>
      <c r="I25" s="41" t="s">
        <v>814</v>
      </c>
    </row>
    <row r="26" customFormat="false" ht="11.25" hidden="false" customHeight="true" outlineLevel="0" collapsed="false">
      <c r="A26" s="41" t="s">
        <v>2252</v>
      </c>
      <c r="B26" s="41" t="s">
        <v>16</v>
      </c>
      <c r="C26" s="41" t="s">
        <v>2346</v>
      </c>
      <c r="D26" s="41" t="s">
        <v>2347</v>
      </c>
      <c r="E26" s="41" t="s">
        <v>2348</v>
      </c>
      <c r="F26" s="41" t="s">
        <v>2310</v>
      </c>
      <c r="I26" s="41" t="s">
        <v>814</v>
      </c>
    </row>
    <row r="27" customFormat="false" ht="11.25" hidden="false" customHeight="true" outlineLevel="0" collapsed="false">
      <c r="A27" s="41" t="s">
        <v>2252</v>
      </c>
      <c r="B27" s="41" t="s">
        <v>16</v>
      </c>
      <c r="C27" s="41" t="s">
        <v>2349</v>
      </c>
      <c r="D27" s="41" t="s">
        <v>2350</v>
      </c>
      <c r="E27" s="41" t="s">
        <v>2351</v>
      </c>
      <c r="F27" s="41" t="s">
        <v>50</v>
      </c>
      <c r="I27" s="41" t="s">
        <v>814</v>
      </c>
    </row>
    <row r="28" customFormat="false" ht="11.25" hidden="false" customHeight="true" outlineLevel="0" collapsed="false">
      <c r="A28" s="41" t="s">
        <v>2252</v>
      </c>
      <c r="B28" s="41" t="s">
        <v>16</v>
      </c>
      <c r="C28" s="41" t="s">
        <v>2352</v>
      </c>
      <c r="D28" s="41" t="s">
        <v>2353</v>
      </c>
      <c r="E28" s="41" t="s">
        <v>2354</v>
      </c>
      <c r="F28" s="41" t="s">
        <v>2278</v>
      </c>
      <c r="G28" s="41" t="s">
        <v>2355</v>
      </c>
      <c r="I28" s="41" t="s">
        <v>814</v>
      </c>
    </row>
    <row r="29" customFormat="false" ht="11.25" hidden="false" customHeight="true" outlineLevel="0" collapsed="false">
      <c r="A29" s="41" t="s">
        <v>2252</v>
      </c>
      <c r="B29" s="41" t="s">
        <v>16</v>
      </c>
      <c r="C29" s="41" t="s">
        <v>2356</v>
      </c>
      <c r="D29" s="41" t="s">
        <v>2357</v>
      </c>
      <c r="E29" s="41" t="s">
        <v>2358</v>
      </c>
      <c r="F29" s="41" t="s">
        <v>2359</v>
      </c>
      <c r="I29" s="41" t="s">
        <v>814</v>
      </c>
    </row>
    <row r="30" customFormat="false" ht="11.25" hidden="false" customHeight="true" outlineLevel="0" collapsed="false">
      <c r="A30" s="41" t="s">
        <v>2252</v>
      </c>
      <c r="B30" s="41" t="s">
        <v>16</v>
      </c>
      <c r="C30" s="41" t="s">
        <v>2360</v>
      </c>
      <c r="D30" s="41" t="s">
        <v>2361</v>
      </c>
      <c r="E30" s="41" t="s">
        <v>2362</v>
      </c>
      <c r="F30" s="41" t="s">
        <v>2290</v>
      </c>
      <c r="I30" s="41" t="s">
        <v>814</v>
      </c>
    </row>
    <row r="31" customFormat="false" ht="11.25" hidden="false" customHeight="true" outlineLevel="0" collapsed="false">
      <c r="A31" s="41" t="s">
        <v>2252</v>
      </c>
      <c r="B31" s="41" t="s">
        <v>16</v>
      </c>
      <c r="C31" s="41" t="s">
        <v>2363</v>
      </c>
      <c r="D31" s="41" t="s">
        <v>2364</v>
      </c>
      <c r="E31" s="41" t="s">
        <v>2365</v>
      </c>
      <c r="F31" s="41" t="s">
        <v>2366</v>
      </c>
      <c r="I31" s="41" t="s">
        <v>814</v>
      </c>
    </row>
    <row r="32" customFormat="false" ht="11.25" hidden="false" customHeight="true" outlineLevel="0" collapsed="false">
      <c r="A32" s="41" t="s">
        <v>2252</v>
      </c>
      <c r="B32" s="41" t="s">
        <v>16</v>
      </c>
      <c r="C32" s="41" t="s">
        <v>2367</v>
      </c>
      <c r="D32" s="41" t="s">
        <v>2368</v>
      </c>
      <c r="E32" s="41" t="s">
        <v>2369</v>
      </c>
      <c r="F32" s="41" t="s">
        <v>2370</v>
      </c>
      <c r="I32" s="41" t="s">
        <v>814</v>
      </c>
    </row>
    <row r="33" customFormat="false" ht="11.25" hidden="false" customHeight="true" outlineLevel="0" collapsed="false">
      <c r="A33" s="41" t="s">
        <v>2252</v>
      </c>
      <c r="B33" s="41" t="s">
        <v>16</v>
      </c>
      <c r="C33" s="41" t="s">
        <v>2371</v>
      </c>
      <c r="D33" s="41" t="s">
        <v>2372</v>
      </c>
      <c r="E33" s="41" t="s">
        <v>2373</v>
      </c>
      <c r="F33" s="41" t="s">
        <v>2310</v>
      </c>
      <c r="I33" s="41" t="s">
        <v>814</v>
      </c>
    </row>
    <row r="34" customFormat="false" ht="11.25" hidden="false" customHeight="true" outlineLevel="0" collapsed="false">
      <c r="A34" s="41" t="s">
        <v>2252</v>
      </c>
      <c r="B34" s="41" t="s">
        <v>16</v>
      </c>
      <c r="C34" s="41" t="s">
        <v>2374</v>
      </c>
      <c r="D34" s="41" t="s">
        <v>2375</v>
      </c>
      <c r="E34" s="41" t="s">
        <v>2376</v>
      </c>
      <c r="F34" s="41" t="s">
        <v>50</v>
      </c>
      <c r="I34" s="41" t="s">
        <v>814</v>
      </c>
    </row>
    <row r="35" customFormat="false" ht="11.25" hidden="false" customHeight="true" outlineLevel="0" collapsed="false">
      <c r="A35" s="41" t="s">
        <v>2252</v>
      </c>
      <c r="B35" s="41" t="s">
        <v>16</v>
      </c>
      <c r="C35" s="41" t="s">
        <v>2377</v>
      </c>
      <c r="D35" s="41" t="s">
        <v>2378</v>
      </c>
      <c r="E35" s="41" t="s">
        <v>2379</v>
      </c>
      <c r="F35" s="41" t="s">
        <v>2380</v>
      </c>
      <c r="I35" s="41" t="s">
        <v>814</v>
      </c>
    </row>
    <row r="36" customFormat="false" ht="11.25" hidden="false" customHeight="true" outlineLevel="0" collapsed="false">
      <c r="A36" s="41" t="s">
        <v>2252</v>
      </c>
      <c r="B36" s="41" t="s">
        <v>16</v>
      </c>
      <c r="D36" s="41" t="s">
        <v>2381</v>
      </c>
      <c r="E36" s="41" t="s">
        <v>2382</v>
      </c>
      <c r="F36" s="41" t="s">
        <v>2314</v>
      </c>
      <c r="I36" s="41" t="s">
        <v>814</v>
      </c>
    </row>
    <row r="37" customFormat="false" ht="11.25" hidden="false" customHeight="true" outlineLevel="0" collapsed="false">
      <c r="A37" s="41" t="s">
        <v>2252</v>
      </c>
      <c r="B37" s="41" t="s">
        <v>16</v>
      </c>
      <c r="C37" s="41" t="s">
        <v>2383</v>
      </c>
      <c r="D37" s="41" t="s">
        <v>2384</v>
      </c>
      <c r="E37" s="41" t="s">
        <v>2385</v>
      </c>
      <c r="F37" s="41" t="s">
        <v>2274</v>
      </c>
      <c r="I37" s="41" t="s">
        <v>814</v>
      </c>
    </row>
    <row r="38" customFormat="false" ht="11.25" hidden="false" customHeight="true" outlineLevel="0" collapsed="false">
      <c r="A38" s="41" t="s">
        <v>2252</v>
      </c>
      <c r="B38" s="41" t="s">
        <v>16</v>
      </c>
      <c r="C38" s="41" t="s">
        <v>2386</v>
      </c>
      <c r="D38" s="41" t="s">
        <v>2387</v>
      </c>
      <c r="E38" s="41" t="s">
        <v>2388</v>
      </c>
      <c r="F38" s="41" t="s">
        <v>2370</v>
      </c>
      <c r="G38" s="41" t="s">
        <v>2389</v>
      </c>
      <c r="I38" s="41" t="s">
        <v>814</v>
      </c>
    </row>
    <row r="39" customFormat="false" ht="11.25" hidden="false" customHeight="true" outlineLevel="0" collapsed="false">
      <c r="A39" s="41" t="s">
        <v>2252</v>
      </c>
      <c r="B39" s="41" t="s">
        <v>16</v>
      </c>
      <c r="C39" s="41" t="s">
        <v>2390</v>
      </c>
      <c r="D39" s="41" t="s">
        <v>2391</v>
      </c>
      <c r="E39" s="41" t="s">
        <v>2392</v>
      </c>
      <c r="F39" s="41" t="s">
        <v>2393</v>
      </c>
      <c r="I39" s="41" t="s">
        <v>814</v>
      </c>
    </row>
    <row r="40" customFormat="false" ht="11.25" hidden="false" customHeight="true" outlineLevel="0" collapsed="false">
      <c r="A40" s="41" t="s">
        <v>2252</v>
      </c>
      <c r="B40" s="41" t="s">
        <v>16</v>
      </c>
      <c r="C40" s="41" t="s">
        <v>2394</v>
      </c>
      <c r="D40" s="41" t="s">
        <v>2395</v>
      </c>
      <c r="E40" s="41" t="s">
        <v>2396</v>
      </c>
      <c r="F40" s="41" t="s">
        <v>2397</v>
      </c>
      <c r="I40" s="41" t="s">
        <v>814</v>
      </c>
    </row>
    <row r="41" customFormat="false" ht="11.25" hidden="false" customHeight="true" outlineLevel="0" collapsed="false">
      <c r="A41" s="41" t="s">
        <v>2252</v>
      </c>
      <c r="B41" s="41" t="s">
        <v>16</v>
      </c>
      <c r="C41" s="41" t="s">
        <v>2398</v>
      </c>
      <c r="D41" s="41" t="s">
        <v>2399</v>
      </c>
      <c r="E41" s="41" t="s">
        <v>2400</v>
      </c>
      <c r="F41" s="41" t="s">
        <v>2380</v>
      </c>
      <c r="G41" s="41" t="s">
        <v>2401</v>
      </c>
      <c r="I41" s="41" t="s">
        <v>814</v>
      </c>
    </row>
    <row r="42" customFormat="false" ht="11.25" hidden="false" customHeight="true" outlineLevel="0" collapsed="false">
      <c r="A42" s="41" t="s">
        <v>2252</v>
      </c>
      <c r="B42" s="41" t="s">
        <v>16</v>
      </c>
      <c r="C42" s="41" t="s">
        <v>2402</v>
      </c>
      <c r="D42" s="41" t="s">
        <v>2403</v>
      </c>
      <c r="E42" s="41" t="s">
        <v>2404</v>
      </c>
      <c r="F42" s="41" t="s">
        <v>2405</v>
      </c>
      <c r="I42" s="41" t="s">
        <v>814</v>
      </c>
    </row>
    <row r="43" customFormat="false" ht="11.25" hidden="false" customHeight="true" outlineLevel="0" collapsed="false">
      <c r="A43" s="41" t="s">
        <v>2252</v>
      </c>
      <c r="B43" s="41" t="s">
        <v>16</v>
      </c>
      <c r="C43" s="41" t="s">
        <v>2406</v>
      </c>
      <c r="D43" s="41" t="s">
        <v>2407</v>
      </c>
      <c r="E43" s="41" t="s">
        <v>2408</v>
      </c>
      <c r="F43" s="41" t="s">
        <v>2409</v>
      </c>
      <c r="I43" s="41" t="s">
        <v>814</v>
      </c>
    </row>
    <row r="44" customFormat="false" ht="11.25" hidden="false" customHeight="true" outlineLevel="0" collapsed="false">
      <c r="A44" s="41" t="s">
        <v>2252</v>
      </c>
      <c r="B44" s="41" t="s">
        <v>16</v>
      </c>
      <c r="C44" s="41" t="s">
        <v>2410</v>
      </c>
      <c r="D44" s="41" t="s">
        <v>2411</v>
      </c>
      <c r="E44" s="41" t="s">
        <v>2412</v>
      </c>
      <c r="F44" s="41" t="s">
        <v>2366</v>
      </c>
      <c r="I44" s="41" t="s">
        <v>814</v>
      </c>
    </row>
    <row r="45" customFormat="false" ht="11.25" hidden="false" customHeight="true" outlineLevel="0" collapsed="false">
      <c r="A45" s="41" t="s">
        <v>2252</v>
      </c>
      <c r="B45" s="41" t="s">
        <v>16</v>
      </c>
      <c r="C45" s="41" t="s">
        <v>2413</v>
      </c>
      <c r="D45" s="41" t="s">
        <v>2414</v>
      </c>
      <c r="E45" s="41" t="s">
        <v>2415</v>
      </c>
      <c r="F45" s="41" t="s">
        <v>2278</v>
      </c>
      <c r="G45" s="41" t="s">
        <v>2416</v>
      </c>
      <c r="I45" s="41" t="s">
        <v>814</v>
      </c>
    </row>
    <row r="46" customFormat="false" ht="11.25" hidden="false" customHeight="true" outlineLevel="0" collapsed="false">
      <c r="A46" s="41" t="s">
        <v>2252</v>
      </c>
      <c r="B46" s="41" t="s">
        <v>16</v>
      </c>
      <c r="C46" s="41" t="s">
        <v>2417</v>
      </c>
      <c r="D46" s="41" t="s">
        <v>2418</v>
      </c>
      <c r="E46" s="41" t="s">
        <v>2419</v>
      </c>
      <c r="F46" s="41" t="s">
        <v>2286</v>
      </c>
      <c r="I46" s="41" t="s">
        <v>814</v>
      </c>
    </row>
    <row r="47" customFormat="false" ht="11.25" hidden="false" customHeight="true" outlineLevel="0" collapsed="false">
      <c r="A47" s="41" t="s">
        <v>2252</v>
      </c>
      <c r="B47" s="41" t="s">
        <v>16</v>
      </c>
      <c r="C47" s="41" t="s">
        <v>2420</v>
      </c>
      <c r="D47" s="41" t="s">
        <v>2421</v>
      </c>
      <c r="E47" s="41" t="s">
        <v>2422</v>
      </c>
      <c r="F47" s="41" t="s">
        <v>2409</v>
      </c>
      <c r="I47" s="41" t="s">
        <v>814</v>
      </c>
    </row>
    <row r="48" customFormat="false" ht="11.25" hidden="false" customHeight="true" outlineLevel="0" collapsed="false">
      <c r="A48" s="41" t="s">
        <v>2252</v>
      </c>
      <c r="B48" s="41" t="s">
        <v>16</v>
      </c>
      <c r="C48" s="41" t="s">
        <v>2423</v>
      </c>
      <c r="D48" s="41" t="s">
        <v>2424</v>
      </c>
      <c r="E48" s="41" t="s">
        <v>2425</v>
      </c>
      <c r="F48" s="41" t="s">
        <v>2286</v>
      </c>
      <c r="G48" s="41" t="s">
        <v>2426</v>
      </c>
      <c r="I48" s="41" t="s">
        <v>814</v>
      </c>
    </row>
    <row r="49" customFormat="false" ht="11.25" hidden="false" customHeight="true" outlineLevel="0" collapsed="false">
      <c r="A49" s="41" t="s">
        <v>2252</v>
      </c>
      <c r="B49" s="41" t="s">
        <v>16</v>
      </c>
      <c r="C49" s="41" t="s">
        <v>2427</v>
      </c>
      <c r="D49" s="41" t="s">
        <v>2428</v>
      </c>
      <c r="E49" s="41" t="s">
        <v>2429</v>
      </c>
      <c r="F49" s="41" t="s">
        <v>2366</v>
      </c>
      <c r="I49" s="41" t="s">
        <v>814</v>
      </c>
    </row>
    <row r="50" customFormat="false" ht="11.25" hidden="false" customHeight="true" outlineLevel="0" collapsed="false">
      <c r="A50" s="41" t="s">
        <v>2252</v>
      </c>
      <c r="B50" s="41" t="s">
        <v>16</v>
      </c>
      <c r="C50" s="41" t="s">
        <v>2430</v>
      </c>
      <c r="D50" s="41" t="s">
        <v>2431</v>
      </c>
      <c r="E50" s="41" t="s">
        <v>2432</v>
      </c>
      <c r="F50" s="41" t="s">
        <v>2409</v>
      </c>
      <c r="I50" s="41" t="s">
        <v>814</v>
      </c>
    </row>
    <row r="51" customFormat="false" ht="11.25" hidden="false" customHeight="true" outlineLevel="0" collapsed="false">
      <c r="A51" s="41" t="s">
        <v>2252</v>
      </c>
      <c r="B51" s="41" t="s">
        <v>16</v>
      </c>
      <c r="C51" s="41" t="s">
        <v>2433</v>
      </c>
      <c r="D51" s="41" t="s">
        <v>2434</v>
      </c>
      <c r="E51" s="41" t="s">
        <v>2435</v>
      </c>
      <c r="F51" s="41" t="s">
        <v>2310</v>
      </c>
      <c r="G51" s="41" t="s">
        <v>2436</v>
      </c>
      <c r="I51" s="41" t="s">
        <v>814</v>
      </c>
    </row>
    <row r="52" customFormat="false" ht="11.25" hidden="false" customHeight="true" outlineLevel="0" collapsed="false">
      <c r="A52" s="41" t="s">
        <v>2252</v>
      </c>
      <c r="B52" s="41" t="s">
        <v>16</v>
      </c>
      <c r="C52" s="41" t="s">
        <v>2437</v>
      </c>
      <c r="D52" s="41" t="s">
        <v>2438</v>
      </c>
      <c r="E52" s="41" t="s">
        <v>2439</v>
      </c>
      <c r="F52" s="41" t="s">
        <v>2440</v>
      </c>
      <c r="I52" s="41" t="s">
        <v>814</v>
      </c>
    </row>
    <row r="53" customFormat="false" ht="11.25" hidden="false" customHeight="true" outlineLevel="0" collapsed="false">
      <c r="A53" s="41" t="s">
        <v>2252</v>
      </c>
      <c r="B53" s="41" t="s">
        <v>16</v>
      </c>
      <c r="C53" s="41" t="s">
        <v>2441</v>
      </c>
      <c r="D53" s="41" t="s">
        <v>2442</v>
      </c>
      <c r="E53" s="41" t="s">
        <v>2443</v>
      </c>
      <c r="F53" s="41" t="s">
        <v>2366</v>
      </c>
      <c r="I53" s="41" t="s">
        <v>814</v>
      </c>
    </row>
    <row r="54" customFormat="false" ht="11.25" hidden="false" customHeight="true" outlineLevel="0" collapsed="false">
      <c r="A54" s="41" t="s">
        <v>2252</v>
      </c>
      <c r="B54" s="41" t="s">
        <v>16</v>
      </c>
      <c r="C54" s="41" t="s">
        <v>2444</v>
      </c>
      <c r="D54" s="41" t="s">
        <v>2445</v>
      </c>
      <c r="E54" s="41" t="s">
        <v>2446</v>
      </c>
      <c r="F54" s="41" t="s">
        <v>2294</v>
      </c>
      <c r="H54" s="41" t="s">
        <v>2447</v>
      </c>
      <c r="I54" s="41" t="s">
        <v>814</v>
      </c>
    </row>
    <row r="55" customFormat="false" ht="11.25" hidden="false" customHeight="true" outlineLevel="0" collapsed="false">
      <c r="A55" s="41" t="s">
        <v>2252</v>
      </c>
      <c r="B55" s="41" t="s">
        <v>16</v>
      </c>
      <c r="C55" s="41" t="s">
        <v>2448</v>
      </c>
      <c r="D55" s="41" t="s">
        <v>2449</v>
      </c>
      <c r="E55" s="41" t="s">
        <v>2450</v>
      </c>
      <c r="F55" s="41" t="s">
        <v>2310</v>
      </c>
      <c r="I55" s="41" t="s">
        <v>814</v>
      </c>
    </row>
    <row r="56" customFormat="false" ht="11.25" hidden="false" customHeight="true" outlineLevel="0" collapsed="false">
      <c r="A56" s="41" t="s">
        <v>2252</v>
      </c>
      <c r="B56" s="41" t="s">
        <v>16</v>
      </c>
      <c r="C56" s="41" t="s">
        <v>2451</v>
      </c>
      <c r="D56" s="41" t="s">
        <v>2452</v>
      </c>
      <c r="E56" s="41" t="s">
        <v>2453</v>
      </c>
      <c r="F56" s="41" t="s">
        <v>2310</v>
      </c>
      <c r="H56" s="41" t="s">
        <v>2454</v>
      </c>
      <c r="I56" s="41" t="s">
        <v>814</v>
      </c>
    </row>
    <row r="57" customFormat="false" ht="11.25" hidden="false" customHeight="true" outlineLevel="0" collapsed="false">
      <c r="A57" s="41" t="s">
        <v>2252</v>
      </c>
      <c r="B57" s="41" t="s">
        <v>16</v>
      </c>
      <c r="C57" s="41" t="s">
        <v>2455</v>
      </c>
      <c r="D57" s="41" t="s">
        <v>2456</v>
      </c>
      <c r="E57" s="41" t="s">
        <v>2457</v>
      </c>
      <c r="F57" s="41" t="s">
        <v>2318</v>
      </c>
      <c r="G57" s="41" t="s">
        <v>2458</v>
      </c>
      <c r="I57" s="41" t="s">
        <v>814</v>
      </c>
    </row>
    <row r="58" customFormat="false" ht="11.25" hidden="false" customHeight="true" outlineLevel="0" collapsed="false">
      <c r="A58" s="41" t="s">
        <v>2252</v>
      </c>
      <c r="B58" s="41" t="s">
        <v>16</v>
      </c>
      <c r="C58" s="41" t="s">
        <v>2459</v>
      </c>
      <c r="D58" s="41" t="s">
        <v>2460</v>
      </c>
      <c r="E58" s="41" t="s">
        <v>2461</v>
      </c>
      <c r="F58" s="41" t="s">
        <v>2318</v>
      </c>
      <c r="I58" s="41" t="s">
        <v>814</v>
      </c>
    </row>
    <row r="59" customFormat="false" ht="11.25" hidden="false" customHeight="true" outlineLevel="0" collapsed="false">
      <c r="A59" s="41" t="s">
        <v>2252</v>
      </c>
      <c r="B59" s="41" t="s">
        <v>16</v>
      </c>
      <c r="C59" s="41" t="s">
        <v>2462</v>
      </c>
      <c r="D59" s="41" t="s">
        <v>2463</v>
      </c>
      <c r="E59" s="41" t="s">
        <v>2464</v>
      </c>
      <c r="F59" s="41" t="s">
        <v>2274</v>
      </c>
      <c r="I59" s="41" t="s">
        <v>814</v>
      </c>
    </row>
    <row r="60" customFormat="false" ht="11.25" hidden="false" customHeight="true" outlineLevel="0" collapsed="false">
      <c r="A60" s="41" t="s">
        <v>2252</v>
      </c>
      <c r="B60" s="41" t="s">
        <v>16</v>
      </c>
      <c r="C60" s="41" t="s">
        <v>2465</v>
      </c>
      <c r="D60" s="41" t="s">
        <v>2466</v>
      </c>
      <c r="E60" s="41" t="s">
        <v>2467</v>
      </c>
      <c r="F60" s="41" t="s">
        <v>2370</v>
      </c>
      <c r="I60" s="41" t="s">
        <v>814</v>
      </c>
    </row>
    <row r="61" customFormat="false" ht="11.25" hidden="false" customHeight="true" outlineLevel="0" collapsed="false">
      <c r="A61" s="41" t="s">
        <v>2252</v>
      </c>
      <c r="B61" s="41" t="s">
        <v>16</v>
      </c>
      <c r="C61" s="41" t="s">
        <v>2468</v>
      </c>
      <c r="D61" s="41" t="s">
        <v>2469</v>
      </c>
      <c r="E61" s="41" t="s">
        <v>2470</v>
      </c>
      <c r="F61" s="41" t="s">
        <v>2314</v>
      </c>
      <c r="I61" s="41" t="s">
        <v>814</v>
      </c>
    </row>
    <row r="62" customFormat="false" ht="11.25" hidden="false" customHeight="true" outlineLevel="0" collapsed="false">
      <c r="A62" s="41" t="s">
        <v>2252</v>
      </c>
      <c r="B62" s="41" t="s">
        <v>16</v>
      </c>
      <c r="C62" s="41" t="s">
        <v>2471</v>
      </c>
      <c r="D62" s="41" t="s">
        <v>2472</v>
      </c>
      <c r="E62" s="41" t="s">
        <v>2473</v>
      </c>
      <c r="F62" s="41" t="s">
        <v>2282</v>
      </c>
      <c r="I62" s="41" t="s">
        <v>814</v>
      </c>
    </row>
    <row r="63" customFormat="false" ht="11.25" hidden="false" customHeight="true" outlineLevel="0" collapsed="false">
      <c r="A63" s="41" t="s">
        <v>2252</v>
      </c>
      <c r="B63" s="41" t="s">
        <v>16</v>
      </c>
      <c r="C63" s="41" t="s">
        <v>2474</v>
      </c>
      <c r="D63" s="41" t="s">
        <v>2475</v>
      </c>
      <c r="E63" s="41" t="s">
        <v>2476</v>
      </c>
      <c r="F63" s="41" t="s">
        <v>2278</v>
      </c>
      <c r="I63" s="41" t="s">
        <v>814</v>
      </c>
    </row>
    <row r="64" customFormat="false" ht="11.25" hidden="false" customHeight="true" outlineLevel="0" collapsed="false">
      <c r="A64" s="41" t="s">
        <v>2252</v>
      </c>
      <c r="B64" s="41" t="s">
        <v>16</v>
      </c>
      <c r="C64" s="41" t="s">
        <v>2477</v>
      </c>
      <c r="D64" s="41" t="s">
        <v>2478</v>
      </c>
      <c r="E64" s="41" t="s">
        <v>2479</v>
      </c>
      <c r="F64" s="41" t="s">
        <v>2310</v>
      </c>
      <c r="I64" s="41" t="s">
        <v>814</v>
      </c>
    </row>
    <row r="65" customFormat="false" ht="11.25" hidden="false" customHeight="true" outlineLevel="0" collapsed="false">
      <c r="A65" s="41" t="s">
        <v>2252</v>
      </c>
      <c r="B65" s="41" t="s">
        <v>16</v>
      </c>
      <c r="C65" s="41" t="s">
        <v>2480</v>
      </c>
      <c r="D65" s="41" t="s">
        <v>2481</v>
      </c>
      <c r="E65" s="41" t="s">
        <v>2482</v>
      </c>
      <c r="F65" s="41" t="s">
        <v>2370</v>
      </c>
      <c r="I65" s="41" t="s">
        <v>814</v>
      </c>
    </row>
    <row r="66" customFormat="false" ht="11.25" hidden="false" customHeight="true" outlineLevel="0" collapsed="false">
      <c r="A66" s="41" t="s">
        <v>2252</v>
      </c>
      <c r="B66" s="41" t="s">
        <v>16</v>
      </c>
      <c r="C66" s="41" t="s">
        <v>2483</v>
      </c>
      <c r="D66" s="41" t="s">
        <v>2484</v>
      </c>
      <c r="E66" s="41" t="s">
        <v>2485</v>
      </c>
      <c r="F66" s="41" t="s">
        <v>2282</v>
      </c>
      <c r="I66" s="41" t="s">
        <v>814</v>
      </c>
    </row>
    <row r="67" customFormat="false" ht="11.25" hidden="false" customHeight="true" outlineLevel="0" collapsed="false">
      <c r="A67" s="41" t="s">
        <v>2252</v>
      </c>
      <c r="B67" s="41" t="s">
        <v>16</v>
      </c>
      <c r="C67" s="41" t="s">
        <v>2486</v>
      </c>
      <c r="D67" s="41" t="s">
        <v>2487</v>
      </c>
      <c r="E67" s="41" t="s">
        <v>2488</v>
      </c>
      <c r="F67" s="41" t="s">
        <v>2305</v>
      </c>
      <c r="I67" s="41" t="s">
        <v>814</v>
      </c>
    </row>
    <row r="68" customFormat="false" ht="11.25" hidden="false" customHeight="true" outlineLevel="0" collapsed="false">
      <c r="A68" s="41" t="s">
        <v>2252</v>
      </c>
      <c r="B68" s="41" t="s">
        <v>16</v>
      </c>
      <c r="C68" s="41" t="s">
        <v>2489</v>
      </c>
      <c r="D68" s="41" t="s">
        <v>2490</v>
      </c>
      <c r="E68" s="41" t="s">
        <v>2491</v>
      </c>
      <c r="F68" s="41" t="s">
        <v>2314</v>
      </c>
      <c r="I68" s="41" t="s">
        <v>814</v>
      </c>
    </row>
    <row r="69" customFormat="false" ht="11.25" hidden="false" customHeight="true" outlineLevel="0" collapsed="false">
      <c r="A69" s="41" t="s">
        <v>2252</v>
      </c>
      <c r="B69" s="41" t="s">
        <v>16</v>
      </c>
      <c r="C69" s="41" t="s">
        <v>2492</v>
      </c>
      <c r="D69" s="41" t="s">
        <v>2493</v>
      </c>
      <c r="E69" s="41" t="s">
        <v>2494</v>
      </c>
      <c r="F69" s="41" t="s">
        <v>2495</v>
      </c>
      <c r="G69" s="41" t="s">
        <v>2496</v>
      </c>
      <c r="I69" s="41" t="s">
        <v>814</v>
      </c>
    </row>
    <row r="70" customFormat="false" ht="11.25" hidden="false" customHeight="true" outlineLevel="0" collapsed="false">
      <c r="A70" s="41" t="s">
        <v>2252</v>
      </c>
      <c r="B70" s="41" t="s">
        <v>16</v>
      </c>
      <c r="C70" s="41" t="s">
        <v>2497</v>
      </c>
      <c r="D70" s="41" t="s">
        <v>2498</v>
      </c>
      <c r="E70" s="41" t="s">
        <v>2499</v>
      </c>
      <c r="F70" s="41" t="s">
        <v>2500</v>
      </c>
      <c r="G70" s="41" t="s">
        <v>2501</v>
      </c>
      <c r="I70" s="41" t="s">
        <v>814</v>
      </c>
    </row>
    <row r="71" customFormat="false" ht="11.25" hidden="false" customHeight="true" outlineLevel="0" collapsed="false">
      <c r="A71" s="41" t="s">
        <v>2252</v>
      </c>
      <c r="B71" s="41" t="s">
        <v>16</v>
      </c>
      <c r="C71" s="41" t="s">
        <v>2502</v>
      </c>
      <c r="D71" s="41" t="s">
        <v>2503</v>
      </c>
      <c r="E71" s="41" t="s">
        <v>2504</v>
      </c>
      <c r="F71" s="41" t="s">
        <v>2495</v>
      </c>
      <c r="G71" s="41" t="s">
        <v>2505</v>
      </c>
      <c r="I71" s="41" t="s">
        <v>814</v>
      </c>
    </row>
    <row r="72" customFormat="false" ht="11.25" hidden="false" customHeight="true" outlineLevel="0" collapsed="false">
      <c r="A72" s="41" t="s">
        <v>2252</v>
      </c>
      <c r="B72" s="41" t="s">
        <v>16</v>
      </c>
      <c r="C72" s="41" t="s">
        <v>2506</v>
      </c>
      <c r="D72" s="41" t="s">
        <v>2507</v>
      </c>
      <c r="E72" s="41" t="s">
        <v>2508</v>
      </c>
      <c r="F72" s="41" t="s">
        <v>2509</v>
      </c>
      <c r="G72" s="41" t="s">
        <v>2510</v>
      </c>
      <c r="I72" s="41" t="s">
        <v>814</v>
      </c>
    </row>
    <row r="73" customFormat="false" ht="11.25" hidden="false" customHeight="true" outlineLevel="0" collapsed="false">
      <c r="A73" s="41" t="s">
        <v>2252</v>
      </c>
      <c r="B73" s="41" t="s">
        <v>16</v>
      </c>
      <c r="C73" s="41" t="s">
        <v>13</v>
      </c>
      <c r="D73" s="41" t="s">
        <v>45</v>
      </c>
      <c r="E73" s="41" t="s">
        <v>48</v>
      </c>
      <c r="F73" s="41" t="s">
        <v>50</v>
      </c>
      <c r="G73" s="41" t="s">
        <v>2511</v>
      </c>
      <c r="I73" s="41" t="s">
        <v>814</v>
      </c>
    </row>
    <row r="74" customFormat="false" ht="11.25" hidden="false" customHeight="true" outlineLevel="0" collapsed="false">
      <c r="A74" s="41" t="s">
        <v>2252</v>
      </c>
      <c r="B74" s="41" t="s">
        <v>16</v>
      </c>
      <c r="C74" s="41" t="s">
        <v>2512</v>
      </c>
      <c r="D74" s="41" t="s">
        <v>2513</v>
      </c>
      <c r="E74" s="41" t="s">
        <v>2514</v>
      </c>
      <c r="F74" s="41" t="s">
        <v>2314</v>
      </c>
      <c r="G74" s="41" t="s">
        <v>2515</v>
      </c>
      <c r="I74" s="41" t="s">
        <v>814</v>
      </c>
    </row>
    <row r="75" customFormat="false" ht="11.25" hidden="false" customHeight="true" outlineLevel="0" collapsed="false">
      <c r="A75" s="41" t="s">
        <v>2252</v>
      </c>
      <c r="B75" s="41" t="s">
        <v>16</v>
      </c>
      <c r="C75" s="41" t="s">
        <v>2516</v>
      </c>
      <c r="D75" s="41" t="s">
        <v>2517</v>
      </c>
      <c r="E75" s="41" t="s">
        <v>2518</v>
      </c>
      <c r="F75" s="41" t="s">
        <v>2370</v>
      </c>
      <c r="G75" s="41" t="s">
        <v>2519</v>
      </c>
      <c r="I75" s="41" t="s">
        <v>814</v>
      </c>
    </row>
    <row r="76" customFormat="false" ht="11.25" hidden="false" customHeight="true" outlineLevel="0" collapsed="false">
      <c r="A76" s="41" t="s">
        <v>2252</v>
      </c>
      <c r="B76" s="41" t="s">
        <v>16</v>
      </c>
      <c r="C76" s="41" t="s">
        <v>2520</v>
      </c>
      <c r="D76" s="41" t="s">
        <v>2521</v>
      </c>
      <c r="E76" s="41" t="s">
        <v>2522</v>
      </c>
      <c r="F76" s="41" t="s">
        <v>2282</v>
      </c>
      <c r="G76" s="41" t="s">
        <v>2523</v>
      </c>
      <c r="I76" s="41" t="s">
        <v>814</v>
      </c>
    </row>
    <row r="77" customFormat="false" ht="11.25" hidden="false" customHeight="true" outlineLevel="0" collapsed="false">
      <c r="A77" s="41" t="s">
        <v>2252</v>
      </c>
      <c r="B77" s="41" t="s">
        <v>16</v>
      </c>
      <c r="C77" s="41" t="s">
        <v>2524</v>
      </c>
      <c r="D77" s="41" t="s">
        <v>2525</v>
      </c>
      <c r="E77" s="41" t="s">
        <v>2526</v>
      </c>
      <c r="F77" s="41" t="s">
        <v>2314</v>
      </c>
      <c r="G77" s="41" t="s">
        <v>2527</v>
      </c>
      <c r="I77" s="41" t="s">
        <v>814</v>
      </c>
    </row>
    <row r="78" customFormat="false" ht="11.25" hidden="false" customHeight="true" outlineLevel="0" collapsed="false">
      <c r="A78" s="41" t="s">
        <v>2252</v>
      </c>
      <c r="B78" s="41" t="s">
        <v>16</v>
      </c>
      <c r="C78" s="41" t="s">
        <v>2528</v>
      </c>
      <c r="D78" s="41" t="s">
        <v>2529</v>
      </c>
      <c r="E78" s="41" t="s">
        <v>2530</v>
      </c>
      <c r="F78" s="41" t="s">
        <v>2278</v>
      </c>
      <c r="G78" s="41" t="s">
        <v>2531</v>
      </c>
      <c r="I78" s="41" t="s">
        <v>814</v>
      </c>
    </row>
    <row r="79" customFormat="false" ht="11.25" hidden="false" customHeight="true" outlineLevel="0" collapsed="false">
      <c r="A79" s="41" t="s">
        <v>2252</v>
      </c>
      <c r="B79" s="41" t="s">
        <v>16</v>
      </c>
      <c r="C79" s="41" t="s">
        <v>2532</v>
      </c>
      <c r="D79" s="41" t="s">
        <v>2533</v>
      </c>
      <c r="E79" s="41" t="s">
        <v>2534</v>
      </c>
      <c r="F79" s="41" t="s">
        <v>2310</v>
      </c>
      <c r="G79" s="41" t="s">
        <v>2535</v>
      </c>
      <c r="I79" s="41" t="s">
        <v>814</v>
      </c>
    </row>
    <row r="80" customFormat="false" ht="11.25" hidden="false" customHeight="true" outlineLevel="0" collapsed="false">
      <c r="A80" s="41" t="s">
        <v>2252</v>
      </c>
      <c r="B80" s="41" t="s">
        <v>16</v>
      </c>
      <c r="C80" s="41" t="s">
        <v>2536</v>
      </c>
      <c r="D80" s="41" t="s">
        <v>2537</v>
      </c>
      <c r="E80" s="41" t="s">
        <v>2538</v>
      </c>
      <c r="F80" s="41" t="s">
        <v>2370</v>
      </c>
      <c r="I80" s="41" t="s">
        <v>814</v>
      </c>
    </row>
    <row r="81" customFormat="false" ht="11.25" hidden="false" customHeight="true" outlineLevel="0" collapsed="false">
      <c r="A81" s="41" t="s">
        <v>2252</v>
      </c>
      <c r="B81" s="41" t="s">
        <v>16</v>
      </c>
      <c r="C81" s="41" t="s">
        <v>2539</v>
      </c>
      <c r="D81" s="41" t="s">
        <v>2540</v>
      </c>
      <c r="E81" s="41" t="s">
        <v>2541</v>
      </c>
      <c r="F81" s="41" t="s">
        <v>2286</v>
      </c>
      <c r="I81" s="41" t="s">
        <v>814</v>
      </c>
    </row>
    <row r="82" customFormat="false" ht="11.25" hidden="false" customHeight="true" outlineLevel="0" collapsed="false">
      <c r="A82" s="41" t="s">
        <v>2252</v>
      </c>
      <c r="B82" s="41" t="s">
        <v>16</v>
      </c>
      <c r="C82" s="41" t="s">
        <v>2542</v>
      </c>
      <c r="D82" s="41" t="s">
        <v>2543</v>
      </c>
      <c r="E82" s="41" t="s">
        <v>2544</v>
      </c>
      <c r="F82" s="41" t="s">
        <v>2310</v>
      </c>
      <c r="I82" s="41" t="s">
        <v>814</v>
      </c>
    </row>
    <row r="83" customFormat="false" ht="11.25" hidden="false" customHeight="true" outlineLevel="0" collapsed="false">
      <c r="A83" s="41" t="s">
        <v>2252</v>
      </c>
      <c r="B83" s="41" t="s">
        <v>16</v>
      </c>
      <c r="C83" s="41" t="s">
        <v>2545</v>
      </c>
      <c r="D83" s="41" t="s">
        <v>2546</v>
      </c>
      <c r="E83" s="41" t="s">
        <v>2547</v>
      </c>
      <c r="F83" s="41" t="s">
        <v>2548</v>
      </c>
      <c r="G83" s="41" t="s">
        <v>2549</v>
      </c>
      <c r="I83" s="41" t="s">
        <v>814</v>
      </c>
    </row>
    <row r="84" customFormat="false" ht="11.25" hidden="false" customHeight="true" outlineLevel="0" collapsed="false">
      <c r="A84" s="41" t="s">
        <v>2252</v>
      </c>
      <c r="B84" s="41" t="s">
        <v>16</v>
      </c>
      <c r="C84" s="41" t="s">
        <v>2550</v>
      </c>
      <c r="D84" s="41" t="s">
        <v>2551</v>
      </c>
      <c r="E84" s="41" t="s">
        <v>2552</v>
      </c>
      <c r="F84" s="41" t="s">
        <v>2370</v>
      </c>
      <c r="G84" s="41" t="s">
        <v>2553</v>
      </c>
      <c r="I84" s="41" t="s">
        <v>814</v>
      </c>
    </row>
    <row r="85" customFormat="false" ht="11.25" hidden="false" customHeight="true" outlineLevel="0" collapsed="false">
      <c r="A85" s="41" t="s">
        <v>2252</v>
      </c>
      <c r="B85" s="41" t="s">
        <v>16</v>
      </c>
      <c r="C85" s="41" t="s">
        <v>2554</v>
      </c>
      <c r="D85" s="41" t="s">
        <v>2555</v>
      </c>
      <c r="E85" s="41" t="s">
        <v>2556</v>
      </c>
      <c r="F85" s="41" t="s">
        <v>2314</v>
      </c>
      <c r="I85" s="41" t="s">
        <v>814</v>
      </c>
    </row>
    <row r="86" customFormat="false" ht="11.25" hidden="false" customHeight="true" outlineLevel="0" collapsed="false">
      <c r="A86" s="41" t="s">
        <v>2252</v>
      </c>
      <c r="B86" s="41" t="s">
        <v>16</v>
      </c>
      <c r="C86" s="41" t="s">
        <v>2557</v>
      </c>
      <c r="D86" s="41" t="s">
        <v>2558</v>
      </c>
      <c r="E86" s="41" t="s">
        <v>2559</v>
      </c>
      <c r="F86" s="41" t="s">
        <v>2560</v>
      </c>
      <c r="I86" s="41" t="s">
        <v>814</v>
      </c>
    </row>
    <row r="87" customFormat="false" ht="11.25" hidden="false" customHeight="true" outlineLevel="0" collapsed="false">
      <c r="A87" s="41" t="s">
        <v>2252</v>
      </c>
      <c r="B87" s="41" t="s">
        <v>16</v>
      </c>
      <c r="C87" s="41" t="s">
        <v>2561</v>
      </c>
      <c r="D87" s="41" t="s">
        <v>2562</v>
      </c>
      <c r="E87" s="41" t="s">
        <v>2563</v>
      </c>
      <c r="F87" s="41" t="s">
        <v>2564</v>
      </c>
      <c r="I87" s="41" t="s">
        <v>814</v>
      </c>
    </row>
    <row r="88" customFormat="false" ht="11.25" hidden="false" customHeight="true" outlineLevel="0" collapsed="false">
      <c r="A88" s="41" t="s">
        <v>2252</v>
      </c>
      <c r="B88" s="41" t="s">
        <v>16</v>
      </c>
      <c r="C88" s="41" t="s">
        <v>2565</v>
      </c>
      <c r="D88" s="41" t="s">
        <v>2566</v>
      </c>
      <c r="E88" s="41" t="s">
        <v>2567</v>
      </c>
      <c r="F88" s="41" t="s">
        <v>2278</v>
      </c>
      <c r="G88" s="41" t="s">
        <v>2568</v>
      </c>
      <c r="I88" s="41" t="s">
        <v>814</v>
      </c>
    </row>
    <row r="89" customFormat="false" ht="11.25" hidden="false" customHeight="true" outlineLevel="0" collapsed="false">
      <c r="A89" s="41" t="s">
        <v>2252</v>
      </c>
      <c r="B89" s="41" t="s">
        <v>16</v>
      </c>
      <c r="C89" s="41" t="s">
        <v>2569</v>
      </c>
      <c r="D89" s="41" t="s">
        <v>2570</v>
      </c>
      <c r="E89" s="41" t="s">
        <v>2571</v>
      </c>
      <c r="F89" s="41" t="s">
        <v>2310</v>
      </c>
      <c r="G89" s="41" t="s">
        <v>2572</v>
      </c>
      <c r="I89" s="41" t="s">
        <v>814</v>
      </c>
    </row>
    <row r="90" customFormat="false" ht="11.25" hidden="false" customHeight="true" outlineLevel="0" collapsed="false">
      <c r="A90" s="41" t="s">
        <v>2252</v>
      </c>
      <c r="B90" s="41" t="s">
        <v>16</v>
      </c>
      <c r="C90" s="41" t="s">
        <v>2573</v>
      </c>
      <c r="D90" s="41" t="s">
        <v>2574</v>
      </c>
      <c r="E90" s="41" t="s">
        <v>2575</v>
      </c>
      <c r="F90" s="41" t="s">
        <v>2576</v>
      </c>
      <c r="I90" s="41" t="s">
        <v>814</v>
      </c>
    </row>
    <row r="91" customFormat="false" ht="11.25" hidden="false" customHeight="true" outlineLevel="0" collapsed="false">
      <c r="A91" s="41" t="s">
        <v>2252</v>
      </c>
      <c r="B91" s="41" t="s">
        <v>16</v>
      </c>
      <c r="C91" s="41" t="s">
        <v>2577</v>
      </c>
      <c r="D91" s="41" t="s">
        <v>2578</v>
      </c>
      <c r="E91" s="41" t="s">
        <v>2579</v>
      </c>
      <c r="F91" s="41" t="s">
        <v>2370</v>
      </c>
      <c r="G91" s="41" t="s">
        <v>2580</v>
      </c>
      <c r="I91" s="41" t="s">
        <v>814</v>
      </c>
    </row>
    <row r="92" customFormat="false" ht="11.25" hidden="false" customHeight="true" outlineLevel="0" collapsed="false">
      <c r="A92" s="41" t="s">
        <v>2252</v>
      </c>
      <c r="B92" s="41" t="s">
        <v>16</v>
      </c>
      <c r="C92" s="41" t="s">
        <v>2581</v>
      </c>
      <c r="D92" s="41" t="s">
        <v>2582</v>
      </c>
      <c r="E92" s="41" t="s">
        <v>2583</v>
      </c>
      <c r="F92" s="41" t="s">
        <v>2314</v>
      </c>
      <c r="G92" s="41" t="s">
        <v>2584</v>
      </c>
      <c r="I92" s="41" t="s">
        <v>814</v>
      </c>
    </row>
    <row r="93" customFormat="false" ht="11.25" hidden="false" customHeight="true" outlineLevel="0" collapsed="false">
      <c r="A93" s="41" t="s">
        <v>2252</v>
      </c>
      <c r="B93" s="41" t="s">
        <v>16</v>
      </c>
      <c r="C93" s="41" t="s">
        <v>2585</v>
      </c>
      <c r="D93" s="41" t="s">
        <v>2586</v>
      </c>
      <c r="E93" s="41" t="s">
        <v>2587</v>
      </c>
      <c r="F93" s="41" t="s">
        <v>2310</v>
      </c>
      <c r="I93" s="41" t="s">
        <v>814</v>
      </c>
    </row>
    <row r="94" customFormat="false" ht="11.25" hidden="false" customHeight="true" outlineLevel="0" collapsed="false">
      <c r="A94" s="41" t="s">
        <v>2252</v>
      </c>
      <c r="B94" s="41" t="s">
        <v>16</v>
      </c>
      <c r="C94" s="41" t="s">
        <v>2588</v>
      </c>
      <c r="D94" s="41" t="s">
        <v>2589</v>
      </c>
      <c r="E94" s="41" t="s">
        <v>2590</v>
      </c>
      <c r="F94" s="41" t="s">
        <v>2366</v>
      </c>
      <c r="I94" s="41" t="s">
        <v>814</v>
      </c>
    </row>
    <row r="95" customFormat="false" ht="11.25" hidden="false" customHeight="true" outlineLevel="0" collapsed="false">
      <c r="A95" s="41" t="s">
        <v>2252</v>
      </c>
      <c r="B95" s="41" t="s">
        <v>16</v>
      </c>
      <c r="C95" s="41" t="s">
        <v>2591</v>
      </c>
      <c r="D95" s="41" t="s">
        <v>2592</v>
      </c>
      <c r="E95" s="41" t="s">
        <v>2593</v>
      </c>
      <c r="F95" s="41" t="s">
        <v>2314</v>
      </c>
      <c r="G95" s="41" t="s">
        <v>2594</v>
      </c>
      <c r="I95" s="41" t="s">
        <v>814</v>
      </c>
    </row>
    <row r="96" customFormat="false" ht="11.25" hidden="false" customHeight="true" outlineLevel="0" collapsed="false">
      <c r="A96" s="41" t="s">
        <v>2252</v>
      </c>
      <c r="B96" s="41" t="s">
        <v>16</v>
      </c>
      <c r="C96" s="41" t="s">
        <v>2595</v>
      </c>
      <c r="D96" s="41" t="s">
        <v>2596</v>
      </c>
      <c r="E96" s="41" t="s">
        <v>2597</v>
      </c>
      <c r="F96" s="41" t="s">
        <v>2290</v>
      </c>
      <c r="I96" s="41" t="s">
        <v>814</v>
      </c>
    </row>
    <row r="97" customFormat="false" ht="11.25" hidden="false" customHeight="true" outlineLevel="0" collapsed="false">
      <c r="A97" s="41" t="s">
        <v>2252</v>
      </c>
      <c r="B97" s="41" t="s">
        <v>16</v>
      </c>
      <c r="C97" s="41" t="s">
        <v>2598</v>
      </c>
      <c r="D97" s="41" t="s">
        <v>2599</v>
      </c>
      <c r="E97" s="41" t="s">
        <v>2600</v>
      </c>
      <c r="F97" s="41" t="s">
        <v>2370</v>
      </c>
      <c r="G97" s="41" t="s">
        <v>2601</v>
      </c>
      <c r="I97" s="41" t="s">
        <v>814</v>
      </c>
    </row>
    <row r="98" customFormat="false" ht="11.25" hidden="false" customHeight="true" outlineLevel="0" collapsed="false">
      <c r="A98" s="41" t="s">
        <v>2252</v>
      </c>
      <c r="B98" s="41" t="s">
        <v>16</v>
      </c>
      <c r="C98" s="41" t="s">
        <v>2602</v>
      </c>
      <c r="D98" s="41" t="s">
        <v>2603</v>
      </c>
      <c r="E98" s="41" t="s">
        <v>2604</v>
      </c>
      <c r="F98" s="41" t="s">
        <v>2409</v>
      </c>
      <c r="G98" s="41" t="s">
        <v>2605</v>
      </c>
      <c r="I98" s="41" t="s">
        <v>814</v>
      </c>
    </row>
    <row r="99" customFormat="false" ht="11.25" hidden="false" customHeight="true" outlineLevel="0" collapsed="false">
      <c r="A99" s="41" t="s">
        <v>2252</v>
      </c>
      <c r="B99" s="41" t="s">
        <v>16</v>
      </c>
      <c r="C99" s="41" t="s">
        <v>2606</v>
      </c>
      <c r="D99" s="41" t="s">
        <v>2607</v>
      </c>
      <c r="E99" s="41" t="s">
        <v>2608</v>
      </c>
      <c r="F99" s="41" t="s">
        <v>2370</v>
      </c>
      <c r="G99" s="41" t="s">
        <v>2609</v>
      </c>
      <c r="I99" s="41" t="s">
        <v>814</v>
      </c>
    </row>
    <row r="100" customFormat="false" ht="11.25" hidden="false" customHeight="true" outlineLevel="0" collapsed="false">
      <c r="A100" s="41" t="s">
        <v>2252</v>
      </c>
      <c r="B100" s="41" t="s">
        <v>16</v>
      </c>
      <c r="C100" s="41" t="s">
        <v>2610</v>
      </c>
      <c r="D100" s="41" t="s">
        <v>2611</v>
      </c>
      <c r="E100" s="41" t="s">
        <v>2612</v>
      </c>
      <c r="F100" s="41" t="s">
        <v>2370</v>
      </c>
      <c r="G100" s="41" t="s">
        <v>2613</v>
      </c>
      <c r="I100" s="41" t="s">
        <v>814</v>
      </c>
    </row>
    <row r="101" customFormat="false" ht="11.25" hidden="false" customHeight="true" outlineLevel="0" collapsed="false">
      <c r="A101" s="41" t="s">
        <v>2252</v>
      </c>
      <c r="B101" s="41" t="s">
        <v>16</v>
      </c>
      <c r="C101" s="41" t="s">
        <v>2614</v>
      </c>
      <c r="D101" s="41" t="s">
        <v>2615</v>
      </c>
      <c r="E101" s="41" t="s">
        <v>2616</v>
      </c>
      <c r="F101" s="41" t="s">
        <v>2314</v>
      </c>
      <c r="I101" s="41" t="s">
        <v>814</v>
      </c>
    </row>
    <row r="102" customFormat="false" ht="11.25" hidden="false" customHeight="true" outlineLevel="0" collapsed="false">
      <c r="A102" s="41" t="s">
        <v>2252</v>
      </c>
      <c r="B102" s="41" t="s">
        <v>16</v>
      </c>
      <c r="C102" s="41" t="s">
        <v>2617</v>
      </c>
      <c r="D102" s="41" t="s">
        <v>2618</v>
      </c>
      <c r="E102" s="41" t="s">
        <v>2619</v>
      </c>
      <c r="F102" s="41" t="s">
        <v>2620</v>
      </c>
      <c r="I102" s="41" t="s">
        <v>814</v>
      </c>
    </row>
    <row r="103" customFormat="false" ht="11.25" hidden="false" customHeight="true" outlineLevel="0" collapsed="false">
      <c r="A103" s="41" t="s">
        <v>2252</v>
      </c>
      <c r="B103" s="41" t="s">
        <v>16</v>
      </c>
      <c r="C103" s="41" t="s">
        <v>2621</v>
      </c>
      <c r="D103" s="41" t="s">
        <v>2622</v>
      </c>
      <c r="E103" s="41" t="s">
        <v>2623</v>
      </c>
      <c r="F103" s="41" t="s">
        <v>2314</v>
      </c>
      <c r="G103" s="41" t="s">
        <v>2624</v>
      </c>
      <c r="I103" s="41" t="s">
        <v>814</v>
      </c>
    </row>
    <row r="104" customFormat="false" ht="11.25" hidden="false" customHeight="true" outlineLevel="0" collapsed="false">
      <c r="A104" s="41" t="s">
        <v>2252</v>
      </c>
      <c r="B104" s="41" t="s">
        <v>16</v>
      </c>
      <c r="C104" s="41" t="s">
        <v>2625</v>
      </c>
      <c r="D104" s="41" t="s">
        <v>2626</v>
      </c>
      <c r="E104" s="41" t="s">
        <v>2627</v>
      </c>
      <c r="F104" s="41" t="s">
        <v>2314</v>
      </c>
      <c r="I104" s="41" t="s">
        <v>814</v>
      </c>
    </row>
    <row r="105" customFormat="false" ht="11.25" hidden="false" customHeight="true" outlineLevel="0" collapsed="false">
      <c r="A105" s="41" t="s">
        <v>2252</v>
      </c>
      <c r="B105" s="41" t="s">
        <v>16</v>
      </c>
      <c r="C105" s="41" t="s">
        <v>2628</v>
      </c>
      <c r="D105" s="41" t="s">
        <v>2629</v>
      </c>
      <c r="E105" s="41" t="s">
        <v>2630</v>
      </c>
      <c r="F105" s="41" t="s">
        <v>2314</v>
      </c>
      <c r="I105" s="41" t="s">
        <v>814</v>
      </c>
    </row>
    <row r="106" customFormat="false" ht="11.25" hidden="false" customHeight="true" outlineLevel="0" collapsed="false">
      <c r="A106" s="41" t="s">
        <v>2252</v>
      </c>
      <c r="B106" s="41" t="s">
        <v>16</v>
      </c>
      <c r="C106" s="41" t="s">
        <v>2631</v>
      </c>
      <c r="D106" s="41" t="s">
        <v>2632</v>
      </c>
      <c r="E106" s="41" t="s">
        <v>2633</v>
      </c>
      <c r="F106" s="41" t="s">
        <v>2634</v>
      </c>
      <c r="G106" s="41" t="s">
        <v>2635</v>
      </c>
      <c r="I106" s="41" t="s">
        <v>814</v>
      </c>
    </row>
    <row r="107" customFormat="false" ht="11.25" hidden="false" customHeight="true" outlineLevel="0" collapsed="false">
      <c r="A107" s="41" t="s">
        <v>2252</v>
      </c>
      <c r="B107" s="41" t="s">
        <v>16</v>
      </c>
      <c r="C107" s="41" t="s">
        <v>2636</v>
      </c>
      <c r="D107" s="41" t="s">
        <v>2637</v>
      </c>
      <c r="E107" s="41" t="s">
        <v>2638</v>
      </c>
      <c r="F107" s="41" t="s">
        <v>2318</v>
      </c>
      <c r="I107" s="41" t="s">
        <v>814</v>
      </c>
    </row>
    <row r="108" customFormat="false" ht="11.25" hidden="false" customHeight="true" outlineLevel="0" collapsed="false">
      <c r="A108" s="41" t="s">
        <v>2252</v>
      </c>
      <c r="B108" s="41" t="s">
        <v>16</v>
      </c>
      <c r="C108" s="41" t="s">
        <v>2639</v>
      </c>
      <c r="D108" s="41" t="s">
        <v>2640</v>
      </c>
      <c r="E108" s="41" t="s">
        <v>2641</v>
      </c>
      <c r="F108" s="41" t="s">
        <v>2409</v>
      </c>
      <c r="G108" s="41" t="s">
        <v>2642</v>
      </c>
      <c r="I108" s="41" t="s">
        <v>814</v>
      </c>
    </row>
    <row r="109" customFormat="false" ht="11.25" hidden="false" customHeight="true" outlineLevel="0" collapsed="false">
      <c r="A109" s="41" t="s">
        <v>2252</v>
      </c>
      <c r="B109" s="41" t="s">
        <v>16</v>
      </c>
      <c r="C109" s="41" t="s">
        <v>2643</v>
      </c>
      <c r="D109" s="41" t="s">
        <v>2644</v>
      </c>
      <c r="E109" s="41" t="s">
        <v>2645</v>
      </c>
      <c r="F109" s="41" t="s">
        <v>2409</v>
      </c>
      <c r="G109" s="41" t="s">
        <v>2646</v>
      </c>
      <c r="I109" s="41" t="s">
        <v>814</v>
      </c>
    </row>
    <row r="110" customFormat="false" ht="11.25" hidden="false" customHeight="true" outlineLevel="0" collapsed="false">
      <c r="A110" s="41" t="s">
        <v>2252</v>
      </c>
      <c r="B110" s="41" t="s">
        <v>16</v>
      </c>
      <c r="C110" s="41" t="s">
        <v>2647</v>
      </c>
      <c r="D110" s="41" t="s">
        <v>2648</v>
      </c>
      <c r="E110" s="41" t="s">
        <v>2649</v>
      </c>
      <c r="F110" s="41" t="s">
        <v>2409</v>
      </c>
      <c r="I110" s="41" t="s">
        <v>814</v>
      </c>
    </row>
    <row r="111" customFormat="false" ht="11.25" hidden="false" customHeight="true" outlineLevel="0" collapsed="false">
      <c r="A111" s="41" t="s">
        <v>2252</v>
      </c>
      <c r="B111" s="41" t="s">
        <v>16</v>
      </c>
      <c r="C111" s="41" t="s">
        <v>2650</v>
      </c>
      <c r="D111" s="41" t="s">
        <v>2651</v>
      </c>
      <c r="E111" s="41" t="s">
        <v>2652</v>
      </c>
      <c r="F111" s="41" t="s">
        <v>50</v>
      </c>
      <c r="G111" s="41" t="s">
        <v>2653</v>
      </c>
      <c r="I111" s="41" t="s">
        <v>814</v>
      </c>
    </row>
    <row r="112" customFormat="false" ht="11.25" hidden="false" customHeight="true" outlineLevel="0" collapsed="false">
      <c r="A112" s="41" t="s">
        <v>2252</v>
      </c>
      <c r="B112" s="41" t="s">
        <v>16</v>
      </c>
      <c r="C112" s="41" t="s">
        <v>2654</v>
      </c>
      <c r="D112" s="41" t="s">
        <v>2655</v>
      </c>
      <c r="E112" s="41" t="s">
        <v>2656</v>
      </c>
      <c r="F112" s="41" t="s">
        <v>2310</v>
      </c>
      <c r="I112" s="41" t="s">
        <v>814</v>
      </c>
    </row>
    <row r="113" customFormat="false" ht="11.25" hidden="false" customHeight="true" outlineLevel="0" collapsed="false">
      <c r="A113" s="41" t="s">
        <v>2252</v>
      </c>
      <c r="B113" s="41" t="s">
        <v>16</v>
      </c>
      <c r="C113" s="41" t="s">
        <v>2657</v>
      </c>
      <c r="D113" s="41" t="s">
        <v>2658</v>
      </c>
      <c r="E113" s="41" t="s">
        <v>2659</v>
      </c>
      <c r="F113" s="41" t="s">
        <v>2314</v>
      </c>
      <c r="G113" s="41" t="s">
        <v>2660</v>
      </c>
      <c r="I113" s="41" t="s">
        <v>814</v>
      </c>
    </row>
    <row r="114" customFormat="false" ht="11.25" hidden="false" customHeight="true" outlineLevel="0" collapsed="false">
      <c r="A114" s="41" t="s">
        <v>2252</v>
      </c>
      <c r="B114" s="41" t="s">
        <v>16</v>
      </c>
      <c r="C114" s="41" t="s">
        <v>2661</v>
      </c>
      <c r="D114" s="41" t="s">
        <v>2662</v>
      </c>
      <c r="E114" s="41" t="s">
        <v>2663</v>
      </c>
      <c r="F114" s="41" t="s">
        <v>2664</v>
      </c>
      <c r="G114" s="41" t="s">
        <v>2665</v>
      </c>
      <c r="I114" s="41" t="s">
        <v>814</v>
      </c>
    </row>
    <row r="115" customFormat="false" ht="11.25" hidden="false" customHeight="true" outlineLevel="0" collapsed="false">
      <c r="A115" s="41" t="s">
        <v>2252</v>
      </c>
      <c r="B115" s="41" t="s">
        <v>16</v>
      </c>
      <c r="C115" s="41" t="s">
        <v>2666</v>
      </c>
      <c r="D115" s="41" t="s">
        <v>2667</v>
      </c>
      <c r="E115" s="41" t="s">
        <v>2668</v>
      </c>
      <c r="F115" s="41" t="s">
        <v>2305</v>
      </c>
      <c r="I115" s="41" t="s">
        <v>814</v>
      </c>
    </row>
    <row r="116" customFormat="false" ht="11.25" hidden="false" customHeight="true" outlineLevel="0" collapsed="false">
      <c r="A116" s="41" t="s">
        <v>2252</v>
      </c>
      <c r="B116" s="41" t="s">
        <v>16</v>
      </c>
      <c r="C116" s="41" t="s">
        <v>2669</v>
      </c>
      <c r="D116" s="41" t="s">
        <v>2670</v>
      </c>
      <c r="E116" s="41" t="s">
        <v>2671</v>
      </c>
      <c r="F116" s="41" t="s">
        <v>2409</v>
      </c>
      <c r="I116" s="41" t="s">
        <v>814</v>
      </c>
    </row>
    <row r="117" customFormat="false" ht="11.25" hidden="false" customHeight="true" outlineLevel="0" collapsed="false">
      <c r="A117" s="41" t="s">
        <v>2252</v>
      </c>
      <c r="B117" s="41" t="s">
        <v>16</v>
      </c>
      <c r="C117" s="41" t="s">
        <v>2672</v>
      </c>
      <c r="D117" s="41" t="s">
        <v>2673</v>
      </c>
      <c r="E117" s="41" t="s">
        <v>2674</v>
      </c>
      <c r="F117" s="41" t="s">
        <v>50</v>
      </c>
      <c r="I117" s="41" t="s">
        <v>814</v>
      </c>
    </row>
    <row r="118" customFormat="false" ht="11.25" hidden="false" customHeight="true" outlineLevel="0" collapsed="false">
      <c r="A118" s="41" t="s">
        <v>2252</v>
      </c>
      <c r="B118" s="41" t="s">
        <v>16</v>
      </c>
      <c r="C118" s="41" t="s">
        <v>2675</v>
      </c>
      <c r="D118" s="41" t="s">
        <v>2676</v>
      </c>
      <c r="E118" s="41" t="s">
        <v>2677</v>
      </c>
      <c r="F118" s="41" t="s">
        <v>2290</v>
      </c>
      <c r="I118" s="41" t="s">
        <v>814</v>
      </c>
    </row>
    <row r="119" customFormat="false" ht="11.25" hidden="false" customHeight="true" outlineLevel="0" collapsed="false">
      <c r="A119" s="41" t="s">
        <v>2252</v>
      </c>
      <c r="B119" s="41" t="s">
        <v>16</v>
      </c>
      <c r="C119" s="41" t="s">
        <v>2678</v>
      </c>
      <c r="D119" s="41" t="s">
        <v>2676</v>
      </c>
      <c r="E119" s="41" t="s">
        <v>2677</v>
      </c>
      <c r="F119" s="41" t="s">
        <v>2370</v>
      </c>
      <c r="G119" s="41" t="s">
        <v>2679</v>
      </c>
      <c r="I119" s="41" t="s">
        <v>814</v>
      </c>
    </row>
    <row r="120" customFormat="false" ht="11.25" hidden="false" customHeight="true" outlineLevel="0" collapsed="false">
      <c r="A120" s="41" t="s">
        <v>2252</v>
      </c>
      <c r="B120" s="41" t="s">
        <v>16</v>
      </c>
      <c r="C120" s="41" t="s">
        <v>2680</v>
      </c>
      <c r="D120" s="41" t="s">
        <v>2681</v>
      </c>
      <c r="E120" s="41" t="s">
        <v>2682</v>
      </c>
      <c r="F120" s="41" t="s">
        <v>2495</v>
      </c>
      <c r="G120" s="41" t="s">
        <v>2683</v>
      </c>
      <c r="I120" s="41" t="s">
        <v>814</v>
      </c>
    </row>
    <row r="121" customFormat="false" ht="11.25" hidden="false" customHeight="true" outlineLevel="0" collapsed="false">
      <c r="A121" s="41" t="s">
        <v>2252</v>
      </c>
      <c r="B121" s="41" t="s">
        <v>16</v>
      </c>
      <c r="C121" s="41" t="s">
        <v>2684</v>
      </c>
      <c r="D121" s="41" t="s">
        <v>2685</v>
      </c>
      <c r="E121" s="41" t="s">
        <v>2686</v>
      </c>
      <c r="F121" s="41" t="s">
        <v>2278</v>
      </c>
      <c r="I121" s="41" t="s">
        <v>814</v>
      </c>
    </row>
    <row r="122" customFormat="false" ht="11.25" hidden="false" customHeight="true" outlineLevel="0" collapsed="false">
      <c r="A122" s="41" t="s">
        <v>2252</v>
      </c>
      <c r="B122" s="41" t="s">
        <v>16</v>
      </c>
      <c r="C122" s="41" t="s">
        <v>2687</v>
      </c>
      <c r="D122" s="41" t="s">
        <v>2688</v>
      </c>
      <c r="E122" s="41" t="s">
        <v>2689</v>
      </c>
      <c r="F122" s="41" t="s">
        <v>2310</v>
      </c>
      <c r="I122" s="41" t="s">
        <v>814</v>
      </c>
    </row>
    <row r="123" customFormat="false" ht="11.25" hidden="false" customHeight="true" outlineLevel="0" collapsed="false">
      <c r="A123" s="41" t="s">
        <v>2252</v>
      </c>
      <c r="B123" s="41" t="s">
        <v>16</v>
      </c>
      <c r="C123" s="41" t="s">
        <v>2690</v>
      </c>
      <c r="D123" s="41" t="s">
        <v>2691</v>
      </c>
      <c r="E123" s="41" t="s">
        <v>2692</v>
      </c>
      <c r="F123" s="41" t="s">
        <v>2278</v>
      </c>
      <c r="I123" s="41" t="s">
        <v>814</v>
      </c>
    </row>
    <row r="124" customFormat="false" ht="11.25" hidden="false" customHeight="true" outlineLevel="0" collapsed="false">
      <c r="A124" s="41" t="s">
        <v>2252</v>
      </c>
      <c r="B124" s="41" t="s">
        <v>16</v>
      </c>
      <c r="C124" s="41" t="s">
        <v>2693</v>
      </c>
      <c r="D124" s="41" t="s">
        <v>2694</v>
      </c>
      <c r="E124" s="41" t="s">
        <v>2695</v>
      </c>
      <c r="F124" s="41" t="s">
        <v>2282</v>
      </c>
      <c r="I124" s="41" t="s">
        <v>814</v>
      </c>
    </row>
    <row r="125" customFormat="false" ht="11.25" hidden="false" customHeight="true" outlineLevel="0" collapsed="false">
      <c r="A125" s="41" t="s">
        <v>2252</v>
      </c>
      <c r="B125" s="41" t="s">
        <v>16</v>
      </c>
      <c r="C125" s="41" t="s">
        <v>2696</v>
      </c>
      <c r="D125" s="41" t="s">
        <v>2694</v>
      </c>
      <c r="E125" s="41" t="s">
        <v>2695</v>
      </c>
      <c r="F125" s="41" t="s">
        <v>2697</v>
      </c>
      <c r="I125" s="41" t="s">
        <v>814</v>
      </c>
    </row>
    <row r="126" customFormat="false" ht="11.25" hidden="false" customHeight="true" outlineLevel="0" collapsed="false">
      <c r="A126" s="41" t="s">
        <v>2252</v>
      </c>
      <c r="B126" s="41" t="s">
        <v>16</v>
      </c>
      <c r="C126" s="41" t="s">
        <v>2698</v>
      </c>
      <c r="D126" s="41" t="s">
        <v>2699</v>
      </c>
      <c r="E126" s="41" t="s">
        <v>2700</v>
      </c>
      <c r="F126" s="41" t="s">
        <v>2282</v>
      </c>
      <c r="G126" s="41" t="s">
        <v>2701</v>
      </c>
      <c r="I126" s="41" t="s">
        <v>814</v>
      </c>
    </row>
    <row r="127" customFormat="false" ht="11.25" hidden="false" customHeight="true" outlineLevel="0" collapsed="false">
      <c r="A127" s="41" t="s">
        <v>2252</v>
      </c>
      <c r="B127" s="41" t="s">
        <v>16</v>
      </c>
      <c r="C127" s="41" t="s">
        <v>2702</v>
      </c>
      <c r="D127" s="41" t="s">
        <v>2703</v>
      </c>
      <c r="E127" s="41" t="s">
        <v>2704</v>
      </c>
      <c r="F127" s="41" t="s">
        <v>2705</v>
      </c>
      <c r="I127" s="41" t="s">
        <v>814</v>
      </c>
    </row>
    <row r="128" customFormat="false" ht="11.25" hidden="false" customHeight="true" outlineLevel="0" collapsed="false">
      <c r="A128" s="41" t="s">
        <v>2252</v>
      </c>
      <c r="B128" s="41" t="s">
        <v>16</v>
      </c>
      <c r="C128" s="41" t="s">
        <v>2706</v>
      </c>
      <c r="D128" s="41" t="s">
        <v>2707</v>
      </c>
      <c r="E128" s="41" t="s">
        <v>2708</v>
      </c>
      <c r="F128" s="41" t="s">
        <v>2314</v>
      </c>
      <c r="I128" s="41" t="s">
        <v>814</v>
      </c>
    </row>
    <row r="129" customFormat="false" ht="11.25" hidden="false" customHeight="true" outlineLevel="0" collapsed="false">
      <c r="A129" s="41" t="s">
        <v>2252</v>
      </c>
      <c r="B129" s="41" t="s">
        <v>16</v>
      </c>
      <c r="C129" s="41" t="s">
        <v>2709</v>
      </c>
      <c r="D129" s="41" t="s">
        <v>2710</v>
      </c>
      <c r="E129" s="41" t="s">
        <v>2711</v>
      </c>
      <c r="F129" s="41" t="s">
        <v>2712</v>
      </c>
      <c r="I129" s="41" t="s">
        <v>814</v>
      </c>
    </row>
    <row r="130" customFormat="false" ht="11.25" hidden="false" customHeight="true" outlineLevel="0" collapsed="false">
      <c r="A130" s="41" t="s">
        <v>2252</v>
      </c>
      <c r="B130" s="41" t="s">
        <v>16</v>
      </c>
      <c r="C130" s="41" t="s">
        <v>2713</v>
      </c>
      <c r="D130" s="41" t="s">
        <v>2714</v>
      </c>
      <c r="E130" s="41" t="s">
        <v>2715</v>
      </c>
      <c r="F130" s="41" t="s">
        <v>2716</v>
      </c>
      <c r="I130" s="41" t="s">
        <v>814</v>
      </c>
    </row>
    <row r="131" customFormat="false" ht="11.25" hidden="false" customHeight="true" outlineLevel="0" collapsed="false">
      <c r="A131" s="41" t="s">
        <v>2252</v>
      </c>
      <c r="B131" s="41" t="s">
        <v>16</v>
      </c>
      <c r="C131" s="41" t="s">
        <v>2717</v>
      </c>
      <c r="D131" s="41" t="s">
        <v>2718</v>
      </c>
      <c r="E131" s="41" t="s">
        <v>2715</v>
      </c>
      <c r="F131" s="41" t="s">
        <v>2719</v>
      </c>
      <c r="I131" s="41" t="s">
        <v>814</v>
      </c>
    </row>
    <row r="132" customFormat="false" ht="11.25" hidden="false" customHeight="true" outlineLevel="0" collapsed="false">
      <c r="A132" s="41" t="s">
        <v>2252</v>
      </c>
      <c r="B132" s="41" t="s">
        <v>16</v>
      </c>
      <c r="C132" s="41" t="s">
        <v>2720</v>
      </c>
      <c r="D132" s="41" t="s">
        <v>2721</v>
      </c>
      <c r="E132" s="41" t="s">
        <v>2722</v>
      </c>
      <c r="F132" s="41" t="s">
        <v>2310</v>
      </c>
      <c r="I132" s="41" t="s">
        <v>814</v>
      </c>
    </row>
    <row r="133" customFormat="false" ht="11.25" hidden="false" customHeight="true" outlineLevel="0" collapsed="false">
      <c r="A133" s="41" t="s">
        <v>2252</v>
      </c>
      <c r="B133" s="41" t="s">
        <v>16</v>
      </c>
      <c r="C133" s="41" t="s">
        <v>2723</v>
      </c>
      <c r="D133" s="41" t="s">
        <v>2724</v>
      </c>
      <c r="E133" s="41" t="s">
        <v>2725</v>
      </c>
      <c r="F133" s="41" t="s">
        <v>2314</v>
      </c>
      <c r="I133" s="41" t="s">
        <v>814</v>
      </c>
    </row>
    <row r="134" customFormat="false" ht="11.25" hidden="false" customHeight="true" outlineLevel="0" collapsed="false">
      <c r="A134" s="41" t="s">
        <v>2252</v>
      </c>
      <c r="B134" s="41" t="s">
        <v>16</v>
      </c>
      <c r="C134" s="41" t="s">
        <v>2726</v>
      </c>
      <c r="D134" s="41" t="s">
        <v>2727</v>
      </c>
      <c r="E134" s="41" t="s">
        <v>2728</v>
      </c>
      <c r="F134" s="41" t="s">
        <v>2260</v>
      </c>
      <c r="G134" s="41" t="s">
        <v>2729</v>
      </c>
      <c r="I134" s="41" t="s">
        <v>814</v>
      </c>
    </row>
    <row r="135" customFormat="false" ht="11.25" hidden="false" customHeight="true" outlineLevel="0" collapsed="false">
      <c r="A135" s="41" t="s">
        <v>2252</v>
      </c>
      <c r="B135" s="41" t="s">
        <v>16</v>
      </c>
      <c r="C135" s="41" t="s">
        <v>2730</v>
      </c>
      <c r="D135" s="41" t="s">
        <v>2731</v>
      </c>
      <c r="E135" s="41" t="s">
        <v>2704</v>
      </c>
      <c r="F135" s="41" t="s">
        <v>2732</v>
      </c>
      <c r="G135" s="41" t="s">
        <v>2733</v>
      </c>
      <c r="I135" s="41" t="s">
        <v>814</v>
      </c>
    </row>
    <row r="136" customFormat="false" ht="11.25" hidden="false" customHeight="true" outlineLevel="0" collapsed="false">
      <c r="A136" s="41" t="s">
        <v>2252</v>
      </c>
      <c r="B136" s="41" t="s">
        <v>16</v>
      </c>
      <c r="C136" s="41" t="s">
        <v>2734</v>
      </c>
      <c r="D136" s="41" t="s">
        <v>2735</v>
      </c>
      <c r="E136" s="41" t="s">
        <v>2736</v>
      </c>
      <c r="F136" s="41" t="s">
        <v>2737</v>
      </c>
      <c r="I136" s="41" t="s">
        <v>814</v>
      </c>
    </row>
    <row r="137" customFormat="false" ht="11.25" hidden="false" customHeight="true" outlineLevel="0" collapsed="false">
      <c r="A137" s="41" t="s">
        <v>2252</v>
      </c>
      <c r="B137" s="41" t="s">
        <v>16</v>
      </c>
      <c r="C137" s="41" t="s">
        <v>2738</v>
      </c>
      <c r="D137" s="41" t="s">
        <v>2739</v>
      </c>
      <c r="E137" s="41" t="s">
        <v>2740</v>
      </c>
      <c r="F137" s="41" t="s">
        <v>2741</v>
      </c>
      <c r="I137" s="41" t="s">
        <v>814</v>
      </c>
    </row>
    <row r="138" customFormat="false" ht="11.25" hidden="false" customHeight="true" outlineLevel="0" collapsed="false">
      <c r="A138" s="41" t="s">
        <v>2252</v>
      </c>
      <c r="B138" s="41" t="s">
        <v>16</v>
      </c>
      <c r="C138" s="41" t="s">
        <v>2742</v>
      </c>
      <c r="D138" s="41" t="s">
        <v>2743</v>
      </c>
      <c r="E138" s="41" t="s">
        <v>2744</v>
      </c>
      <c r="F138" s="41" t="s">
        <v>2314</v>
      </c>
      <c r="I138" s="41" t="s">
        <v>814</v>
      </c>
    </row>
    <row r="139" customFormat="false" ht="11.25" hidden="false" customHeight="true" outlineLevel="0" collapsed="false">
      <c r="A139" s="41" t="s">
        <v>2252</v>
      </c>
      <c r="B139" s="41" t="s">
        <v>16</v>
      </c>
      <c r="C139" s="41" t="s">
        <v>2745</v>
      </c>
      <c r="D139" s="41" t="s">
        <v>2746</v>
      </c>
      <c r="E139" s="41" t="s">
        <v>2711</v>
      </c>
      <c r="F139" s="41" t="s">
        <v>2747</v>
      </c>
      <c r="I139" s="41" t="s">
        <v>814</v>
      </c>
    </row>
    <row r="140" customFormat="false" ht="11.25" hidden="false" customHeight="true" outlineLevel="0" collapsed="false">
      <c r="A140" s="41" t="s">
        <v>2252</v>
      </c>
      <c r="B140" s="41" t="s">
        <v>16</v>
      </c>
      <c r="C140" s="41" t="s">
        <v>2748</v>
      </c>
      <c r="D140" s="41" t="s">
        <v>2749</v>
      </c>
      <c r="E140" s="41" t="s">
        <v>2711</v>
      </c>
      <c r="F140" s="41" t="s">
        <v>2750</v>
      </c>
      <c r="I140" s="41" t="s">
        <v>814</v>
      </c>
    </row>
    <row r="141" customFormat="false" ht="11.25" hidden="false" customHeight="true" outlineLevel="0" collapsed="false">
      <c r="A141" s="41" t="s">
        <v>2252</v>
      </c>
      <c r="B141" s="41" t="s">
        <v>16</v>
      </c>
      <c r="C141" s="41" t="s">
        <v>2253</v>
      </c>
      <c r="D141" s="41" t="s">
        <v>2254</v>
      </c>
      <c r="E141" s="41" t="s">
        <v>2255</v>
      </c>
      <c r="F141" s="41" t="s">
        <v>2256</v>
      </c>
      <c r="I141" s="41" t="s">
        <v>900</v>
      </c>
    </row>
    <row r="142" customFormat="false" ht="11.25" hidden="false" customHeight="true" outlineLevel="0" collapsed="false">
      <c r="A142" s="41" t="s">
        <v>2252</v>
      </c>
      <c r="B142" s="41" t="s">
        <v>16</v>
      </c>
      <c r="C142" s="41" t="s">
        <v>2257</v>
      </c>
      <c r="D142" s="41" t="s">
        <v>2258</v>
      </c>
      <c r="E142" s="41" t="s">
        <v>2259</v>
      </c>
      <c r="F142" s="41" t="s">
        <v>2260</v>
      </c>
      <c r="G142" s="41" t="s">
        <v>2261</v>
      </c>
      <c r="I142" s="41" t="s">
        <v>900</v>
      </c>
    </row>
    <row r="143" customFormat="false" ht="11.25" hidden="false" customHeight="true" outlineLevel="0" collapsed="false">
      <c r="A143" s="41" t="s">
        <v>2252</v>
      </c>
      <c r="B143" s="41" t="s">
        <v>16</v>
      </c>
      <c r="C143" s="41" t="s">
        <v>2262</v>
      </c>
      <c r="D143" s="41" t="s">
        <v>2263</v>
      </c>
      <c r="E143" s="41" t="s">
        <v>2264</v>
      </c>
      <c r="F143" s="41" t="s">
        <v>2265</v>
      </c>
      <c r="G143" s="41" t="s">
        <v>2266</v>
      </c>
      <c r="I143" s="41" t="s">
        <v>900</v>
      </c>
    </row>
    <row r="144" customFormat="false" ht="11.25" hidden="false" customHeight="true" outlineLevel="0" collapsed="false">
      <c r="A144" s="41" t="s">
        <v>2252</v>
      </c>
      <c r="B144" s="41" t="s">
        <v>16</v>
      </c>
      <c r="C144" s="41" t="s">
        <v>2271</v>
      </c>
      <c r="D144" s="41" t="s">
        <v>2272</v>
      </c>
      <c r="E144" s="41" t="s">
        <v>2273</v>
      </c>
      <c r="F144" s="41" t="s">
        <v>2274</v>
      </c>
      <c r="I144" s="41" t="s">
        <v>900</v>
      </c>
    </row>
    <row r="145" customFormat="false" ht="11.25" hidden="false" customHeight="true" outlineLevel="0" collapsed="false">
      <c r="A145" s="41" t="s">
        <v>2252</v>
      </c>
      <c r="B145" s="41" t="s">
        <v>16</v>
      </c>
      <c r="C145" s="41" t="s">
        <v>2279</v>
      </c>
      <c r="D145" s="41" t="s">
        <v>2280</v>
      </c>
      <c r="E145" s="41" t="s">
        <v>2281</v>
      </c>
      <c r="F145" s="41" t="s">
        <v>2282</v>
      </c>
      <c r="I145" s="41" t="s">
        <v>900</v>
      </c>
    </row>
    <row r="146" customFormat="false" ht="11.25" hidden="false" customHeight="true" outlineLevel="0" collapsed="false">
      <c r="A146" s="41" t="s">
        <v>2252</v>
      </c>
      <c r="B146" s="41" t="s">
        <v>16</v>
      </c>
      <c r="C146" s="41" t="s">
        <v>2283</v>
      </c>
      <c r="D146" s="41" t="s">
        <v>2284</v>
      </c>
      <c r="E146" s="41" t="s">
        <v>2285</v>
      </c>
      <c r="F146" s="41" t="s">
        <v>2286</v>
      </c>
      <c r="I146" s="41" t="s">
        <v>900</v>
      </c>
    </row>
    <row r="147" customFormat="false" ht="11.25" hidden="false" customHeight="true" outlineLevel="0" collapsed="false">
      <c r="A147" s="41" t="s">
        <v>2252</v>
      </c>
      <c r="B147" s="41" t="s">
        <v>16</v>
      </c>
      <c r="C147" s="41" t="s">
        <v>2287</v>
      </c>
      <c r="D147" s="41" t="s">
        <v>2288</v>
      </c>
      <c r="E147" s="41" t="s">
        <v>2289</v>
      </c>
      <c r="F147" s="41" t="s">
        <v>2290</v>
      </c>
      <c r="I147" s="41" t="s">
        <v>900</v>
      </c>
    </row>
    <row r="148" customFormat="false" ht="11.25" hidden="false" customHeight="true" outlineLevel="0" collapsed="false">
      <c r="A148" s="41" t="s">
        <v>2252</v>
      </c>
      <c r="B148" s="41" t="s">
        <v>16</v>
      </c>
      <c r="C148" s="41" t="s">
        <v>2295</v>
      </c>
      <c r="D148" s="41" t="s">
        <v>2296</v>
      </c>
      <c r="E148" s="41" t="s">
        <v>2297</v>
      </c>
      <c r="F148" s="41" t="s">
        <v>2298</v>
      </c>
      <c r="I148" s="41" t="s">
        <v>900</v>
      </c>
    </row>
    <row r="149" customFormat="false" ht="11.25" hidden="false" customHeight="true" outlineLevel="0" collapsed="false">
      <c r="A149" s="41" t="s">
        <v>2252</v>
      </c>
      <c r="B149" s="41" t="s">
        <v>16</v>
      </c>
      <c r="C149" s="41" t="s">
        <v>2299</v>
      </c>
      <c r="D149" s="41" t="s">
        <v>2300</v>
      </c>
      <c r="E149" s="41" t="s">
        <v>2301</v>
      </c>
      <c r="F149" s="41" t="s">
        <v>2270</v>
      </c>
      <c r="I149" s="41" t="s">
        <v>900</v>
      </c>
    </row>
    <row r="150" customFormat="false" ht="11.25" hidden="false" customHeight="true" outlineLevel="0" collapsed="false">
      <c r="A150" s="41" t="s">
        <v>2252</v>
      </c>
      <c r="B150" s="41" t="s">
        <v>16</v>
      </c>
      <c r="C150" s="41" t="s">
        <v>2307</v>
      </c>
      <c r="D150" s="41" t="s">
        <v>2308</v>
      </c>
      <c r="E150" s="41" t="s">
        <v>2309</v>
      </c>
      <c r="F150" s="41" t="s">
        <v>2310</v>
      </c>
      <c r="I150" s="41" t="s">
        <v>900</v>
      </c>
    </row>
    <row r="151" customFormat="false" ht="11.25" hidden="false" customHeight="true" outlineLevel="0" collapsed="false">
      <c r="A151" s="41" t="s">
        <v>2252</v>
      </c>
      <c r="B151" s="41" t="s">
        <v>16</v>
      </c>
      <c r="C151" s="41" t="s">
        <v>2311</v>
      </c>
      <c r="D151" s="41" t="s">
        <v>2312</v>
      </c>
      <c r="E151" s="41" t="s">
        <v>2313</v>
      </c>
      <c r="F151" s="41" t="s">
        <v>2314</v>
      </c>
      <c r="I151" s="41" t="s">
        <v>900</v>
      </c>
    </row>
    <row r="152" customFormat="false" ht="11.25" hidden="false" customHeight="true" outlineLevel="0" collapsed="false">
      <c r="A152" s="41" t="s">
        <v>2252</v>
      </c>
      <c r="B152" s="41" t="s">
        <v>16</v>
      </c>
      <c r="C152" s="41" t="s">
        <v>2315</v>
      </c>
      <c r="D152" s="41" t="s">
        <v>2316</v>
      </c>
      <c r="E152" s="41" t="s">
        <v>2317</v>
      </c>
      <c r="F152" s="41" t="s">
        <v>2318</v>
      </c>
      <c r="I152" s="41" t="s">
        <v>900</v>
      </c>
    </row>
    <row r="153" customFormat="false" ht="11.25" hidden="false" customHeight="true" outlineLevel="0" collapsed="false">
      <c r="A153" s="41" t="s">
        <v>2252</v>
      </c>
      <c r="B153" s="41" t="s">
        <v>16</v>
      </c>
      <c r="C153" s="41" t="s">
        <v>2322</v>
      </c>
      <c r="D153" s="41" t="s">
        <v>2323</v>
      </c>
      <c r="E153" s="41" t="s">
        <v>2324</v>
      </c>
      <c r="F153" s="41" t="s">
        <v>2290</v>
      </c>
      <c r="G153" s="41" t="s">
        <v>2325</v>
      </c>
      <c r="I153" s="41" t="s">
        <v>900</v>
      </c>
    </row>
    <row r="154" customFormat="false" ht="11.25" hidden="false" customHeight="true" outlineLevel="0" collapsed="false">
      <c r="A154" s="41" t="s">
        <v>2252</v>
      </c>
      <c r="B154" s="41" t="s">
        <v>16</v>
      </c>
      <c r="C154" s="41" t="s">
        <v>2326</v>
      </c>
      <c r="D154" s="41" t="s">
        <v>2327</v>
      </c>
      <c r="E154" s="41" t="s">
        <v>2328</v>
      </c>
      <c r="F154" s="41" t="s">
        <v>2282</v>
      </c>
      <c r="I154" s="41" t="s">
        <v>900</v>
      </c>
    </row>
    <row r="155" customFormat="false" ht="11.25" hidden="false" customHeight="true" outlineLevel="0" collapsed="false">
      <c r="A155" s="41" t="s">
        <v>2252</v>
      </c>
      <c r="B155" s="41" t="s">
        <v>16</v>
      </c>
      <c r="C155" s="41" t="s">
        <v>2329</v>
      </c>
      <c r="D155" s="41" t="s">
        <v>2330</v>
      </c>
      <c r="E155" s="41" t="s">
        <v>2331</v>
      </c>
      <c r="F155" s="41" t="s">
        <v>2282</v>
      </c>
      <c r="I155" s="41" t="s">
        <v>900</v>
      </c>
    </row>
    <row r="156" customFormat="false" ht="11.25" hidden="false" customHeight="true" outlineLevel="0" collapsed="false">
      <c r="A156" s="41" t="s">
        <v>2252</v>
      </c>
      <c r="B156" s="41" t="s">
        <v>16</v>
      </c>
      <c r="C156" s="41" t="s">
        <v>2332</v>
      </c>
      <c r="D156" s="41" t="s">
        <v>2333</v>
      </c>
      <c r="E156" s="41" t="s">
        <v>2334</v>
      </c>
      <c r="F156" s="41" t="s">
        <v>50</v>
      </c>
      <c r="G156" s="41" t="s">
        <v>2335</v>
      </c>
      <c r="I156" s="41" t="s">
        <v>900</v>
      </c>
    </row>
    <row r="157" customFormat="false" ht="11.25" hidden="false" customHeight="true" outlineLevel="0" collapsed="false">
      <c r="A157" s="41" t="s">
        <v>2252</v>
      </c>
      <c r="B157" s="41" t="s">
        <v>16</v>
      </c>
      <c r="C157" s="41" t="s">
        <v>2346</v>
      </c>
      <c r="D157" s="41" t="s">
        <v>2347</v>
      </c>
      <c r="E157" s="41" t="s">
        <v>2348</v>
      </c>
      <c r="F157" s="41" t="s">
        <v>2310</v>
      </c>
      <c r="I157" s="41" t="s">
        <v>900</v>
      </c>
    </row>
    <row r="158" customFormat="false" ht="11.25" hidden="false" customHeight="true" outlineLevel="0" collapsed="false">
      <c r="A158" s="41" t="s">
        <v>2252</v>
      </c>
      <c r="B158" s="41" t="s">
        <v>16</v>
      </c>
      <c r="C158" s="41" t="s">
        <v>2349</v>
      </c>
      <c r="D158" s="41" t="s">
        <v>2350</v>
      </c>
      <c r="E158" s="41" t="s">
        <v>2351</v>
      </c>
      <c r="F158" s="41" t="s">
        <v>50</v>
      </c>
      <c r="I158" s="41" t="s">
        <v>900</v>
      </c>
    </row>
    <row r="159" customFormat="false" ht="11.25" hidden="false" customHeight="true" outlineLevel="0" collapsed="false">
      <c r="A159" s="41" t="s">
        <v>2252</v>
      </c>
      <c r="B159" s="41" t="s">
        <v>16</v>
      </c>
      <c r="C159" s="41" t="s">
        <v>2367</v>
      </c>
      <c r="D159" s="41" t="s">
        <v>2368</v>
      </c>
      <c r="E159" s="41" t="s">
        <v>2369</v>
      </c>
      <c r="F159" s="41" t="s">
        <v>2370</v>
      </c>
      <c r="I159" s="41" t="s">
        <v>900</v>
      </c>
    </row>
    <row r="160" customFormat="false" ht="11.25" hidden="false" customHeight="true" outlineLevel="0" collapsed="false">
      <c r="A160" s="41" t="s">
        <v>2252</v>
      </c>
      <c r="B160" s="41" t="s">
        <v>16</v>
      </c>
      <c r="C160" s="41" t="s">
        <v>2371</v>
      </c>
      <c r="D160" s="41" t="s">
        <v>2372</v>
      </c>
      <c r="E160" s="41" t="s">
        <v>2373</v>
      </c>
      <c r="F160" s="41" t="s">
        <v>2310</v>
      </c>
      <c r="I160" s="41" t="s">
        <v>900</v>
      </c>
    </row>
    <row r="161" customFormat="false" ht="11.25" hidden="false" customHeight="true" outlineLevel="0" collapsed="false">
      <c r="A161" s="41" t="s">
        <v>2252</v>
      </c>
      <c r="B161" s="41" t="s">
        <v>16</v>
      </c>
      <c r="C161" s="41" t="s">
        <v>2374</v>
      </c>
      <c r="D161" s="41" t="s">
        <v>2375</v>
      </c>
      <c r="E161" s="41" t="s">
        <v>2376</v>
      </c>
      <c r="F161" s="41" t="s">
        <v>50</v>
      </c>
      <c r="I161" s="41" t="s">
        <v>900</v>
      </c>
    </row>
    <row r="162" customFormat="false" ht="11.25" hidden="false" customHeight="true" outlineLevel="0" collapsed="false">
      <c r="A162" s="41" t="s">
        <v>2252</v>
      </c>
      <c r="B162" s="41" t="s">
        <v>16</v>
      </c>
      <c r="C162" s="41" t="s">
        <v>2377</v>
      </c>
      <c r="D162" s="41" t="s">
        <v>2378</v>
      </c>
      <c r="E162" s="41" t="s">
        <v>2379</v>
      </c>
      <c r="F162" s="41" t="s">
        <v>2380</v>
      </c>
      <c r="I162" s="41" t="s">
        <v>900</v>
      </c>
    </row>
    <row r="163" customFormat="false" ht="11.25" hidden="false" customHeight="true" outlineLevel="0" collapsed="false">
      <c r="A163" s="41" t="s">
        <v>2252</v>
      </c>
      <c r="B163" s="41" t="s">
        <v>16</v>
      </c>
      <c r="D163" s="41" t="s">
        <v>2381</v>
      </c>
      <c r="E163" s="41" t="s">
        <v>2382</v>
      </c>
      <c r="F163" s="41" t="s">
        <v>2314</v>
      </c>
      <c r="I163" s="41" t="s">
        <v>900</v>
      </c>
    </row>
    <row r="164" customFormat="false" ht="11.25" hidden="false" customHeight="true" outlineLevel="0" collapsed="false">
      <c r="A164" s="41" t="s">
        <v>2252</v>
      </c>
      <c r="B164" s="41" t="s">
        <v>16</v>
      </c>
      <c r="C164" s="41" t="s">
        <v>2386</v>
      </c>
      <c r="D164" s="41" t="s">
        <v>2387</v>
      </c>
      <c r="E164" s="41" t="s">
        <v>2388</v>
      </c>
      <c r="F164" s="41" t="s">
        <v>2370</v>
      </c>
      <c r="G164" s="41" t="s">
        <v>2389</v>
      </c>
      <c r="I164" s="41" t="s">
        <v>900</v>
      </c>
    </row>
    <row r="165" customFormat="false" ht="11.25" hidden="false" customHeight="true" outlineLevel="0" collapsed="false">
      <c r="A165" s="41" t="s">
        <v>2252</v>
      </c>
      <c r="B165" s="41" t="s">
        <v>16</v>
      </c>
      <c r="C165" s="41" t="s">
        <v>2406</v>
      </c>
      <c r="D165" s="41" t="s">
        <v>2407</v>
      </c>
      <c r="E165" s="41" t="s">
        <v>2408</v>
      </c>
      <c r="F165" s="41" t="s">
        <v>2409</v>
      </c>
      <c r="I165" s="41" t="s">
        <v>900</v>
      </c>
    </row>
    <row r="166" customFormat="false" ht="11.25" hidden="false" customHeight="true" outlineLevel="0" collapsed="false">
      <c r="A166" s="41" t="s">
        <v>2252</v>
      </c>
      <c r="B166" s="41" t="s">
        <v>16</v>
      </c>
      <c r="C166" s="41" t="s">
        <v>2413</v>
      </c>
      <c r="D166" s="41" t="s">
        <v>2414</v>
      </c>
      <c r="E166" s="41" t="s">
        <v>2415</v>
      </c>
      <c r="F166" s="41" t="s">
        <v>2278</v>
      </c>
      <c r="G166" s="41" t="s">
        <v>2416</v>
      </c>
      <c r="I166" s="41" t="s">
        <v>900</v>
      </c>
    </row>
    <row r="167" customFormat="false" ht="11.25" hidden="false" customHeight="true" outlineLevel="0" collapsed="false">
      <c r="A167" s="41" t="s">
        <v>2252</v>
      </c>
      <c r="B167" s="41" t="s">
        <v>16</v>
      </c>
      <c r="C167" s="41" t="s">
        <v>2417</v>
      </c>
      <c r="D167" s="41" t="s">
        <v>2418</v>
      </c>
      <c r="E167" s="41" t="s">
        <v>2419</v>
      </c>
      <c r="F167" s="41" t="s">
        <v>2286</v>
      </c>
      <c r="I167" s="41" t="s">
        <v>900</v>
      </c>
    </row>
    <row r="168" customFormat="false" ht="11.25" hidden="false" customHeight="true" outlineLevel="0" collapsed="false">
      <c r="A168" s="41" t="s">
        <v>2252</v>
      </c>
      <c r="B168" s="41" t="s">
        <v>16</v>
      </c>
      <c r="C168" s="41" t="s">
        <v>2420</v>
      </c>
      <c r="D168" s="41" t="s">
        <v>2421</v>
      </c>
      <c r="E168" s="41" t="s">
        <v>2422</v>
      </c>
      <c r="F168" s="41" t="s">
        <v>2409</v>
      </c>
      <c r="I168" s="41" t="s">
        <v>900</v>
      </c>
    </row>
    <row r="169" customFormat="false" ht="11.25" hidden="false" customHeight="true" outlineLevel="0" collapsed="false">
      <c r="A169" s="41" t="s">
        <v>2252</v>
      </c>
      <c r="B169" s="41" t="s">
        <v>16</v>
      </c>
      <c r="C169" s="41" t="s">
        <v>2423</v>
      </c>
      <c r="D169" s="41" t="s">
        <v>2424</v>
      </c>
      <c r="E169" s="41" t="s">
        <v>2425</v>
      </c>
      <c r="F169" s="41" t="s">
        <v>2286</v>
      </c>
      <c r="G169" s="41" t="s">
        <v>2426</v>
      </c>
      <c r="I169" s="41" t="s">
        <v>900</v>
      </c>
    </row>
    <row r="170" customFormat="false" ht="11.25" hidden="false" customHeight="true" outlineLevel="0" collapsed="false">
      <c r="A170" s="41" t="s">
        <v>2252</v>
      </c>
      <c r="B170" s="41" t="s">
        <v>16</v>
      </c>
      <c r="C170" s="41" t="s">
        <v>2427</v>
      </c>
      <c r="D170" s="41" t="s">
        <v>2428</v>
      </c>
      <c r="E170" s="41" t="s">
        <v>2429</v>
      </c>
      <c r="F170" s="41" t="s">
        <v>2366</v>
      </c>
      <c r="I170" s="41" t="s">
        <v>900</v>
      </c>
    </row>
    <row r="171" customFormat="false" ht="11.25" hidden="false" customHeight="true" outlineLevel="0" collapsed="false">
      <c r="A171" s="41" t="s">
        <v>2252</v>
      </c>
      <c r="B171" s="41" t="s">
        <v>16</v>
      </c>
      <c r="C171" s="41" t="s">
        <v>2433</v>
      </c>
      <c r="D171" s="41" t="s">
        <v>2434</v>
      </c>
      <c r="E171" s="41" t="s">
        <v>2435</v>
      </c>
      <c r="F171" s="41" t="s">
        <v>2310</v>
      </c>
      <c r="G171" s="41" t="s">
        <v>2436</v>
      </c>
      <c r="I171" s="41" t="s">
        <v>900</v>
      </c>
    </row>
    <row r="172" customFormat="false" ht="11.25" hidden="false" customHeight="true" outlineLevel="0" collapsed="false">
      <c r="A172" s="41" t="s">
        <v>2252</v>
      </c>
      <c r="B172" s="41" t="s">
        <v>16</v>
      </c>
      <c r="C172" s="41" t="s">
        <v>2448</v>
      </c>
      <c r="D172" s="41" t="s">
        <v>2449</v>
      </c>
      <c r="E172" s="41" t="s">
        <v>2450</v>
      </c>
      <c r="F172" s="41" t="s">
        <v>2310</v>
      </c>
      <c r="I172" s="41" t="s">
        <v>900</v>
      </c>
    </row>
    <row r="173" customFormat="false" ht="11.25" hidden="false" customHeight="true" outlineLevel="0" collapsed="false">
      <c r="A173" s="41" t="s">
        <v>2252</v>
      </c>
      <c r="B173" s="41" t="s">
        <v>16</v>
      </c>
      <c r="C173" s="41" t="s">
        <v>2451</v>
      </c>
      <c r="D173" s="41" t="s">
        <v>2452</v>
      </c>
      <c r="E173" s="41" t="s">
        <v>2453</v>
      </c>
      <c r="F173" s="41" t="s">
        <v>2310</v>
      </c>
      <c r="H173" s="41" t="s">
        <v>2454</v>
      </c>
      <c r="I173" s="41" t="s">
        <v>900</v>
      </c>
    </row>
    <row r="174" customFormat="false" ht="11.25" hidden="false" customHeight="true" outlineLevel="0" collapsed="false">
      <c r="A174" s="41" t="s">
        <v>2252</v>
      </c>
      <c r="B174" s="41" t="s">
        <v>16</v>
      </c>
      <c r="C174" s="41" t="s">
        <v>2455</v>
      </c>
      <c r="D174" s="41" t="s">
        <v>2456</v>
      </c>
      <c r="E174" s="41" t="s">
        <v>2457</v>
      </c>
      <c r="F174" s="41" t="s">
        <v>2318</v>
      </c>
      <c r="G174" s="41" t="s">
        <v>2458</v>
      </c>
      <c r="I174" s="41" t="s">
        <v>900</v>
      </c>
    </row>
    <row r="175" customFormat="false" ht="11.25" hidden="false" customHeight="true" outlineLevel="0" collapsed="false">
      <c r="A175" s="41" t="s">
        <v>2252</v>
      </c>
      <c r="B175" s="41" t="s">
        <v>16</v>
      </c>
      <c r="C175" s="41" t="s">
        <v>2459</v>
      </c>
      <c r="D175" s="41" t="s">
        <v>2460</v>
      </c>
      <c r="E175" s="41" t="s">
        <v>2461</v>
      </c>
      <c r="F175" s="41" t="s">
        <v>2318</v>
      </c>
      <c r="I175" s="41" t="s">
        <v>900</v>
      </c>
    </row>
    <row r="176" customFormat="false" ht="11.25" hidden="false" customHeight="true" outlineLevel="0" collapsed="false">
      <c r="A176" s="41" t="s">
        <v>2252</v>
      </c>
      <c r="B176" s="41" t="s">
        <v>16</v>
      </c>
      <c r="C176" s="41" t="s">
        <v>2465</v>
      </c>
      <c r="D176" s="41" t="s">
        <v>2466</v>
      </c>
      <c r="E176" s="41" t="s">
        <v>2467</v>
      </c>
      <c r="F176" s="41" t="s">
        <v>2370</v>
      </c>
      <c r="I176" s="41" t="s">
        <v>900</v>
      </c>
    </row>
    <row r="177" customFormat="false" ht="11.25" hidden="false" customHeight="true" outlineLevel="0" collapsed="false">
      <c r="A177" s="41" t="s">
        <v>2252</v>
      </c>
      <c r="B177" s="41" t="s">
        <v>16</v>
      </c>
      <c r="C177" s="41" t="s">
        <v>2477</v>
      </c>
      <c r="D177" s="41" t="s">
        <v>2478</v>
      </c>
      <c r="E177" s="41" t="s">
        <v>2479</v>
      </c>
      <c r="F177" s="41" t="s">
        <v>2310</v>
      </c>
      <c r="I177" s="41" t="s">
        <v>900</v>
      </c>
    </row>
    <row r="178" customFormat="false" ht="11.25" hidden="false" customHeight="true" outlineLevel="0" collapsed="false">
      <c r="A178" s="41" t="s">
        <v>2252</v>
      </c>
      <c r="B178" s="41" t="s">
        <v>16</v>
      </c>
      <c r="C178" s="41" t="s">
        <v>2480</v>
      </c>
      <c r="D178" s="41" t="s">
        <v>2481</v>
      </c>
      <c r="E178" s="41" t="s">
        <v>2482</v>
      </c>
      <c r="F178" s="41" t="s">
        <v>2370</v>
      </c>
      <c r="I178" s="41" t="s">
        <v>900</v>
      </c>
    </row>
    <row r="179" customFormat="false" ht="11.25" hidden="false" customHeight="true" outlineLevel="0" collapsed="false">
      <c r="A179" s="41" t="s">
        <v>2252</v>
      </c>
      <c r="B179" s="41" t="s">
        <v>16</v>
      </c>
      <c r="C179" s="41" t="s">
        <v>2483</v>
      </c>
      <c r="D179" s="41" t="s">
        <v>2484</v>
      </c>
      <c r="E179" s="41" t="s">
        <v>2485</v>
      </c>
      <c r="F179" s="41" t="s">
        <v>2282</v>
      </c>
      <c r="I179" s="41" t="s">
        <v>900</v>
      </c>
    </row>
    <row r="180" customFormat="false" ht="11.25" hidden="false" customHeight="true" outlineLevel="0" collapsed="false">
      <c r="A180" s="41" t="s">
        <v>2252</v>
      </c>
      <c r="B180" s="41" t="s">
        <v>16</v>
      </c>
      <c r="C180" s="41" t="s">
        <v>2489</v>
      </c>
      <c r="D180" s="41" t="s">
        <v>2490</v>
      </c>
      <c r="E180" s="41" t="s">
        <v>2491</v>
      </c>
      <c r="F180" s="41" t="s">
        <v>2314</v>
      </c>
      <c r="I180" s="41" t="s">
        <v>900</v>
      </c>
    </row>
    <row r="181" customFormat="false" ht="11.25" hidden="false" customHeight="true" outlineLevel="0" collapsed="false">
      <c r="A181" s="41" t="s">
        <v>2252</v>
      </c>
      <c r="B181" s="41" t="s">
        <v>16</v>
      </c>
      <c r="C181" s="41" t="s">
        <v>2492</v>
      </c>
      <c r="D181" s="41" t="s">
        <v>2493</v>
      </c>
      <c r="E181" s="41" t="s">
        <v>2494</v>
      </c>
      <c r="F181" s="41" t="s">
        <v>2495</v>
      </c>
      <c r="G181" s="41" t="s">
        <v>2496</v>
      </c>
      <c r="I181" s="41" t="s">
        <v>900</v>
      </c>
    </row>
    <row r="182" customFormat="false" ht="11.25" hidden="false" customHeight="true" outlineLevel="0" collapsed="false">
      <c r="A182" s="41" t="s">
        <v>2252</v>
      </c>
      <c r="B182" s="41" t="s">
        <v>16</v>
      </c>
      <c r="C182" s="41" t="s">
        <v>2497</v>
      </c>
      <c r="D182" s="41" t="s">
        <v>2498</v>
      </c>
      <c r="E182" s="41" t="s">
        <v>2499</v>
      </c>
      <c r="F182" s="41" t="s">
        <v>2500</v>
      </c>
      <c r="G182" s="41" t="s">
        <v>2501</v>
      </c>
      <c r="I182" s="41" t="s">
        <v>900</v>
      </c>
    </row>
    <row r="183" customFormat="false" ht="11.25" hidden="false" customHeight="true" outlineLevel="0" collapsed="false">
      <c r="A183" s="41" t="s">
        <v>2252</v>
      </c>
      <c r="B183" s="41" t="s">
        <v>16</v>
      </c>
      <c r="C183" s="41" t="s">
        <v>13</v>
      </c>
      <c r="D183" s="41" t="s">
        <v>45</v>
      </c>
      <c r="E183" s="41" t="s">
        <v>48</v>
      </c>
      <c r="F183" s="41" t="s">
        <v>50</v>
      </c>
      <c r="G183" s="41" t="s">
        <v>2511</v>
      </c>
      <c r="I183" s="41" t="s">
        <v>900</v>
      </c>
    </row>
    <row r="184" customFormat="false" ht="11.25" hidden="false" customHeight="true" outlineLevel="0" collapsed="false">
      <c r="A184" s="41" t="s">
        <v>2252</v>
      </c>
      <c r="B184" s="41" t="s">
        <v>16</v>
      </c>
      <c r="C184" s="41" t="s">
        <v>2516</v>
      </c>
      <c r="D184" s="41" t="s">
        <v>2517</v>
      </c>
      <c r="E184" s="41" t="s">
        <v>2518</v>
      </c>
      <c r="F184" s="41" t="s">
        <v>2370</v>
      </c>
      <c r="G184" s="41" t="s">
        <v>2519</v>
      </c>
      <c r="I184" s="41" t="s">
        <v>900</v>
      </c>
    </row>
    <row r="185" customFormat="false" ht="11.25" hidden="false" customHeight="true" outlineLevel="0" collapsed="false">
      <c r="A185" s="41" t="s">
        <v>2252</v>
      </c>
      <c r="B185" s="41" t="s">
        <v>16</v>
      </c>
      <c r="C185" s="41" t="s">
        <v>2536</v>
      </c>
      <c r="D185" s="41" t="s">
        <v>2537</v>
      </c>
      <c r="E185" s="41" t="s">
        <v>2538</v>
      </c>
      <c r="F185" s="41" t="s">
        <v>2370</v>
      </c>
      <c r="I185" s="41" t="s">
        <v>900</v>
      </c>
    </row>
    <row r="186" customFormat="false" ht="11.25" hidden="false" customHeight="true" outlineLevel="0" collapsed="false">
      <c r="A186" s="41" t="s">
        <v>2252</v>
      </c>
      <c r="B186" s="41" t="s">
        <v>16</v>
      </c>
      <c r="C186" s="41" t="s">
        <v>2539</v>
      </c>
      <c r="D186" s="41" t="s">
        <v>2540</v>
      </c>
      <c r="E186" s="41" t="s">
        <v>2541</v>
      </c>
      <c r="F186" s="41" t="s">
        <v>2286</v>
      </c>
      <c r="I186" s="41" t="s">
        <v>900</v>
      </c>
    </row>
    <row r="187" customFormat="false" ht="11.25" hidden="false" customHeight="true" outlineLevel="0" collapsed="false">
      <c r="A187" s="41" t="s">
        <v>2252</v>
      </c>
      <c r="B187" s="41" t="s">
        <v>16</v>
      </c>
      <c r="C187" s="41" t="s">
        <v>2550</v>
      </c>
      <c r="D187" s="41" t="s">
        <v>2551</v>
      </c>
      <c r="E187" s="41" t="s">
        <v>2552</v>
      </c>
      <c r="F187" s="41" t="s">
        <v>2370</v>
      </c>
      <c r="G187" s="41" t="s">
        <v>2553</v>
      </c>
      <c r="I187" s="41" t="s">
        <v>900</v>
      </c>
    </row>
    <row r="188" customFormat="false" ht="11.25" hidden="false" customHeight="true" outlineLevel="0" collapsed="false">
      <c r="A188" s="41" t="s">
        <v>2252</v>
      </c>
      <c r="B188" s="41" t="s">
        <v>16</v>
      </c>
      <c r="C188" s="41" t="s">
        <v>2561</v>
      </c>
      <c r="D188" s="41" t="s">
        <v>2562</v>
      </c>
      <c r="E188" s="41" t="s">
        <v>2563</v>
      </c>
      <c r="F188" s="41" t="s">
        <v>2564</v>
      </c>
      <c r="I188" s="41" t="s">
        <v>900</v>
      </c>
    </row>
    <row r="189" customFormat="false" ht="11.25" hidden="false" customHeight="true" outlineLevel="0" collapsed="false">
      <c r="A189" s="41" t="s">
        <v>2252</v>
      </c>
      <c r="B189" s="41" t="s">
        <v>16</v>
      </c>
      <c r="C189" s="41" t="s">
        <v>2569</v>
      </c>
      <c r="D189" s="41" t="s">
        <v>2570</v>
      </c>
      <c r="E189" s="41" t="s">
        <v>2571</v>
      </c>
      <c r="F189" s="41" t="s">
        <v>2310</v>
      </c>
      <c r="G189" s="41" t="s">
        <v>2572</v>
      </c>
      <c r="I189" s="41" t="s">
        <v>900</v>
      </c>
    </row>
    <row r="190" customFormat="false" ht="11.25" hidden="false" customHeight="true" outlineLevel="0" collapsed="false">
      <c r="A190" s="41" t="s">
        <v>2252</v>
      </c>
      <c r="B190" s="41" t="s">
        <v>16</v>
      </c>
      <c r="C190" s="41" t="s">
        <v>2581</v>
      </c>
      <c r="D190" s="41" t="s">
        <v>2582</v>
      </c>
      <c r="E190" s="41" t="s">
        <v>2583</v>
      </c>
      <c r="F190" s="41" t="s">
        <v>2314</v>
      </c>
      <c r="G190" s="41" t="s">
        <v>2584</v>
      </c>
      <c r="I190" s="41" t="s">
        <v>900</v>
      </c>
    </row>
    <row r="191" customFormat="false" ht="11.25" hidden="false" customHeight="true" outlineLevel="0" collapsed="false">
      <c r="A191" s="41" t="s">
        <v>2252</v>
      </c>
      <c r="B191" s="41" t="s">
        <v>16</v>
      </c>
      <c r="C191" s="41" t="s">
        <v>2585</v>
      </c>
      <c r="D191" s="41" t="s">
        <v>2586</v>
      </c>
      <c r="E191" s="41" t="s">
        <v>2587</v>
      </c>
      <c r="F191" s="41" t="s">
        <v>2310</v>
      </c>
      <c r="I191" s="41" t="s">
        <v>900</v>
      </c>
    </row>
    <row r="192" customFormat="false" ht="11.25" hidden="false" customHeight="true" outlineLevel="0" collapsed="false">
      <c r="A192" s="41" t="s">
        <v>2252</v>
      </c>
      <c r="B192" s="41" t="s">
        <v>16</v>
      </c>
      <c r="C192" s="41" t="s">
        <v>2588</v>
      </c>
      <c r="D192" s="41" t="s">
        <v>2589</v>
      </c>
      <c r="E192" s="41" t="s">
        <v>2590</v>
      </c>
      <c r="F192" s="41" t="s">
        <v>2366</v>
      </c>
      <c r="I192" s="41" t="s">
        <v>900</v>
      </c>
    </row>
    <row r="193" customFormat="false" ht="11.25" hidden="false" customHeight="true" outlineLevel="0" collapsed="false">
      <c r="A193" s="41" t="s">
        <v>2252</v>
      </c>
      <c r="B193" s="41" t="s">
        <v>16</v>
      </c>
      <c r="C193" s="41" t="s">
        <v>2591</v>
      </c>
      <c r="D193" s="41" t="s">
        <v>2592</v>
      </c>
      <c r="E193" s="41" t="s">
        <v>2593</v>
      </c>
      <c r="F193" s="41" t="s">
        <v>2314</v>
      </c>
      <c r="G193" s="41" t="s">
        <v>2594</v>
      </c>
      <c r="I193" s="41" t="s">
        <v>900</v>
      </c>
    </row>
    <row r="194" customFormat="false" ht="11.25" hidden="false" customHeight="true" outlineLevel="0" collapsed="false">
      <c r="A194" s="41" t="s">
        <v>2252</v>
      </c>
      <c r="B194" s="41" t="s">
        <v>16</v>
      </c>
      <c r="C194" s="41" t="s">
        <v>2595</v>
      </c>
      <c r="D194" s="41" t="s">
        <v>2596</v>
      </c>
      <c r="E194" s="41" t="s">
        <v>2597</v>
      </c>
      <c r="F194" s="41" t="s">
        <v>2290</v>
      </c>
      <c r="I194" s="41" t="s">
        <v>900</v>
      </c>
    </row>
    <row r="195" customFormat="false" ht="11.25" hidden="false" customHeight="true" outlineLevel="0" collapsed="false">
      <c r="A195" s="41" t="s">
        <v>2252</v>
      </c>
      <c r="B195" s="41" t="s">
        <v>16</v>
      </c>
      <c r="C195" s="41" t="s">
        <v>2602</v>
      </c>
      <c r="D195" s="41" t="s">
        <v>2603</v>
      </c>
      <c r="E195" s="41" t="s">
        <v>2604</v>
      </c>
      <c r="F195" s="41" t="s">
        <v>2409</v>
      </c>
      <c r="G195" s="41" t="s">
        <v>2605</v>
      </c>
      <c r="I195" s="41" t="s">
        <v>900</v>
      </c>
    </row>
    <row r="196" customFormat="false" ht="11.25" hidden="false" customHeight="true" outlineLevel="0" collapsed="false">
      <c r="A196" s="41" t="s">
        <v>2252</v>
      </c>
      <c r="B196" s="41" t="s">
        <v>16</v>
      </c>
      <c r="C196" s="41" t="s">
        <v>2606</v>
      </c>
      <c r="D196" s="41" t="s">
        <v>2607</v>
      </c>
      <c r="E196" s="41" t="s">
        <v>2608</v>
      </c>
      <c r="F196" s="41" t="s">
        <v>2370</v>
      </c>
      <c r="G196" s="41" t="s">
        <v>2609</v>
      </c>
      <c r="I196" s="41" t="s">
        <v>900</v>
      </c>
    </row>
    <row r="197" customFormat="false" ht="11.25" hidden="false" customHeight="true" outlineLevel="0" collapsed="false">
      <c r="A197" s="41" t="s">
        <v>2252</v>
      </c>
      <c r="B197" s="41" t="s">
        <v>16</v>
      </c>
      <c r="C197" s="41" t="s">
        <v>2628</v>
      </c>
      <c r="D197" s="41" t="s">
        <v>2629</v>
      </c>
      <c r="E197" s="41" t="s">
        <v>2630</v>
      </c>
      <c r="F197" s="41" t="s">
        <v>2314</v>
      </c>
      <c r="I197" s="41" t="s">
        <v>900</v>
      </c>
    </row>
    <row r="198" customFormat="false" ht="11.25" hidden="false" customHeight="true" outlineLevel="0" collapsed="false">
      <c r="A198" s="41" t="s">
        <v>2252</v>
      </c>
      <c r="B198" s="41" t="s">
        <v>16</v>
      </c>
      <c r="C198" s="41" t="s">
        <v>2631</v>
      </c>
      <c r="D198" s="41" t="s">
        <v>2632</v>
      </c>
      <c r="E198" s="41" t="s">
        <v>2633</v>
      </c>
      <c r="F198" s="41" t="s">
        <v>2634</v>
      </c>
      <c r="G198" s="41" t="s">
        <v>2635</v>
      </c>
      <c r="I198" s="41" t="s">
        <v>900</v>
      </c>
    </row>
    <row r="199" customFormat="false" ht="11.25" hidden="false" customHeight="true" outlineLevel="0" collapsed="false">
      <c r="A199" s="41" t="s">
        <v>2252</v>
      </c>
      <c r="B199" s="41" t="s">
        <v>16</v>
      </c>
      <c r="C199" s="41" t="s">
        <v>2636</v>
      </c>
      <c r="D199" s="41" t="s">
        <v>2637</v>
      </c>
      <c r="E199" s="41" t="s">
        <v>2638</v>
      </c>
      <c r="F199" s="41" t="s">
        <v>2318</v>
      </c>
      <c r="I199" s="41" t="s">
        <v>900</v>
      </c>
    </row>
    <row r="200" customFormat="false" ht="11.25" hidden="false" customHeight="true" outlineLevel="0" collapsed="false">
      <c r="A200" s="41" t="s">
        <v>2252</v>
      </c>
      <c r="B200" s="41" t="s">
        <v>16</v>
      </c>
      <c r="C200" s="41" t="s">
        <v>2639</v>
      </c>
      <c r="D200" s="41" t="s">
        <v>2640</v>
      </c>
      <c r="E200" s="41" t="s">
        <v>2641</v>
      </c>
      <c r="F200" s="41" t="s">
        <v>2409</v>
      </c>
      <c r="G200" s="41" t="s">
        <v>2642</v>
      </c>
      <c r="I200" s="41" t="s">
        <v>900</v>
      </c>
    </row>
    <row r="201" customFormat="false" ht="11.25" hidden="false" customHeight="true" outlineLevel="0" collapsed="false">
      <c r="A201" s="41" t="s">
        <v>2252</v>
      </c>
      <c r="B201" s="41" t="s">
        <v>16</v>
      </c>
      <c r="C201" s="41" t="s">
        <v>2650</v>
      </c>
      <c r="D201" s="41" t="s">
        <v>2651</v>
      </c>
      <c r="E201" s="41" t="s">
        <v>2652</v>
      </c>
      <c r="F201" s="41" t="s">
        <v>50</v>
      </c>
      <c r="G201" s="41" t="s">
        <v>2653</v>
      </c>
      <c r="I201" s="41" t="s">
        <v>900</v>
      </c>
    </row>
    <row r="202" customFormat="false" ht="11.25" hidden="false" customHeight="true" outlineLevel="0" collapsed="false">
      <c r="A202" s="41" t="s">
        <v>2252</v>
      </c>
      <c r="B202" s="41" t="s">
        <v>16</v>
      </c>
      <c r="C202" s="41" t="s">
        <v>2654</v>
      </c>
      <c r="D202" s="41" t="s">
        <v>2655</v>
      </c>
      <c r="E202" s="41" t="s">
        <v>2656</v>
      </c>
      <c r="F202" s="41" t="s">
        <v>2310</v>
      </c>
      <c r="I202" s="41" t="s">
        <v>900</v>
      </c>
    </row>
    <row r="203" customFormat="false" ht="11.25" hidden="false" customHeight="true" outlineLevel="0" collapsed="false">
      <c r="A203" s="41" t="s">
        <v>2252</v>
      </c>
      <c r="B203" s="41" t="s">
        <v>16</v>
      </c>
      <c r="C203" s="41" t="s">
        <v>2672</v>
      </c>
      <c r="D203" s="41" t="s">
        <v>2673</v>
      </c>
      <c r="E203" s="41" t="s">
        <v>2674</v>
      </c>
      <c r="F203" s="41" t="s">
        <v>50</v>
      </c>
      <c r="I203" s="41" t="s">
        <v>900</v>
      </c>
    </row>
    <row r="204" customFormat="false" ht="11.25" hidden="false" customHeight="true" outlineLevel="0" collapsed="false">
      <c r="A204" s="41" t="s">
        <v>2252</v>
      </c>
      <c r="B204" s="41" t="s">
        <v>16</v>
      </c>
      <c r="C204" s="41" t="s">
        <v>2687</v>
      </c>
      <c r="D204" s="41" t="s">
        <v>2688</v>
      </c>
      <c r="E204" s="41" t="s">
        <v>2689</v>
      </c>
      <c r="F204" s="41" t="s">
        <v>2310</v>
      </c>
      <c r="I204" s="41" t="s">
        <v>900</v>
      </c>
    </row>
    <row r="205" customFormat="false" ht="11.25" hidden="false" customHeight="true" outlineLevel="0" collapsed="false">
      <c r="A205" s="41" t="s">
        <v>2252</v>
      </c>
      <c r="B205" s="41" t="s">
        <v>16</v>
      </c>
      <c r="C205" s="41" t="s">
        <v>2693</v>
      </c>
      <c r="D205" s="41" t="s">
        <v>2694</v>
      </c>
      <c r="E205" s="41" t="s">
        <v>2695</v>
      </c>
      <c r="F205" s="41" t="s">
        <v>2282</v>
      </c>
      <c r="I205" s="41" t="s">
        <v>900</v>
      </c>
    </row>
    <row r="206" customFormat="false" ht="11.25" hidden="false" customHeight="true" outlineLevel="0" collapsed="false">
      <c r="A206" s="41" t="s">
        <v>2252</v>
      </c>
      <c r="B206" s="41" t="s">
        <v>16</v>
      </c>
      <c r="C206" s="41" t="s">
        <v>2696</v>
      </c>
      <c r="D206" s="41" t="s">
        <v>2694</v>
      </c>
      <c r="E206" s="41" t="s">
        <v>2695</v>
      </c>
      <c r="F206" s="41" t="s">
        <v>2697</v>
      </c>
      <c r="I206" s="41" t="s">
        <v>900</v>
      </c>
    </row>
    <row r="207" customFormat="false" ht="11.25" hidden="false" customHeight="true" outlineLevel="0" collapsed="false">
      <c r="A207" s="41" t="s">
        <v>2252</v>
      </c>
      <c r="B207" s="41" t="s">
        <v>16</v>
      </c>
      <c r="C207" s="41" t="s">
        <v>2709</v>
      </c>
      <c r="D207" s="41" t="s">
        <v>2710</v>
      </c>
      <c r="E207" s="41" t="s">
        <v>2711</v>
      </c>
      <c r="F207" s="41" t="s">
        <v>2712</v>
      </c>
      <c r="I207" s="41" t="s">
        <v>900</v>
      </c>
    </row>
    <row r="208" customFormat="false" ht="11.25" hidden="false" customHeight="true" outlineLevel="0" collapsed="false">
      <c r="A208" s="41" t="s">
        <v>2252</v>
      </c>
      <c r="B208" s="41" t="s">
        <v>16</v>
      </c>
      <c r="C208" s="41" t="s">
        <v>2713</v>
      </c>
      <c r="D208" s="41" t="s">
        <v>2714</v>
      </c>
      <c r="E208" s="41" t="s">
        <v>2715</v>
      </c>
      <c r="F208" s="41" t="s">
        <v>2716</v>
      </c>
      <c r="I208" s="41" t="s">
        <v>900</v>
      </c>
    </row>
    <row r="209" customFormat="false" ht="11.25" hidden="false" customHeight="true" outlineLevel="0" collapsed="false">
      <c r="A209" s="41" t="s">
        <v>2252</v>
      </c>
      <c r="B209" s="41" t="s">
        <v>16</v>
      </c>
      <c r="C209" s="41" t="s">
        <v>2720</v>
      </c>
      <c r="D209" s="41" t="s">
        <v>2721</v>
      </c>
      <c r="E209" s="41" t="s">
        <v>2722</v>
      </c>
      <c r="F209" s="41" t="s">
        <v>2310</v>
      </c>
      <c r="I209" s="41" t="s">
        <v>900</v>
      </c>
    </row>
    <row r="210" customFormat="false" ht="11.25" hidden="false" customHeight="true" outlineLevel="0" collapsed="false">
      <c r="A210" s="41" t="s">
        <v>2252</v>
      </c>
      <c r="B210" s="41" t="s">
        <v>16</v>
      </c>
      <c r="C210" s="41" t="s">
        <v>2738</v>
      </c>
      <c r="D210" s="41" t="s">
        <v>2739</v>
      </c>
      <c r="E210" s="41" t="s">
        <v>2740</v>
      </c>
      <c r="F210" s="41" t="s">
        <v>2741</v>
      </c>
      <c r="I210" s="41" t="s">
        <v>900</v>
      </c>
    </row>
    <row r="211" customFormat="false" ht="11.25" hidden="false" customHeight="true" outlineLevel="0" collapsed="false">
      <c r="A211" s="41" t="s">
        <v>2252</v>
      </c>
      <c r="B211" s="41" t="s">
        <v>16</v>
      </c>
      <c r="C211" s="41" t="s">
        <v>2742</v>
      </c>
      <c r="D211" s="41" t="s">
        <v>2743</v>
      </c>
      <c r="E211" s="41" t="s">
        <v>2744</v>
      </c>
      <c r="F211" s="41" t="s">
        <v>2314</v>
      </c>
      <c r="I211" s="41" t="s">
        <v>900</v>
      </c>
    </row>
    <row r="212" customFormat="false" ht="11.25" hidden="false" customHeight="true" outlineLevel="0" collapsed="false">
      <c r="A212" s="41" t="s">
        <v>2252</v>
      </c>
      <c r="B212" s="41" t="s">
        <v>16</v>
      </c>
      <c r="C212" s="41" t="s">
        <v>2262</v>
      </c>
      <c r="D212" s="41" t="s">
        <v>2263</v>
      </c>
      <c r="E212" s="41" t="s">
        <v>2264</v>
      </c>
      <c r="F212" s="41" t="s">
        <v>2265</v>
      </c>
      <c r="G212" s="41" t="s">
        <v>2266</v>
      </c>
      <c r="I212" s="41" t="s">
        <v>860</v>
      </c>
    </row>
    <row r="213" customFormat="false" ht="11.25" hidden="false" customHeight="true" outlineLevel="0" collapsed="false">
      <c r="A213" s="41" t="s">
        <v>2252</v>
      </c>
      <c r="B213" s="41" t="s">
        <v>16</v>
      </c>
      <c r="C213" s="41" t="s">
        <v>2271</v>
      </c>
      <c r="D213" s="41" t="s">
        <v>2272</v>
      </c>
      <c r="E213" s="41" t="s">
        <v>2273</v>
      </c>
      <c r="F213" s="41" t="s">
        <v>2274</v>
      </c>
      <c r="I213" s="41" t="s">
        <v>860</v>
      </c>
    </row>
    <row r="214" customFormat="false" ht="11.25" hidden="false" customHeight="true" outlineLevel="0" collapsed="false">
      <c r="A214" s="41" t="s">
        <v>2252</v>
      </c>
      <c r="B214" s="41" t="s">
        <v>16</v>
      </c>
      <c r="C214" s="41" t="s">
        <v>2275</v>
      </c>
      <c r="D214" s="41" t="s">
        <v>2276</v>
      </c>
      <c r="E214" s="41" t="s">
        <v>2277</v>
      </c>
      <c r="F214" s="41" t="s">
        <v>2278</v>
      </c>
      <c r="I214" s="41" t="s">
        <v>860</v>
      </c>
    </row>
    <row r="215" customFormat="false" ht="11.25" hidden="false" customHeight="true" outlineLevel="0" collapsed="false">
      <c r="A215" s="41" t="s">
        <v>2252</v>
      </c>
      <c r="B215" s="41" t="s">
        <v>16</v>
      </c>
      <c r="C215" s="41" t="s">
        <v>2751</v>
      </c>
      <c r="D215" s="41" t="s">
        <v>2752</v>
      </c>
      <c r="E215" s="41" t="s">
        <v>2753</v>
      </c>
      <c r="F215" s="41" t="s">
        <v>2314</v>
      </c>
      <c r="I215" s="41" t="s">
        <v>860</v>
      </c>
    </row>
    <row r="216" customFormat="false" ht="11.25" hidden="false" customHeight="true" outlineLevel="0" collapsed="false">
      <c r="A216" s="41" t="s">
        <v>2252</v>
      </c>
      <c r="B216" s="41" t="s">
        <v>16</v>
      </c>
      <c r="C216" s="41" t="s">
        <v>2291</v>
      </c>
      <c r="D216" s="41" t="s">
        <v>2292</v>
      </c>
      <c r="E216" s="41" t="s">
        <v>2293</v>
      </c>
      <c r="F216" s="41" t="s">
        <v>2294</v>
      </c>
      <c r="I216" s="41" t="s">
        <v>860</v>
      </c>
    </row>
    <row r="217" customFormat="false" ht="11.25" hidden="false" customHeight="true" outlineLevel="0" collapsed="false">
      <c r="A217" s="41" t="s">
        <v>2252</v>
      </c>
      <c r="B217" s="41" t="s">
        <v>16</v>
      </c>
      <c r="C217" s="41" t="s">
        <v>2299</v>
      </c>
      <c r="D217" s="41" t="s">
        <v>2300</v>
      </c>
      <c r="E217" s="41" t="s">
        <v>2301</v>
      </c>
      <c r="F217" s="41" t="s">
        <v>2270</v>
      </c>
      <c r="I217" s="41" t="s">
        <v>860</v>
      </c>
    </row>
    <row r="218" customFormat="false" ht="11.25" hidden="false" customHeight="true" outlineLevel="0" collapsed="false">
      <c r="A218" s="41" t="s">
        <v>2252</v>
      </c>
      <c r="B218" s="41" t="s">
        <v>16</v>
      </c>
      <c r="C218" s="41" t="s">
        <v>2307</v>
      </c>
      <c r="D218" s="41" t="s">
        <v>2308</v>
      </c>
      <c r="E218" s="41" t="s">
        <v>2309</v>
      </c>
      <c r="F218" s="41" t="s">
        <v>2310</v>
      </c>
      <c r="I218" s="41" t="s">
        <v>860</v>
      </c>
    </row>
    <row r="219" customFormat="false" ht="11.25" hidden="false" customHeight="true" outlineLevel="0" collapsed="false">
      <c r="A219" s="41" t="s">
        <v>2252</v>
      </c>
      <c r="B219" s="41" t="s">
        <v>16</v>
      </c>
      <c r="C219" s="41" t="s">
        <v>2754</v>
      </c>
      <c r="D219" s="41" t="s">
        <v>2755</v>
      </c>
      <c r="E219" s="41" t="s">
        <v>2756</v>
      </c>
      <c r="F219" s="41" t="s">
        <v>2366</v>
      </c>
      <c r="I219" s="41" t="s">
        <v>860</v>
      </c>
    </row>
    <row r="220" customFormat="false" ht="11.25" hidden="false" customHeight="true" outlineLevel="0" collapsed="false">
      <c r="A220" s="41" t="s">
        <v>2252</v>
      </c>
      <c r="B220" s="41" t="s">
        <v>16</v>
      </c>
      <c r="C220" s="41" t="s">
        <v>2322</v>
      </c>
      <c r="D220" s="41" t="s">
        <v>2323</v>
      </c>
      <c r="E220" s="41" t="s">
        <v>2324</v>
      </c>
      <c r="F220" s="41" t="s">
        <v>2290</v>
      </c>
      <c r="G220" s="41" t="s">
        <v>2325</v>
      </c>
      <c r="I220" s="41" t="s">
        <v>860</v>
      </c>
    </row>
    <row r="221" customFormat="false" ht="11.25" hidden="false" customHeight="true" outlineLevel="0" collapsed="false">
      <c r="A221" s="41" t="s">
        <v>2252</v>
      </c>
      <c r="B221" s="41" t="s">
        <v>16</v>
      </c>
      <c r="C221" s="41" t="s">
        <v>2326</v>
      </c>
      <c r="D221" s="41" t="s">
        <v>2327</v>
      </c>
      <c r="E221" s="41" t="s">
        <v>2328</v>
      </c>
      <c r="F221" s="41" t="s">
        <v>2282</v>
      </c>
      <c r="I221" s="41" t="s">
        <v>860</v>
      </c>
    </row>
    <row r="222" customFormat="false" ht="11.25" hidden="false" customHeight="true" outlineLevel="0" collapsed="false">
      <c r="A222" s="41" t="s">
        <v>2252</v>
      </c>
      <c r="B222" s="41" t="s">
        <v>16</v>
      </c>
      <c r="C222" s="41" t="s">
        <v>2757</v>
      </c>
      <c r="D222" s="41" t="s">
        <v>2758</v>
      </c>
      <c r="E222" s="41" t="s">
        <v>2759</v>
      </c>
      <c r="F222" s="41" t="s">
        <v>2310</v>
      </c>
      <c r="I222" s="41" t="s">
        <v>860</v>
      </c>
    </row>
    <row r="223" customFormat="false" ht="11.25" hidden="false" customHeight="true" outlineLevel="0" collapsed="false">
      <c r="A223" s="41" t="s">
        <v>2252</v>
      </c>
      <c r="B223" s="41" t="s">
        <v>16</v>
      </c>
      <c r="C223" s="41" t="s">
        <v>2760</v>
      </c>
      <c r="D223" s="41" t="s">
        <v>2761</v>
      </c>
      <c r="E223" s="41" t="s">
        <v>2762</v>
      </c>
      <c r="F223" s="41" t="s">
        <v>2282</v>
      </c>
      <c r="I223" s="41" t="s">
        <v>860</v>
      </c>
    </row>
    <row r="224" customFormat="false" ht="11.25" hidden="false" customHeight="true" outlineLevel="0" collapsed="false">
      <c r="A224" s="41" t="s">
        <v>2252</v>
      </c>
      <c r="B224" s="41" t="s">
        <v>16</v>
      </c>
      <c r="C224" s="41" t="s">
        <v>2343</v>
      </c>
      <c r="D224" s="41" t="s">
        <v>2344</v>
      </c>
      <c r="E224" s="41" t="s">
        <v>2345</v>
      </c>
      <c r="F224" s="41" t="s">
        <v>2270</v>
      </c>
      <c r="I224" s="41" t="s">
        <v>860</v>
      </c>
    </row>
    <row r="225" customFormat="false" ht="11.25" hidden="false" customHeight="true" outlineLevel="0" collapsed="false">
      <c r="A225" s="41" t="s">
        <v>2252</v>
      </c>
      <c r="B225" s="41" t="s">
        <v>16</v>
      </c>
      <c r="C225" s="41" t="s">
        <v>2346</v>
      </c>
      <c r="D225" s="41" t="s">
        <v>2347</v>
      </c>
      <c r="E225" s="41" t="s">
        <v>2348</v>
      </c>
      <c r="F225" s="41" t="s">
        <v>2310</v>
      </c>
      <c r="I225" s="41" t="s">
        <v>860</v>
      </c>
    </row>
    <row r="226" customFormat="false" ht="11.25" hidden="false" customHeight="true" outlineLevel="0" collapsed="false">
      <c r="A226" s="41" t="s">
        <v>2252</v>
      </c>
      <c r="B226" s="41" t="s">
        <v>16</v>
      </c>
      <c r="C226" s="41" t="s">
        <v>2349</v>
      </c>
      <c r="D226" s="41" t="s">
        <v>2350</v>
      </c>
      <c r="E226" s="41" t="s">
        <v>2351</v>
      </c>
      <c r="F226" s="41" t="s">
        <v>50</v>
      </c>
      <c r="I226" s="41" t="s">
        <v>860</v>
      </c>
    </row>
    <row r="227" customFormat="false" ht="11.25" hidden="false" customHeight="true" outlineLevel="0" collapsed="false">
      <c r="A227" s="41" t="s">
        <v>2252</v>
      </c>
      <c r="B227" s="41" t="s">
        <v>16</v>
      </c>
      <c r="C227" s="41" t="s">
        <v>2356</v>
      </c>
      <c r="D227" s="41" t="s">
        <v>2357</v>
      </c>
      <c r="E227" s="41" t="s">
        <v>2358</v>
      </c>
      <c r="F227" s="41" t="s">
        <v>2359</v>
      </c>
      <c r="I227" s="41" t="s">
        <v>860</v>
      </c>
    </row>
    <row r="228" customFormat="false" ht="11.25" hidden="false" customHeight="true" outlineLevel="0" collapsed="false">
      <c r="A228" s="41" t="s">
        <v>2252</v>
      </c>
      <c r="B228" s="41" t="s">
        <v>16</v>
      </c>
      <c r="C228" s="41" t="s">
        <v>2763</v>
      </c>
      <c r="D228" s="41" t="s">
        <v>2764</v>
      </c>
      <c r="E228" s="41" t="s">
        <v>2765</v>
      </c>
      <c r="F228" s="41" t="s">
        <v>2278</v>
      </c>
      <c r="I228" s="41" t="s">
        <v>860</v>
      </c>
    </row>
    <row r="229" customFormat="false" ht="11.25" hidden="false" customHeight="true" outlineLevel="0" collapsed="false">
      <c r="A229" s="41" t="s">
        <v>2252</v>
      </c>
      <c r="B229" s="41" t="s">
        <v>16</v>
      </c>
      <c r="C229" s="41" t="s">
        <v>2367</v>
      </c>
      <c r="D229" s="41" t="s">
        <v>2368</v>
      </c>
      <c r="E229" s="41" t="s">
        <v>2369</v>
      </c>
      <c r="F229" s="41" t="s">
        <v>2370</v>
      </c>
      <c r="I229" s="41" t="s">
        <v>860</v>
      </c>
    </row>
    <row r="230" customFormat="false" ht="11.25" hidden="false" customHeight="true" outlineLevel="0" collapsed="false">
      <c r="A230" s="41" t="s">
        <v>2252</v>
      </c>
      <c r="B230" s="41" t="s">
        <v>16</v>
      </c>
      <c r="C230" s="41" t="s">
        <v>2371</v>
      </c>
      <c r="D230" s="41" t="s">
        <v>2372</v>
      </c>
      <c r="E230" s="41" t="s">
        <v>2373</v>
      </c>
      <c r="F230" s="41" t="s">
        <v>2310</v>
      </c>
      <c r="I230" s="41" t="s">
        <v>860</v>
      </c>
    </row>
    <row r="231" customFormat="false" ht="11.25" hidden="false" customHeight="true" outlineLevel="0" collapsed="false">
      <c r="A231" s="41" t="s">
        <v>2252</v>
      </c>
      <c r="B231" s="41" t="s">
        <v>16</v>
      </c>
      <c r="C231" s="41" t="s">
        <v>2374</v>
      </c>
      <c r="D231" s="41" t="s">
        <v>2375</v>
      </c>
      <c r="E231" s="41" t="s">
        <v>2376</v>
      </c>
      <c r="F231" s="41" t="s">
        <v>50</v>
      </c>
      <c r="I231" s="41" t="s">
        <v>860</v>
      </c>
    </row>
    <row r="232" customFormat="false" ht="11.25" hidden="false" customHeight="true" outlineLevel="0" collapsed="false">
      <c r="A232" s="41" t="s">
        <v>2252</v>
      </c>
      <c r="B232" s="41" t="s">
        <v>16</v>
      </c>
      <c r="C232" s="41" t="s">
        <v>2377</v>
      </c>
      <c r="D232" s="41" t="s">
        <v>2378</v>
      </c>
      <c r="E232" s="41" t="s">
        <v>2379</v>
      </c>
      <c r="F232" s="41" t="s">
        <v>2380</v>
      </c>
      <c r="I232" s="41" t="s">
        <v>860</v>
      </c>
    </row>
    <row r="233" customFormat="false" ht="11.25" hidden="false" customHeight="true" outlineLevel="0" collapsed="false">
      <c r="A233" s="41" t="s">
        <v>2252</v>
      </c>
      <c r="B233" s="41" t="s">
        <v>16</v>
      </c>
      <c r="D233" s="41" t="s">
        <v>2381</v>
      </c>
      <c r="E233" s="41" t="s">
        <v>2382</v>
      </c>
      <c r="F233" s="41" t="s">
        <v>2314</v>
      </c>
      <c r="I233" s="41" t="s">
        <v>860</v>
      </c>
    </row>
    <row r="234" customFormat="false" ht="11.25" hidden="false" customHeight="true" outlineLevel="0" collapsed="false">
      <c r="A234" s="41" t="s">
        <v>2252</v>
      </c>
      <c r="B234" s="41" t="s">
        <v>16</v>
      </c>
      <c r="C234" s="41" t="s">
        <v>2766</v>
      </c>
      <c r="D234" s="41" t="s">
        <v>2767</v>
      </c>
      <c r="E234" s="41" t="s">
        <v>2768</v>
      </c>
      <c r="F234" s="41" t="s">
        <v>2370</v>
      </c>
      <c r="G234" s="41" t="s">
        <v>2769</v>
      </c>
      <c r="I234" s="41" t="s">
        <v>860</v>
      </c>
    </row>
    <row r="235" customFormat="false" ht="11.25" hidden="false" customHeight="true" outlineLevel="0" collapsed="false">
      <c r="A235" s="41" t="s">
        <v>2252</v>
      </c>
      <c r="B235" s="41" t="s">
        <v>16</v>
      </c>
      <c r="C235" s="41" t="s">
        <v>2770</v>
      </c>
      <c r="D235" s="41" t="s">
        <v>2771</v>
      </c>
      <c r="E235" s="41" t="s">
        <v>2772</v>
      </c>
      <c r="F235" s="41" t="s">
        <v>2366</v>
      </c>
      <c r="I235" s="41" t="s">
        <v>860</v>
      </c>
    </row>
    <row r="236" customFormat="false" ht="11.25" hidden="false" customHeight="true" outlineLevel="0" collapsed="false">
      <c r="A236" s="41" t="s">
        <v>2252</v>
      </c>
      <c r="B236" s="41" t="s">
        <v>16</v>
      </c>
      <c r="C236" s="41" t="s">
        <v>2773</v>
      </c>
      <c r="D236" s="41" t="s">
        <v>2774</v>
      </c>
      <c r="E236" s="41" t="s">
        <v>2775</v>
      </c>
      <c r="F236" s="41" t="s">
        <v>2286</v>
      </c>
      <c r="I236" s="41" t="s">
        <v>860</v>
      </c>
    </row>
    <row r="237" customFormat="false" ht="11.25" hidden="false" customHeight="true" outlineLevel="0" collapsed="false">
      <c r="A237" s="41" t="s">
        <v>2252</v>
      </c>
      <c r="B237" s="41" t="s">
        <v>16</v>
      </c>
      <c r="C237" s="41" t="s">
        <v>2390</v>
      </c>
      <c r="D237" s="41" t="s">
        <v>2391</v>
      </c>
      <c r="E237" s="41" t="s">
        <v>2392</v>
      </c>
      <c r="F237" s="41" t="s">
        <v>2393</v>
      </c>
      <c r="I237" s="41" t="s">
        <v>860</v>
      </c>
    </row>
    <row r="238" customFormat="false" ht="11.25" hidden="false" customHeight="true" outlineLevel="0" collapsed="false">
      <c r="A238" s="41" t="s">
        <v>2252</v>
      </c>
      <c r="B238" s="41" t="s">
        <v>16</v>
      </c>
      <c r="C238" s="41" t="s">
        <v>2394</v>
      </c>
      <c r="D238" s="41" t="s">
        <v>2395</v>
      </c>
      <c r="E238" s="41" t="s">
        <v>2396</v>
      </c>
      <c r="F238" s="41" t="s">
        <v>2397</v>
      </c>
      <c r="I238" s="41" t="s">
        <v>860</v>
      </c>
    </row>
    <row r="239" customFormat="false" ht="11.25" hidden="false" customHeight="true" outlineLevel="0" collapsed="false">
      <c r="A239" s="41" t="s">
        <v>2252</v>
      </c>
      <c r="B239" s="41" t="s">
        <v>16</v>
      </c>
      <c r="C239" s="41" t="s">
        <v>2776</v>
      </c>
      <c r="D239" s="41" t="s">
        <v>2777</v>
      </c>
      <c r="E239" s="41" t="s">
        <v>2778</v>
      </c>
      <c r="F239" s="41" t="s">
        <v>2286</v>
      </c>
      <c r="G239" s="41" t="s">
        <v>2779</v>
      </c>
      <c r="I239" s="41" t="s">
        <v>860</v>
      </c>
    </row>
    <row r="240" customFormat="false" ht="11.25" hidden="false" customHeight="true" outlineLevel="0" collapsed="false">
      <c r="A240" s="41" t="s">
        <v>2252</v>
      </c>
      <c r="B240" s="41" t="s">
        <v>16</v>
      </c>
      <c r="C240" s="41" t="s">
        <v>2780</v>
      </c>
      <c r="D240" s="41" t="s">
        <v>2781</v>
      </c>
      <c r="E240" s="41" t="s">
        <v>2782</v>
      </c>
      <c r="F240" s="41" t="s">
        <v>2370</v>
      </c>
      <c r="G240" s="41" t="s">
        <v>2783</v>
      </c>
      <c r="I240" s="41" t="s">
        <v>860</v>
      </c>
    </row>
    <row r="241" customFormat="false" ht="11.25" hidden="false" customHeight="true" outlineLevel="0" collapsed="false">
      <c r="A241" s="41" t="s">
        <v>2252</v>
      </c>
      <c r="B241" s="41" t="s">
        <v>16</v>
      </c>
      <c r="C241" s="41" t="s">
        <v>2402</v>
      </c>
      <c r="D241" s="41" t="s">
        <v>2403</v>
      </c>
      <c r="E241" s="41" t="s">
        <v>2404</v>
      </c>
      <c r="F241" s="41" t="s">
        <v>2405</v>
      </c>
      <c r="I241" s="41" t="s">
        <v>860</v>
      </c>
    </row>
    <row r="242" customFormat="false" ht="11.25" hidden="false" customHeight="true" outlineLevel="0" collapsed="false">
      <c r="A242" s="41" t="s">
        <v>2252</v>
      </c>
      <c r="B242" s="41" t="s">
        <v>16</v>
      </c>
      <c r="C242" s="41" t="s">
        <v>2784</v>
      </c>
      <c r="D242" s="41" t="s">
        <v>2785</v>
      </c>
      <c r="E242" s="41" t="s">
        <v>2786</v>
      </c>
      <c r="F242" s="41" t="s">
        <v>2286</v>
      </c>
      <c r="I242" s="41" t="s">
        <v>860</v>
      </c>
    </row>
    <row r="243" customFormat="false" ht="11.25" hidden="false" customHeight="true" outlineLevel="0" collapsed="false">
      <c r="A243" s="41" t="s">
        <v>2252</v>
      </c>
      <c r="B243" s="41" t="s">
        <v>16</v>
      </c>
      <c r="C243" s="41" t="s">
        <v>2417</v>
      </c>
      <c r="D243" s="41" t="s">
        <v>2418</v>
      </c>
      <c r="E243" s="41" t="s">
        <v>2419</v>
      </c>
      <c r="F243" s="41" t="s">
        <v>2286</v>
      </c>
      <c r="I243" s="41" t="s">
        <v>860</v>
      </c>
    </row>
    <row r="244" customFormat="false" ht="11.25" hidden="false" customHeight="true" outlineLevel="0" collapsed="false">
      <c r="A244" s="41" t="s">
        <v>2252</v>
      </c>
      <c r="B244" s="41" t="s">
        <v>16</v>
      </c>
      <c r="C244" s="41" t="s">
        <v>2427</v>
      </c>
      <c r="D244" s="41" t="s">
        <v>2428</v>
      </c>
      <c r="E244" s="41" t="s">
        <v>2429</v>
      </c>
      <c r="F244" s="41" t="s">
        <v>2366</v>
      </c>
      <c r="I244" s="41" t="s">
        <v>860</v>
      </c>
    </row>
    <row r="245" customFormat="false" ht="11.25" hidden="false" customHeight="true" outlineLevel="0" collapsed="false">
      <c r="A245" s="41" t="s">
        <v>2252</v>
      </c>
      <c r="B245" s="41" t="s">
        <v>16</v>
      </c>
      <c r="C245" s="41" t="s">
        <v>2430</v>
      </c>
      <c r="D245" s="41" t="s">
        <v>2431</v>
      </c>
      <c r="E245" s="41" t="s">
        <v>2432</v>
      </c>
      <c r="F245" s="41" t="s">
        <v>2409</v>
      </c>
      <c r="I245" s="41" t="s">
        <v>860</v>
      </c>
    </row>
    <row r="246" customFormat="false" ht="11.25" hidden="false" customHeight="true" outlineLevel="0" collapsed="false">
      <c r="A246" s="41" t="s">
        <v>2252</v>
      </c>
      <c r="B246" s="41" t="s">
        <v>16</v>
      </c>
      <c r="C246" s="41" t="s">
        <v>2437</v>
      </c>
      <c r="D246" s="41" t="s">
        <v>2438</v>
      </c>
      <c r="E246" s="41" t="s">
        <v>2439</v>
      </c>
      <c r="F246" s="41" t="s">
        <v>2440</v>
      </c>
      <c r="I246" s="41" t="s">
        <v>860</v>
      </c>
    </row>
    <row r="247" customFormat="false" ht="11.25" hidden="false" customHeight="true" outlineLevel="0" collapsed="false">
      <c r="A247" s="41" t="s">
        <v>2252</v>
      </c>
      <c r="B247" s="41" t="s">
        <v>16</v>
      </c>
      <c r="C247" s="41" t="s">
        <v>2441</v>
      </c>
      <c r="D247" s="41" t="s">
        <v>2442</v>
      </c>
      <c r="E247" s="41" t="s">
        <v>2443</v>
      </c>
      <c r="F247" s="41" t="s">
        <v>2366</v>
      </c>
      <c r="I247" s="41" t="s">
        <v>860</v>
      </c>
    </row>
    <row r="248" customFormat="false" ht="11.25" hidden="false" customHeight="true" outlineLevel="0" collapsed="false">
      <c r="A248" s="41" t="s">
        <v>2252</v>
      </c>
      <c r="B248" s="41" t="s">
        <v>16</v>
      </c>
      <c r="C248" s="41" t="s">
        <v>2448</v>
      </c>
      <c r="D248" s="41" t="s">
        <v>2449</v>
      </c>
      <c r="E248" s="41" t="s">
        <v>2450</v>
      </c>
      <c r="F248" s="41" t="s">
        <v>2310</v>
      </c>
      <c r="I248" s="41" t="s">
        <v>860</v>
      </c>
    </row>
    <row r="249" customFormat="false" ht="11.25" hidden="false" customHeight="true" outlineLevel="0" collapsed="false">
      <c r="A249" s="41" t="s">
        <v>2252</v>
      </c>
      <c r="B249" s="41" t="s">
        <v>16</v>
      </c>
      <c r="C249" s="41" t="s">
        <v>2451</v>
      </c>
      <c r="D249" s="41" t="s">
        <v>2452</v>
      </c>
      <c r="E249" s="41" t="s">
        <v>2453</v>
      </c>
      <c r="F249" s="41" t="s">
        <v>2310</v>
      </c>
      <c r="H249" s="41" t="s">
        <v>2454</v>
      </c>
      <c r="I249" s="41" t="s">
        <v>860</v>
      </c>
    </row>
    <row r="250" customFormat="false" ht="11.25" hidden="false" customHeight="true" outlineLevel="0" collapsed="false">
      <c r="A250" s="41" t="s">
        <v>2252</v>
      </c>
      <c r="B250" s="41" t="s">
        <v>16</v>
      </c>
      <c r="C250" s="41" t="s">
        <v>2459</v>
      </c>
      <c r="D250" s="41" t="s">
        <v>2460</v>
      </c>
      <c r="E250" s="41" t="s">
        <v>2461</v>
      </c>
      <c r="F250" s="41" t="s">
        <v>2318</v>
      </c>
      <c r="I250" s="41" t="s">
        <v>860</v>
      </c>
    </row>
    <row r="251" customFormat="false" ht="11.25" hidden="false" customHeight="true" outlineLevel="0" collapsed="false">
      <c r="A251" s="41" t="s">
        <v>2252</v>
      </c>
      <c r="B251" s="41" t="s">
        <v>16</v>
      </c>
      <c r="C251" s="41" t="s">
        <v>2465</v>
      </c>
      <c r="D251" s="41" t="s">
        <v>2466</v>
      </c>
      <c r="E251" s="41" t="s">
        <v>2467</v>
      </c>
      <c r="F251" s="41" t="s">
        <v>2370</v>
      </c>
      <c r="I251" s="41" t="s">
        <v>860</v>
      </c>
    </row>
    <row r="252" customFormat="false" ht="11.25" hidden="false" customHeight="true" outlineLevel="0" collapsed="false">
      <c r="A252" s="41" t="s">
        <v>2252</v>
      </c>
      <c r="B252" s="41" t="s">
        <v>16</v>
      </c>
      <c r="C252" s="41" t="s">
        <v>2471</v>
      </c>
      <c r="D252" s="41" t="s">
        <v>2472</v>
      </c>
      <c r="E252" s="41" t="s">
        <v>2473</v>
      </c>
      <c r="F252" s="41" t="s">
        <v>2282</v>
      </c>
      <c r="I252" s="41" t="s">
        <v>860</v>
      </c>
    </row>
    <row r="253" customFormat="false" ht="11.25" hidden="false" customHeight="true" outlineLevel="0" collapsed="false">
      <c r="A253" s="41" t="s">
        <v>2252</v>
      </c>
      <c r="B253" s="41" t="s">
        <v>16</v>
      </c>
      <c r="C253" s="41" t="s">
        <v>2787</v>
      </c>
      <c r="D253" s="41" t="s">
        <v>2788</v>
      </c>
      <c r="E253" s="41" t="s">
        <v>2789</v>
      </c>
      <c r="F253" s="41" t="s">
        <v>2366</v>
      </c>
      <c r="I253" s="41" t="s">
        <v>860</v>
      </c>
    </row>
    <row r="254" customFormat="false" ht="11.25" hidden="false" customHeight="true" outlineLevel="0" collapsed="false">
      <c r="A254" s="41" t="s">
        <v>2252</v>
      </c>
      <c r="B254" s="41" t="s">
        <v>16</v>
      </c>
      <c r="C254" s="41" t="s">
        <v>2474</v>
      </c>
      <c r="D254" s="41" t="s">
        <v>2475</v>
      </c>
      <c r="E254" s="41" t="s">
        <v>2476</v>
      </c>
      <c r="F254" s="41" t="s">
        <v>2278</v>
      </c>
      <c r="I254" s="41" t="s">
        <v>860</v>
      </c>
    </row>
    <row r="255" customFormat="false" ht="11.25" hidden="false" customHeight="true" outlineLevel="0" collapsed="false">
      <c r="A255" s="41" t="s">
        <v>2252</v>
      </c>
      <c r="B255" s="41" t="s">
        <v>16</v>
      </c>
      <c r="C255" s="41" t="s">
        <v>2790</v>
      </c>
      <c r="D255" s="41" t="s">
        <v>2791</v>
      </c>
      <c r="E255" s="41" t="s">
        <v>2792</v>
      </c>
      <c r="F255" s="41" t="s">
        <v>2310</v>
      </c>
      <c r="G255" s="41" t="s">
        <v>2793</v>
      </c>
      <c r="I255" s="41" t="s">
        <v>860</v>
      </c>
    </row>
    <row r="256" customFormat="false" ht="11.25" hidden="false" customHeight="true" outlineLevel="0" collapsed="false">
      <c r="A256" s="41" t="s">
        <v>2252</v>
      </c>
      <c r="B256" s="41" t="s">
        <v>16</v>
      </c>
      <c r="C256" s="41" t="s">
        <v>2480</v>
      </c>
      <c r="D256" s="41" t="s">
        <v>2481</v>
      </c>
      <c r="E256" s="41" t="s">
        <v>2482</v>
      </c>
      <c r="F256" s="41" t="s">
        <v>2370</v>
      </c>
      <c r="I256" s="41" t="s">
        <v>860</v>
      </c>
    </row>
    <row r="257" customFormat="false" ht="11.25" hidden="false" customHeight="true" outlineLevel="0" collapsed="false">
      <c r="A257" s="41" t="s">
        <v>2252</v>
      </c>
      <c r="B257" s="41" t="s">
        <v>16</v>
      </c>
      <c r="C257" s="41" t="s">
        <v>2794</v>
      </c>
      <c r="D257" s="41" t="s">
        <v>2795</v>
      </c>
      <c r="E257" s="41" t="s">
        <v>2796</v>
      </c>
      <c r="F257" s="41" t="s">
        <v>2359</v>
      </c>
      <c r="I257" s="41" t="s">
        <v>860</v>
      </c>
    </row>
    <row r="258" customFormat="false" ht="11.25" hidden="false" customHeight="true" outlineLevel="0" collapsed="false">
      <c r="A258" s="41" t="s">
        <v>2252</v>
      </c>
      <c r="B258" s="41" t="s">
        <v>16</v>
      </c>
      <c r="C258" s="41" t="s">
        <v>2797</v>
      </c>
      <c r="D258" s="41" t="s">
        <v>2798</v>
      </c>
      <c r="E258" s="41" t="s">
        <v>2799</v>
      </c>
      <c r="F258" s="41" t="s">
        <v>2409</v>
      </c>
      <c r="I258" s="41" t="s">
        <v>860</v>
      </c>
    </row>
    <row r="259" customFormat="false" ht="11.25" hidden="false" customHeight="true" outlineLevel="0" collapsed="false">
      <c r="A259" s="41" t="s">
        <v>2252</v>
      </c>
      <c r="B259" s="41" t="s">
        <v>16</v>
      </c>
      <c r="C259" s="41" t="s">
        <v>2800</v>
      </c>
      <c r="D259" s="41" t="s">
        <v>2801</v>
      </c>
      <c r="E259" s="41" t="s">
        <v>2802</v>
      </c>
      <c r="F259" s="41" t="s">
        <v>2310</v>
      </c>
      <c r="G259" s="41" t="s">
        <v>2803</v>
      </c>
      <c r="I259" s="41" t="s">
        <v>860</v>
      </c>
    </row>
    <row r="260" customFormat="false" ht="11.25" hidden="false" customHeight="true" outlineLevel="0" collapsed="false">
      <c r="A260" s="41" t="s">
        <v>2252</v>
      </c>
      <c r="B260" s="41" t="s">
        <v>16</v>
      </c>
      <c r="C260" s="41" t="s">
        <v>2804</v>
      </c>
      <c r="D260" s="41" t="s">
        <v>2805</v>
      </c>
      <c r="E260" s="41" t="s">
        <v>2806</v>
      </c>
      <c r="F260" s="41" t="s">
        <v>50</v>
      </c>
      <c r="G260" s="41" t="s">
        <v>2807</v>
      </c>
      <c r="I260" s="41" t="s">
        <v>860</v>
      </c>
    </row>
    <row r="261" customFormat="false" ht="11.25" hidden="false" customHeight="true" outlineLevel="0" collapsed="false">
      <c r="A261" s="41" t="s">
        <v>2252</v>
      </c>
      <c r="B261" s="41" t="s">
        <v>16</v>
      </c>
      <c r="C261" s="41" t="s">
        <v>2516</v>
      </c>
      <c r="D261" s="41" t="s">
        <v>2517</v>
      </c>
      <c r="E261" s="41" t="s">
        <v>2518</v>
      </c>
      <c r="F261" s="41" t="s">
        <v>2370</v>
      </c>
      <c r="G261" s="41" t="s">
        <v>2519</v>
      </c>
      <c r="I261" s="41" t="s">
        <v>860</v>
      </c>
    </row>
    <row r="262" customFormat="false" ht="11.25" hidden="false" customHeight="true" outlineLevel="0" collapsed="false">
      <c r="A262" s="41" t="s">
        <v>2252</v>
      </c>
      <c r="B262" s="41" t="s">
        <v>16</v>
      </c>
      <c r="C262" s="41" t="s">
        <v>2808</v>
      </c>
      <c r="D262" s="41" t="s">
        <v>2809</v>
      </c>
      <c r="E262" s="41" t="s">
        <v>2810</v>
      </c>
      <c r="F262" s="41" t="s">
        <v>50</v>
      </c>
      <c r="I262" s="41" t="s">
        <v>860</v>
      </c>
    </row>
    <row r="263" customFormat="false" ht="11.25" hidden="false" customHeight="true" outlineLevel="0" collapsed="false">
      <c r="A263" s="41" t="s">
        <v>2252</v>
      </c>
      <c r="B263" s="41" t="s">
        <v>16</v>
      </c>
      <c r="C263" s="41" t="s">
        <v>2811</v>
      </c>
      <c r="D263" s="41" t="s">
        <v>2812</v>
      </c>
      <c r="E263" s="41" t="s">
        <v>2813</v>
      </c>
      <c r="F263" s="41" t="s">
        <v>2814</v>
      </c>
      <c r="I263" s="41" t="s">
        <v>860</v>
      </c>
    </row>
    <row r="264" customFormat="false" ht="11.25" hidden="false" customHeight="true" outlineLevel="0" collapsed="false">
      <c r="A264" s="41" t="s">
        <v>2252</v>
      </c>
      <c r="B264" s="41" t="s">
        <v>16</v>
      </c>
      <c r="C264" s="41" t="s">
        <v>2557</v>
      </c>
      <c r="D264" s="41" t="s">
        <v>2558</v>
      </c>
      <c r="E264" s="41" t="s">
        <v>2559</v>
      </c>
      <c r="F264" s="41" t="s">
        <v>2560</v>
      </c>
      <c r="I264" s="41" t="s">
        <v>860</v>
      </c>
    </row>
    <row r="265" customFormat="false" ht="11.25" hidden="false" customHeight="true" outlineLevel="0" collapsed="false">
      <c r="A265" s="41" t="s">
        <v>2252</v>
      </c>
      <c r="B265" s="41" t="s">
        <v>16</v>
      </c>
      <c r="C265" s="41" t="s">
        <v>2815</v>
      </c>
      <c r="D265" s="41" t="s">
        <v>2816</v>
      </c>
      <c r="E265" s="41" t="s">
        <v>2817</v>
      </c>
      <c r="F265" s="41" t="s">
        <v>2270</v>
      </c>
      <c r="I265" s="41" t="s">
        <v>860</v>
      </c>
    </row>
    <row r="266" customFormat="false" ht="11.25" hidden="false" customHeight="true" outlineLevel="0" collapsed="false">
      <c r="A266" s="41" t="s">
        <v>2252</v>
      </c>
      <c r="B266" s="41" t="s">
        <v>16</v>
      </c>
      <c r="C266" s="41" t="s">
        <v>2818</v>
      </c>
      <c r="D266" s="41" t="s">
        <v>2819</v>
      </c>
      <c r="E266" s="41" t="s">
        <v>2820</v>
      </c>
      <c r="F266" s="41" t="s">
        <v>2274</v>
      </c>
      <c r="I266" s="41" t="s">
        <v>860</v>
      </c>
    </row>
    <row r="267" customFormat="false" ht="11.25" hidden="false" customHeight="true" outlineLevel="0" collapsed="false">
      <c r="A267" s="41" t="s">
        <v>2252</v>
      </c>
      <c r="B267" s="41" t="s">
        <v>16</v>
      </c>
      <c r="C267" s="41" t="s">
        <v>2588</v>
      </c>
      <c r="D267" s="41" t="s">
        <v>2589</v>
      </c>
      <c r="E267" s="41" t="s">
        <v>2590</v>
      </c>
      <c r="F267" s="41" t="s">
        <v>2366</v>
      </c>
      <c r="I267" s="41" t="s">
        <v>860</v>
      </c>
    </row>
    <row r="268" customFormat="false" ht="11.25" hidden="false" customHeight="true" outlineLevel="0" collapsed="false">
      <c r="A268" s="41" t="s">
        <v>2252</v>
      </c>
      <c r="B268" s="41" t="s">
        <v>16</v>
      </c>
      <c r="C268" s="41" t="s">
        <v>2821</v>
      </c>
      <c r="D268" s="41" t="s">
        <v>2822</v>
      </c>
      <c r="E268" s="41" t="s">
        <v>2823</v>
      </c>
      <c r="F268" s="41" t="s">
        <v>2409</v>
      </c>
      <c r="I268" s="41" t="s">
        <v>860</v>
      </c>
    </row>
    <row r="269" customFormat="false" ht="11.25" hidden="false" customHeight="true" outlineLevel="0" collapsed="false">
      <c r="A269" s="41" t="s">
        <v>2252</v>
      </c>
      <c r="B269" s="41" t="s">
        <v>16</v>
      </c>
      <c r="C269" s="41" t="s">
        <v>2824</v>
      </c>
      <c r="D269" s="41" t="s">
        <v>2825</v>
      </c>
      <c r="E269" s="41" t="s">
        <v>2826</v>
      </c>
      <c r="F269" s="41" t="s">
        <v>2318</v>
      </c>
      <c r="G269" s="41" t="s">
        <v>2827</v>
      </c>
      <c r="I269" s="41" t="s">
        <v>860</v>
      </c>
    </row>
    <row r="270" customFormat="false" ht="11.25" hidden="false" customHeight="true" outlineLevel="0" collapsed="false">
      <c r="A270" s="41" t="s">
        <v>2252</v>
      </c>
      <c r="B270" s="41" t="s">
        <v>16</v>
      </c>
      <c r="C270" s="41" t="s">
        <v>2606</v>
      </c>
      <c r="D270" s="41" t="s">
        <v>2607</v>
      </c>
      <c r="E270" s="41" t="s">
        <v>2608</v>
      </c>
      <c r="F270" s="41" t="s">
        <v>2370</v>
      </c>
      <c r="G270" s="41" t="s">
        <v>2609</v>
      </c>
      <c r="I270" s="41" t="s">
        <v>860</v>
      </c>
    </row>
    <row r="271" customFormat="false" ht="11.25" hidden="false" customHeight="true" outlineLevel="0" collapsed="false">
      <c r="A271" s="41" t="s">
        <v>2252</v>
      </c>
      <c r="B271" s="41" t="s">
        <v>16</v>
      </c>
      <c r="C271" s="41" t="s">
        <v>2828</v>
      </c>
      <c r="D271" s="41" t="s">
        <v>2829</v>
      </c>
      <c r="E271" s="41" t="s">
        <v>2830</v>
      </c>
      <c r="F271" s="41" t="s">
        <v>2831</v>
      </c>
      <c r="I271" s="41" t="s">
        <v>860</v>
      </c>
    </row>
    <row r="272" customFormat="false" ht="11.25" hidden="false" customHeight="true" outlineLevel="0" collapsed="false">
      <c r="A272" s="41" t="s">
        <v>2252</v>
      </c>
      <c r="B272" s="41" t="s">
        <v>16</v>
      </c>
      <c r="C272" s="41" t="s">
        <v>2832</v>
      </c>
      <c r="D272" s="41" t="s">
        <v>2833</v>
      </c>
      <c r="E272" s="41" t="s">
        <v>2834</v>
      </c>
      <c r="F272" s="41" t="s">
        <v>2409</v>
      </c>
      <c r="G272" s="41" t="s">
        <v>2835</v>
      </c>
      <c r="I272" s="41" t="s">
        <v>860</v>
      </c>
    </row>
    <row r="273" customFormat="false" ht="11.25" hidden="false" customHeight="true" outlineLevel="0" collapsed="false">
      <c r="A273" s="41" t="s">
        <v>2252</v>
      </c>
      <c r="B273" s="41" t="s">
        <v>16</v>
      </c>
      <c r="C273" s="41" t="s">
        <v>2636</v>
      </c>
      <c r="D273" s="41" t="s">
        <v>2637</v>
      </c>
      <c r="E273" s="41" t="s">
        <v>2638</v>
      </c>
      <c r="F273" s="41" t="s">
        <v>2318</v>
      </c>
      <c r="I273" s="41" t="s">
        <v>860</v>
      </c>
    </row>
    <row r="274" customFormat="false" ht="11.25" hidden="false" customHeight="true" outlineLevel="0" collapsed="false">
      <c r="A274" s="41" t="s">
        <v>2252</v>
      </c>
      <c r="B274" s="41" t="s">
        <v>16</v>
      </c>
      <c r="C274" s="41" t="s">
        <v>2639</v>
      </c>
      <c r="D274" s="41" t="s">
        <v>2640</v>
      </c>
      <c r="E274" s="41" t="s">
        <v>2641</v>
      </c>
      <c r="F274" s="41" t="s">
        <v>2409</v>
      </c>
      <c r="G274" s="41" t="s">
        <v>2642</v>
      </c>
      <c r="I274" s="41" t="s">
        <v>860</v>
      </c>
    </row>
    <row r="275" customFormat="false" ht="11.25" hidden="false" customHeight="true" outlineLevel="0" collapsed="false">
      <c r="A275" s="41" t="s">
        <v>2252</v>
      </c>
      <c r="B275" s="41" t="s">
        <v>16</v>
      </c>
      <c r="C275" s="41" t="s">
        <v>2836</v>
      </c>
      <c r="D275" s="41" t="s">
        <v>2837</v>
      </c>
      <c r="E275" s="41" t="s">
        <v>2838</v>
      </c>
      <c r="F275" s="41" t="s">
        <v>2370</v>
      </c>
      <c r="I275" s="41" t="s">
        <v>860</v>
      </c>
    </row>
    <row r="276" customFormat="false" ht="11.25" hidden="false" customHeight="true" outlineLevel="0" collapsed="false">
      <c r="A276" s="41" t="s">
        <v>2252</v>
      </c>
      <c r="B276" s="41" t="s">
        <v>16</v>
      </c>
      <c r="C276" s="41" t="s">
        <v>2839</v>
      </c>
      <c r="D276" s="41" t="s">
        <v>2840</v>
      </c>
      <c r="E276" s="41" t="s">
        <v>2841</v>
      </c>
      <c r="F276" s="41" t="s">
        <v>2318</v>
      </c>
      <c r="G276" s="41" t="s">
        <v>2842</v>
      </c>
      <c r="I276" s="41" t="s">
        <v>860</v>
      </c>
    </row>
    <row r="277" customFormat="false" ht="11.25" hidden="false" customHeight="true" outlineLevel="0" collapsed="false">
      <c r="A277" s="41" t="s">
        <v>2252</v>
      </c>
      <c r="B277" s="41" t="s">
        <v>16</v>
      </c>
      <c r="C277" s="41" t="s">
        <v>2843</v>
      </c>
      <c r="D277" s="41" t="s">
        <v>2844</v>
      </c>
      <c r="E277" s="41" t="s">
        <v>2845</v>
      </c>
      <c r="F277" s="41" t="s">
        <v>2310</v>
      </c>
      <c r="G277" s="41" t="s">
        <v>2846</v>
      </c>
      <c r="I277" s="41" t="s">
        <v>860</v>
      </c>
    </row>
    <row r="278" customFormat="false" ht="11.25" hidden="false" customHeight="true" outlineLevel="0" collapsed="false">
      <c r="A278" s="41" t="s">
        <v>2252</v>
      </c>
      <c r="B278" s="41" t="s">
        <v>16</v>
      </c>
      <c r="C278" s="41" t="s">
        <v>2669</v>
      </c>
      <c r="D278" s="41" t="s">
        <v>2670</v>
      </c>
      <c r="E278" s="41" t="s">
        <v>2671</v>
      </c>
      <c r="F278" s="41" t="s">
        <v>2409</v>
      </c>
      <c r="I278" s="41" t="s">
        <v>860</v>
      </c>
    </row>
    <row r="279" customFormat="false" ht="11.25" hidden="false" customHeight="true" outlineLevel="0" collapsed="false">
      <c r="A279" s="41" t="s">
        <v>2252</v>
      </c>
      <c r="B279" s="41" t="s">
        <v>16</v>
      </c>
      <c r="C279" s="41" t="s">
        <v>2675</v>
      </c>
      <c r="D279" s="41" t="s">
        <v>2676</v>
      </c>
      <c r="E279" s="41" t="s">
        <v>2677</v>
      </c>
      <c r="F279" s="41" t="s">
        <v>2290</v>
      </c>
      <c r="I279" s="41" t="s">
        <v>860</v>
      </c>
    </row>
    <row r="280" customFormat="false" ht="11.25" hidden="false" customHeight="true" outlineLevel="0" collapsed="false">
      <c r="A280" s="41" t="s">
        <v>2252</v>
      </c>
      <c r="B280" s="41" t="s">
        <v>16</v>
      </c>
      <c r="C280" s="41" t="s">
        <v>2678</v>
      </c>
      <c r="D280" s="41" t="s">
        <v>2676</v>
      </c>
      <c r="E280" s="41" t="s">
        <v>2677</v>
      </c>
      <c r="F280" s="41" t="s">
        <v>2370</v>
      </c>
      <c r="G280" s="41" t="s">
        <v>2679</v>
      </c>
      <c r="I280" s="41" t="s">
        <v>860</v>
      </c>
    </row>
    <row r="281" customFormat="false" ht="11.25" hidden="false" customHeight="true" outlineLevel="0" collapsed="false">
      <c r="A281" s="41" t="s">
        <v>2252</v>
      </c>
      <c r="B281" s="41" t="s">
        <v>16</v>
      </c>
      <c r="C281" s="41" t="s">
        <v>2847</v>
      </c>
      <c r="D281" s="41" t="s">
        <v>2848</v>
      </c>
      <c r="E281" s="41" t="s">
        <v>2849</v>
      </c>
      <c r="F281" s="41" t="s">
        <v>2850</v>
      </c>
      <c r="G281" s="41" t="s">
        <v>2851</v>
      </c>
      <c r="I281" s="41" t="s">
        <v>860</v>
      </c>
    </row>
    <row r="282" customFormat="false" ht="11.25" hidden="false" customHeight="true" outlineLevel="0" collapsed="false">
      <c r="A282" s="41" t="s">
        <v>2252</v>
      </c>
      <c r="B282" s="41" t="s">
        <v>16</v>
      </c>
      <c r="C282" s="41" t="s">
        <v>2852</v>
      </c>
      <c r="D282" s="41" t="s">
        <v>2853</v>
      </c>
      <c r="E282" s="41" t="s">
        <v>2264</v>
      </c>
      <c r="F282" s="41" t="s">
        <v>2854</v>
      </c>
      <c r="I282" s="41" t="s">
        <v>860</v>
      </c>
    </row>
    <row r="283" customFormat="false" ht="11.25" hidden="false" customHeight="true" outlineLevel="0" collapsed="false">
      <c r="A283" s="41" t="s">
        <v>2252</v>
      </c>
      <c r="B283" s="41" t="s">
        <v>16</v>
      </c>
      <c r="C283" s="41" t="s">
        <v>2855</v>
      </c>
      <c r="D283" s="41" t="s">
        <v>2856</v>
      </c>
      <c r="E283" s="41" t="s">
        <v>2857</v>
      </c>
      <c r="F283" s="41" t="s">
        <v>2858</v>
      </c>
      <c r="I283" s="41" t="s">
        <v>860</v>
      </c>
    </row>
    <row r="284" customFormat="false" ht="11.25" hidden="false" customHeight="true" outlineLevel="0" collapsed="false">
      <c r="A284" s="41" t="s">
        <v>2252</v>
      </c>
      <c r="B284" s="41" t="s">
        <v>16</v>
      </c>
      <c r="C284" s="41" t="s">
        <v>2684</v>
      </c>
      <c r="D284" s="41" t="s">
        <v>2685</v>
      </c>
      <c r="E284" s="41" t="s">
        <v>2686</v>
      </c>
      <c r="F284" s="41" t="s">
        <v>2278</v>
      </c>
      <c r="I284" s="41" t="s">
        <v>860</v>
      </c>
    </row>
    <row r="285" customFormat="false" ht="11.25" hidden="false" customHeight="true" outlineLevel="0" collapsed="false">
      <c r="A285" s="41" t="s">
        <v>2252</v>
      </c>
      <c r="B285" s="41" t="s">
        <v>16</v>
      </c>
      <c r="C285" s="41" t="s">
        <v>2690</v>
      </c>
      <c r="D285" s="41" t="s">
        <v>2691</v>
      </c>
      <c r="E285" s="41" t="s">
        <v>2692</v>
      </c>
      <c r="F285" s="41" t="s">
        <v>2278</v>
      </c>
      <c r="I285" s="41" t="s">
        <v>860</v>
      </c>
    </row>
    <row r="286" customFormat="false" ht="11.25" hidden="false" customHeight="true" outlineLevel="0" collapsed="false">
      <c r="A286" s="41" t="s">
        <v>2252</v>
      </c>
      <c r="B286" s="41" t="s">
        <v>16</v>
      </c>
      <c r="C286" s="41" t="s">
        <v>2859</v>
      </c>
      <c r="D286" s="41" t="s">
        <v>2860</v>
      </c>
      <c r="E286" s="41" t="s">
        <v>2861</v>
      </c>
      <c r="F286" s="41" t="s">
        <v>2314</v>
      </c>
      <c r="G286" s="41" t="s">
        <v>2862</v>
      </c>
      <c r="I286" s="41" t="s">
        <v>860</v>
      </c>
    </row>
    <row r="287" customFormat="false" ht="11.25" hidden="false" customHeight="true" outlineLevel="0" collapsed="false">
      <c r="A287" s="41" t="s">
        <v>2252</v>
      </c>
      <c r="B287" s="41" t="s">
        <v>16</v>
      </c>
      <c r="C287" s="41" t="s">
        <v>2693</v>
      </c>
      <c r="D287" s="41" t="s">
        <v>2694</v>
      </c>
      <c r="E287" s="41" t="s">
        <v>2695</v>
      </c>
      <c r="F287" s="41" t="s">
        <v>2282</v>
      </c>
      <c r="I287" s="41" t="s">
        <v>860</v>
      </c>
    </row>
    <row r="288" customFormat="false" ht="11.25" hidden="false" customHeight="true" outlineLevel="0" collapsed="false">
      <c r="A288" s="41" t="s">
        <v>2252</v>
      </c>
      <c r="B288" s="41" t="s">
        <v>16</v>
      </c>
      <c r="C288" s="41" t="s">
        <v>2696</v>
      </c>
      <c r="D288" s="41" t="s">
        <v>2694</v>
      </c>
      <c r="E288" s="41" t="s">
        <v>2695</v>
      </c>
      <c r="F288" s="41" t="s">
        <v>2697</v>
      </c>
      <c r="I288" s="41" t="s">
        <v>860</v>
      </c>
    </row>
    <row r="289" customFormat="false" ht="11.25" hidden="false" customHeight="true" outlineLevel="0" collapsed="false">
      <c r="A289" s="41" t="s">
        <v>2252</v>
      </c>
      <c r="B289" s="41" t="s">
        <v>16</v>
      </c>
      <c r="C289" s="41" t="s">
        <v>2702</v>
      </c>
      <c r="D289" s="41" t="s">
        <v>2703</v>
      </c>
      <c r="E289" s="41" t="s">
        <v>2704</v>
      </c>
      <c r="F289" s="41" t="s">
        <v>2705</v>
      </c>
      <c r="I289" s="41" t="s">
        <v>860</v>
      </c>
    </row>
    <row r="290" customFormat="false" ht="11.25" hidden="false" customHeight="true" outlineLevel="0" collapsed="false">
      <c r="A290" s="41" t="s">
        <v>2252</v>
      </c>
      <c r="B290" s="41" t="s">
        <v>16</v>
      </c>
      <c r="C290" s="41" t="s">
        <v>2706</v>
      </c>
      <c r="D290" s="41" t="s">
        <v>2707</v>
      </c>
      <c r="E290" s="41" t="s">
        <v>2708</v>
      </c>
      <c r="F290" s="41" t="s">
        <v>2314</v>
      </c>
      <c r="I290" s="41" t="s">
        <v>860</v>
      </c>
    </row>
    <row r="291" customFormat="false" ht="11.25" hidden="false" customHeight="true" outlineLevel="0" collapsed="false">
      <c r="A291" s="41" t="s">
        <v>2252</v>
      </c>
      <c r="B291" s="41" t="s">
        <v>16</v>
      </c>
      <c r="C291" s="41" t="s">
        <v>2863</v>
      </c>
      <c r="D291" s="41" t="s">
        <v>2864</v>
      </c>
      <c r="E291" s="41" t="s">
        <v>2865</v>
      </c>
      <c r="F291" s="41" t="s">
        <v>2290</v>
      </c>
      <c r="I291" s="41" t="s">
        <v>860</v>
      </c>
    </row>
    <row r="292" customFormat="false" ht="11.25" hidden="false" customHeight="true" outlineLevel="0" collapsed="false">
      <c r="A292" s="41" t="s">
        <v>2252</v>
      </c>
      <c r="B292" s="41" t="s">
        <v>16</v>
      </c>
      <c r="C292" s="41" t="s">
        <v>2866</v>
      </c>
      <c r="D292" s="41" t="s">
        <v>2867</v>
      </c>
      <c r="E292" s="41" t="s">
        <v>2868</v>
      </c>
      <c r="F292" s="41" t="s">
        <v>2366</v>
      </c>
      <c r="I292" s="41" t="s">
        <v>860</v>
      </c>
    </row>
    <row r="293" customFormat="false" ht="11.25" hidden="false" customHeight="true" outlineLevel="0" collapsed="false">
      <c r="A293" s="41" t="s">
        <v>2252</v>
      </c>
      <c r="B293" s="41" t="s">
        <v>16</v>
      </c>
      <c r="C293" s="41" t="s">
        <v>2869</v>
      </c>
      <c r="D293" s="41" t="s">
        <v>2870</v>
      </c>
      <c r="E293" s="41" t="s">
        <v>2871</v>
      </c>
      <c r="F293" s="41" t="s">
        <v>2270</v>
      </c>
      <c r="I293" s="41" t="s">
        <v>860</v>
      </c>
    </row>
    <row r="294" customFormat="false" ht="11.25" hidden="false" customHeight="true" outlineLevel="0" collapsed="false">
      <c r="A294" s="41" t="s">
        <v>2252</v>
      </c>
      <c r="B294" s="41" t="s">
        <v>16</v>
      </c>
      <c r="C294" s="41" t="s">
        <v>2709</v>
      </c>
      <c r="D294" s="41" t="s">
        <v>2710</v>
      </c>
      <c r="E294" s="41" t="s">
        <v>2711</v>
      </c>
      <c r="F294" s="41" t="s">
        <v>2712</v>
      </c>
      <c r="I294" s="41" t="s">
        <v>860</v>
      </c>
    </row>
    <row r="295" customFormat="false" ht="11.25" hidden="false" customHeight="true" outlineLevel="0" collapsed="false">
      <c r="A295" s="41" t="s">
        <v>2252</v>
      </c>
      <c r="B295" s="41" t="s">
        <v>16</v>
      </c>
      <c r="C295" s="41" t="s">
        <v>2713</v>
      </c>
      <c r="D295" s="41" t="s">
        <v>2714</v>
      </c>
      <c r="E295" s="41" t="s">
        <v>2715</v>
      </c>
      <c r="F295" s="41" t="s">
        <v>2716</v>
      </c>
      <c r="I295" s="41" t="s">
        <v>860</v>
      </c>
    </row>
    <row r="296" customFormat="false" ht="11.25" hidden="false" customHeight="true" outlineLevel="0" collapsed="false">
      <c r="A296" s="41" t="s">
        <v>2252</v>
      </c>
      <c r="B296" s="41" t="s">
        <v>16</v>
      </c>
      <c r="C296" s="41" t="s">
        <v>2872</v>
      </c>
      <c r="D296" s="41" t="s">
        <v>2873</v>
      </c>
      <c r="E296" s="41" t="s">
        <v>2874</v>
      </c>
      <c r="F296" s="41" t="s">
        <v>2409</v>
      </c>
      <c r="I296" s="41" t="s">
        <v>860</v>
      </c>
    </row>
    <row r="297" customFormat="false" ht="11.25" hidden="false" customHeight="true" outlineLevel="0" collapsed="false">
      <c r="A297" s="41" t="s">
        <v>2252</v>
      </c>
      <c r="B297" s="41" t="s">
        <v>16</v>
      </c>
      <c r="C297" s="41" t="s">
        <v>2730</v>
      </c>
      <c r="D297" s="41" t="s">
        <v>2731</v>
      </c>
      <c r="E297" s="41" t="s">
        <v>2704</v>
      </c>
      <c r="F297" s="41" t="s">
        <v>2732</v>
      </c>
      <c r="G297" s="41" t="s">
        <v>2733</v>
      </c>
      <c r="I297" s="41" t="s">
        <v>860</v>
      </c>
    </row>
    <row r="298" customFormat="false" ht="11.25" hidden="false" customHeight="true" outlineLevel="0" collapsed="false">
      <c r="A298" s="41" t="s">
        <v>2252</v>
      </c>
      <c r="B298" s="41" t="s">
        <v>16</v>
      </c>
      <c r="C298" s="41" t="s">
        <v>2734</v>
      </c>
      <c r="D298" s="41" t="s">
        <v>2735</v>
      </c>
      <c r="E298" s="41" t="s">
        <v>2736</v>
      </c>
      <c r="F298" s="41" t="s">
        <v>2737</v>
      </c>
      <c r="I298" s="41" t="s">
        <v>860</v>
      </c>
    </row>
    <row r="299" customFormat="false" ht="11.25" hidden="false" customHeight="true" outlineLevel="0" collapsed="false">
      <c r="A299" s="41" t="s">
        <v>2252</v>
      </c>
      <c r="B299" s="41" t="s">
        <v>16</v>
      </c>
      <c r="C299" s="41" t="s">
        <v>2738</v>
      </c>
      <c r="D299" s="41" t="s">
        <v>2739</v>
      </c>
      <c r="E299" s="41" t="s">
        <v>2740</v>
      </c>
      <c r="F299" s="41" t="s">
        <v>2741</v>
      </c>
      <c r="I299" s="41" t="s">
        <v>860</v>
      </c>
    </row>
    <row r="300" customFormat="false" ht="11.25" hidden="false" customHeight="true" outlineLevel="0" collapsed="false">
      <c r="A300" s="41" t="s">
        <v>2252</v>
      </c>
      <c r="B300" s="41" t="s">
        <v>16</v>
      </c>
      <c r="C300" s="41" t="s">
        <v>2257</v>
      </c>
      <c r="D300" s="41" t="s">
        <v>2258</v>
      </c>
      <c r="E300" s="41" t="s">
        <v>2259</v>
      </c>
      <c r="F300" s="41" t="s">
        <v>2260</v>
      </c>
      <c r="G300" s="41" t="s">
        <v>2261</v>
      </c>
      <c r="I300" s="41" t="s">
        <v>913</v>
      </c>
    </row>
    <row r="301" customFormat="false" ht="11.25" hidden="false" customHeight="true" outlineLevel="0" collapsed="false">
      <c r="A301" s="41" t="s">
        <v>2252</v>
      </c>
      <c r="B301" s="41" t="s">
        <v>16</v>
      </c>
      <c r="C301" s="41" t="s">
        <v>2262</v>
      </c>
      <c r="D301" s="41" t="s">
        <v>2263</v>
      </c>
      <c r="E301" s="41" t="s">
        <v>2264</v>
      </c>
      <c r="F301" s="41" t="s">
        <v>2265</v>
      </c>
      <c r="G301" s="41" t="s">
        <v>2266</v>
      </c>
      <c r="I301" s="41" t="s">
        <v>913</v>
      </c>
    </row>
    <row r="302" customFormat="false" ht="11.25" hidden="false" customHeight="true" outlineLevel="0" collapsed="false">
      <c r="A302" s="41" t="s">
        <v>2252</v>
      </c>
      <c r="B302" s="41" t="s">
        <v>16</v>
      </c>
      <c r="C302" s="41" t="s">
        <v>2271</v>
      </c>
      <c r="D302" s="41" t="s">
        <v>2272</v>
      </c>
      <c r="E302" s="41" t="s">
        <v>2273</v>
      </c>
      <c r="F302" s="41" t="s">
        <v>2274</v>
      </c>
      <c r="I302" s="41" t="s">
        <v>913</v>
      </c>
    </row>
    <row r="303" customFormat="false" ht="11.25" hidden="false" customHeight="true" outlineLevel="0" collapsed="false">
      <c r="A303" s="41" t="s">
        <v>2252</v>
      </c>
      <c r="B303" s="41" t="s">
        <v>16</v>
      </c>
      <c r="C303" s="41" t="s">
        <v>2275</v>
      </c>
      <c r="D303" s="41" t="s">
        <v>2276</v>
      </c>
      <c r="E303" s="41" t="s">
        <v>2277</v>
      </c>
      <c r="F303" s="41" t="s">
        <v>2278</v>
      </c>
      <c r="I303" s="41" t="s">
        <v>913</v>
      </c>
    </row>
    <row r="304" customFormat="false" ht="11.25" hidden="false" customHeight="true" outlineLevel="0" collapsed="false">
      <c r="A304" s="41" t="s">
        <v>2252</v>
      </c>
      <c r="B304" s="41" t="s">
        <v>16</v>
      </c>
      <c r="C304" s="41" t="s">
        <v>2751</v>
      </c>
      <c r="D304" s="41" t="s">
        <v>2752</v>
      </c>
      <c r="E304" s="41" t="s">
        <v>2753</v>
      </c>
      <c r="F304" s="41" t="s">
        <v>2314</v>
      </c>
      <c r="I304" s="41" t="s">
        <v>913</v>
      </c>
    </row>
    <row r="305" customFormat="false" ht="11.25" hidden="false" customHeight="true" outlineLevel="0" collapsed="false">
      <c r="A305" s="41" t="s">
        <v>2252</v>
      </c>
      <c r="B305" s="41" t="s">
        <v>16</v>
      </c>
      <c r="C305" s="41" t="s">
        <v>2283</v>
      </c>
      <c r="D305" s="41" t="s">
        <v>2284</v>
      </c>
      <c r="E305" s="41" t="s">
        <v>2285</v>
      </c>
      <c r="F305" s="41" t="s">
        <v>2286</v>
      </c>
      <c r="I305" s="41" t="s">
        <v>913</v>
      </c>
    </row>
    <row r="306" customFormat="false" ht="11.25" hidden="false" customHeight="true" outlineLevel="0" collapsed="false">
      <c r="A306" s="41" t="s">
        <v>2252</v>
      </c>
      <c r="B306" s="41" t="s">
        <v>16</v>
      </c>
      <c r="C306" s="41" t="s">
        <v>2291</v>
      </c>
      <c r="D306" s="41" t="s">
        <v>2292</v>
      </c>
      <c r="E306" s="41" t="s">
        <v>2293</v>
      </c>
      <c r="F306" s="41" t="s">
        <v>2294</v>
      </c>
      <c r="I306" s="41" t="s">
        <v>913</v>
      </c>
    </row>
    <row r="307" customFormat="false" ht="11.25" hidden="false" customHeight="true" outlineLevel="0" collapsed="false">
      <c r="A307" s="41" t="s">
        <v>2252</v>
      </c>
      <c r="B307" s="41" t="s">
        <v>16</v>
      </c>
      <c r="C307" s="41" t="s">
        <v>2299</v>
      </c>
      <c r="D307" s="41" t="s">
        <v>2300</v>
      </c>
      <c r="E307" s="41" t="s">
        <v>2301</v>
      </c>
      <c r="F307" s="41" t="s">
        <v>2270</v>
      </c>
      <c r="I307" s="41" t="s">
        <v>913</v>
      </c>
    </row>
    <row r="308" customFormat="false" ht="11.25" hidden="false" customHeight="true" outlineLevel="0" collapsed="false">
      <c r="A308" s="41" t="s">
        <v>2252</v>
      </c>
      <c r="B308" s="41" t="s">
        <v>16</v>
      </c>
      <c r="C308" s="41" t="s">
        <v>2754</v>
      </c>
      <c r="D308" s="41" t="s">
        <v>2755</v>
      </c>
      <c r="E308" s="41" t="s">
        <v>2756</v>
      </c>
      <c r="F308" s="41" t="s">
        <v>2366</v>
      </c>
      <c r="I308" s="41" t="s">
        <v>913</v>
      </c>
    </row>
    <row r="309" customFormat="false" ht="11.25" hidden="false" customHeight="true" outlineLevel="0" collapsed="false">
      <c r="A309" s="41" t="s">
        <v>2252</v>
      </c>
      <c r="B309" s="41" t="s">
        <v>16</v>
      </c>
      <c r="C309" s="41" t="s">
        <v>2875</v>
      </c>
      <c r="D309" s="41" t="s">
        <v>2876</v>
      </c>
      <c r="E309" s="41" t="s">
        <v>2877</v>
      </c>
      <c r="F309" s="41" t="s">
        <v>2310</v>
      </c>
      <c r="I309" s="41" t="s">
        <v>913</v>
      </c>
    </row>
    <row r="310" customFormat="false" ht="11.25" hidden="false" customHeight="true" outlineLevel="0" collapsed="false">
      <c r="A310" s="41" t="s">
        <v>2252</v>
      </c>
      <c r="B310" s="41" t="s">
        <v>16</v>
      </c>
      <c r="C310" s="41" t="s">
        <v>2322</v>
      </c>
      <c r="D310" s="41" t="s">
        <v>2323</v>
      </c>
      <c r="E310" s="41" t="s">
        <v>2324</v>
      </c>
      <c r="F310" s="41" t="s">
        <v>2290</v>
      </c>
      <c r="G310" s="41" t="s">
        <v>2325</v>
      </c>
      <c r="I310" s="41" t="s">
        <v>913</v>
      </c>
    </row>
    <row r="311" customFormat="false" ht="11.25" hidden="false" customHeight="true" outlineLevel="0" collapsed="false">
      <c r="A311" s="41" t="s">
        <v>2252</v>
      </c>
      <c r="B311" s="41" t="s">
        <v>16</v>
      </c>
      <c r="C311" s="41" t="s">
        <v>2326</v>
      </c>
      <c r="D311" s="41" t="s">
        <v>2327</v>
      </c>
      <c r="E311" s="41" t="s">
        <v>2328</v>
      </c>
      <c r="F311" s="41" t="s">
        <v>2282</v>
      </c>
      <c r="I311" s="41" t="s">
        <v>913</v>
      </c>
    </row>
    <row r="312" customFormat="false" ht="11.25" hidden="false" customHeight="true" outlineLevel="0" collapsed="false">
      <c r="A312" s="41" t="s">
        <v>2252</v>
      </c>
      <c r="B312" s="41" t="s">
        <v>16</v>
      </c>
      <c r="C312" s="41" t="s">
        <v>2757</v>
      </c>
      <c r="D312" s="41" t="s">
        <v>2758</v>
      </c>
      <c r="E312" s="41" t="s">
        <v>2759</v>
      </c>
      <c r="F312" s="41" t="s">
        <v>2310</v>
      </c>
      <c r="I312" s="41" t="s">
        <v>913</v>
      </c>
    </row>
    <row r="313" customFormat="false" ht="11.25" hidden="false" customHeight="true" outlineLevel="0" collapsed="false">
      <c r="A313" s="41" t="s">
        <v>2252</v>
      </c>
      <c r="B313" s="41" t="s">
        <v>16</v>
      </c>
      <c r="C313" s="41" t="s">
        <v>2336</v>
      </c>
      <c r="D313" s="41" t="s">
        <v>2337</v>
      </c>
      <c r="E313" s="41" t="s">
        <v>2338</v>
      </c>
      <c r="F313" s="41" t="s">
        <v>50</v>
      </c>
      <c r="I313" s="41" t="s">
        <v>913</v>
      </c>
    </row>
    <row r="314" customFormat="false" ht="11.25" hidden="false" customHeight="true" outlineLevel="0" collapsed="false">
      <c r="A314" s="41" t="s">
        <v>2252</v>
      </c>
      <c r="B314" s="41" t="s">
        <v>16</v>
      </c>
      <c r="C314" s="41" t="s">
        <v>2760</v>
      </c>
      <c r="D314" s="41" t="s">
        <v>2761</v>
      </c>
      <c r="E314" s="41" t="s">
        <v>2762</v>
      </c>
      <c r="F314" s="41" t="s">
        <v>2282</v>
      </c>
      <c r="I314" s="41" t="s">
        <v>913</v>
      </c>
    </row>
    <row r="315" customFormat="false" ht="11.25" hidden="false" customHeight="true" outlineLevel="0" collapsed="false">
      <c r="A315" s="41" t="s">
        <v>2252</v>
      </c>
      <c r="B315" s="41" t="s">
        <v>16</v>
      </c>
      <c r="C315" s="41" t="s">
        <v>2343</v>
      </c>
      <c r="D315" s="41" t="s">
        <v>2344</v>
      </c>
      <c r="E315" s="41" t="s">
        <v>2345</v>
      </c>
      <c r="F315" s="41" t="s">
        <v>2270</v>
      </c>
      <c r="I315" s="41" t="s">
        <v>913</v>
      </c>
    </row>
    <row r="316" customFormat="false" ht="11.25" hidden="false" customHeight="true" outlineLevel="0" collapsed="false">
      <c r="A316" s="41" t="s">
        <v>2252</v>
      </c>
      <c r="B316" s="41" t="s">
        <v>16</v>
      </c>
      <c r="C316" s="41" t="s">
        <v>2878</v>
      </c>
      <c r="D316" s="41" t="s">
        <v>2879</v>
      </c>
      <c r="E316" s="41" t="s">
        <v>2880</v>
      </c>
      <c r="F316" s="41" t="s">
        <v>2270</v>
      </c>
      <c r="I316" s="41" t="s">
        <v>913</v>
      </c>
    </row>
    <row r="317" customFormat="false" ht="11.25" hidden="false" customHeight="true" outlineLevel="0" collapsed="false">
      <c r="A317" s="41" t="s">
        <v>2252</v>
      </c>
      <c r="B317" s="41" t="s">
        <v>16</v>
      </c>
      <c r="C317" s="41" t="s">
        <v>2881</v>
      </c>
      <c r="D317" s="41" t="s">
        <v>2882</v>
      </c>
      <c r="E317" s="41" t="s">
        <v>2883</v>
      </c>
      <c r="F317" s="41" t="s">
        <v>2314</v>
      </c>
      <c r="I317" s="41" t="s">
        <v>913</v>
      </c>
    </row>
    <row r="318" customFormat="false" ht="11.25" hidden="false" customHeight="true" outlineLevel="0" collapsed="false">
      <c r="A318" s="41" t="s">
        <v>2252</v>
      </c>
      <c r="B318" s="41" t="s">
        <v>16</v>
      </c>
      <c r="C318" s="41" t="s">
        <v>2346</v>
      </c>
      <c r="D318" s="41" t="s">
        <v>2347</v>
      </c>
      <c r="E318" s="41" t="s">
        <v>2348</v>
      </c>
      <c r="F318" s="41" t="s">
        <v>2310</v>
      </c>
      <c r="I318" s="41" t="s">
        <v>913</v>
      </c>
    </row>
    <row r="319" customFormat="false" ht="11.25" hidden="false" customHeight="true" outlineLevel="0" collapsed="false">
      <c r="A319" s="41" t="s">
        <v>2252</v>
      </c>
      <c r="B319" s="41" t="s">
        <v>16</v>
      </c>
      <c r="C319" s="41" t="s">
        <v>2349</v>
      </c>
      <c r="D319" s="41" t="s">
        <v>2350</v>
      </c>
      <c r="E319" s="41" t="s">
        <v>2351</v>
      </c>
      <c r="F319" s="41" t="s">
        <v>50</v>
      </c>
      <c r="I319" s="41" t="s">
        <v>913</v>
      </c>
    </row>
    <row r="320" customFormat="false" ht="11.25" hidden="false" customHeight="true" outlineLevel="0" collapsed="false">
      <c r="A320" s="41" t="s">
        <v>2252</v>
      </c>
      <c r="B320" s="41" t="s">
        <v>16</v>
      </c>
      <c r="C320" s="41" t="s">
        <v>2356</v>
      </c>
      <c r="D320" s="41" t="s">
        <v>2357</v>
      </c>
      <c r="E320" s="41" t="s">
        <v>2358</v>
      </c>
      <c r="F320" s="41" t="s">
        <v>2359</v>
      </c>
      <c r="I320" s="41" t="s">
        <v>913</v>
      </c>
    </row>
    <row r="321" customFormat="false" ht="11.25" hidden="false" customHeight="true" outlineLevel="0" collapsed="false">
      <c r="A321" s="41" t="s">
        <v>2252</v>
      </c>
      <c r="B321" s="41" t="s">
        <v>16</v>
      </c>
      <c r="C321" s="41" t="s">
        <v>2763</v>
      </c>
      <c r="D321" s="41" t="s">
        <v>2764</v>
      </c>
      <c r="E321" s="41" t="s">
        <v>2765</v>
      </c>
      <c r="F321" s="41" t="s">
        <v>2278</v>
      </c>
      <c r="I321" s="41" t="s">
        <v>913</v>
      </c>
    </row>
    <row r="322" customFormat="false" ht="11.25" hidden="false" customHeight="true" outlineLevel="0" collapsed="false">
      <c r="A322" s="41" t="s">
        <v>2252</v>
      </c>
      <c r="B322" s="41" t="s">
        <v>16</v>
      </c>
      <c r="C322" s="41" t="s">
        <v>2374</v>
      </c>
      <c r="D322" s="41" t="s">
        <v>2375</v>
      </c>
      <c r="E322" s="41" t="s">
        <v>2376</v>
      </c>
      <c r="F322" s="41" t="s">
        <v>50</v>
      </c>
      <c r="I322" s="41" t="s">
        <v>913</v>
      </c>
    </row>
    <row r="323" customFormat="false" ht="11.25" hidden="false" customHeight="true" outlineLevel="0" collapsed="false">
      <c r="A323" s="41" t="s">
        <v>2252</v>
      </c>
      <c r="B323" s="41" t="s">
        <v>16</v>
      </c>
      <c r="C323" s="41" t="s">
        <v>2377</v>
      </c>
      <c r="D323" s="41" t="s">
        <v>2378</v>
      </c>
      <c r="E323" s="41" t="s">
        <v>2379</v>
      </c>
      <c r="F323" s="41" t="s">
        <v>2380</v>
      </c>
      <c r="I323" s="41" t="s">
        <v>913</v>
      </c>
    </row>
    <row r="324" customFormat="false" ht="11.25" hidden="false" customHeight="true" outlineLevel="0" collapsed="false">
      <c r="A324" s="41" t="s">
        <v>2252</v>
      </c>
      <c r="B324" s="41" t="s">
        <v>16</v>
      </c>
      <c r="D324" s="41" t="s">
        <v>2381</v>
      </c>
      <c r="E324" s="41" t="s">
        <v>2382</v>
      </c>
      <c r="F324" s="41" t="s">
        <v>2314</v>
      </c>
      <c r="I324" s="41" t="s">
        <v>913</v>
      </c>
    </row>
    <row r="325" customFormat="false" ht="11.25" hidden="false" customHeight="true" outlineLevel="0" collapsed="false">
      <c r="A325" s="41" t="s">
        <v>2252</v>
      </c>
      <c r="B325" s="41" t="s">
        <v>16</v>
      </c>
      <c r="C325" s="41" t="s">
        <v>2766</v>
      </c>
      <c r="D325" s="41" t="s">
        <v>2767</v>
      </c>
      <c r="E325" s="41" t="s">
        <v>2768</v>
      </c>
      <c r="F325" s="41" t="s">
        <v>2370</v>
      </c>
      <c r="G325" s="41" t="s">
        <v>2769</v>
      </c>
      <c r="I325" s="41" t="s">
        <v>913</v>
      </c>
    </row>
    <row r="326" customFormat="false" ht="11.25" hidden="false" customHeight="true" outlineLevel="0" collapsed="false">
      <c r="A326" s="41" t="s">
        <v>2252</v>
      </c>
      <c r="B326" s="41" t="s">
        <v>16</v>
      </c>
      <c r="C326" s="41" t="s">
        <v>2884</v>
      </c>
      <c r="D326" s="41" t="s">
        <v>2885</v>
      </c>
      <c r="E326" s="41" t="s">
        <v>2886</v>
      </c>
      <c r="F326" s="41" t="s">
        <v>2370</v>
      </c>
      <c r="I326" s="41" t="s">
        <v>913</v>
      </c>
    </row>
    <row r="327" customFormat="false" ht="11.25" hidden="false" customHeight="true" outlineLevel="0" collapsed="false">
      <c r="A327" s="41" t="s">
        <v>2252</v>
      </c>
      <c r="B327" s="41" t="s">
        <v>16</v>
      </c>
      <c r="C327" s="41" t="s">
        <v>2770</v>
      </c>
      <c r="D327" s="41" t="s">
        <v>2771</v>
      </c>
      <c r="E327" s="41" t="s">
        <v>2772</v>
      </c>
      <c r="F327" s="41" t="s">
        <v>2366</v>
      </c>
      <c r="I327" s="41" t="s">
        <v>913</v>
      </c>
    </row>
    <row r="328" customFormat="false" ht="11.25" hidden="false" customHeight="true" outlineLevel="0" collapsed="false">
      <c r="A328" s="41" t="s">
        <v>2252</v>
      </c>
      <c r="B328" s="41" t="s">
        <v>16</v>
      </c>
      <c r="C328" s="41" t="s">
        <v>2773</v>
      </c>
      <c r="D328" s="41" t="s">
        <v>2774</v>
      </c>
      <c r="E328" s="41" t="s">
        <v>2775</v>
      </c>
      <c r="F328" s="41" t="s">
        <v>2286</v>
      </c>
      <c r="I328" s="41" t="s">
        <v>913</v>
      </c>
    </row>
    <row r="329" customFormat="false" ht="11.25" hidden="false" customHeight="true" outlineLevel="0" collapsed="false">
      <c r="A329" s="41" t="s">
        <v>2252</v>
      </c>
      <c r="B329" s="41" t="s">
        <v>16</v>
      </c>
      <c r="C329" s="41" t="s">
        <v>2390</v>
      </c>
      <c r="D329" s="41" t="s">
        <v>2391</v>
      </c>
      <c r="E329" s="41" t="s">
        <v>2392</v>
      </c>
      <c r="F329" s="41" t="s">
        <v>2393</v>
      </c>
      <c r="I329" s="41" t="s">
        <v>913</v>
      </c>
    </row>
    <row r="330" customFormat="false" ht="11.25" hidden="false" customHeight="true" outlineLevel="0" collapsed="false">
      <c r="A330" s="41" t="s">
        <v>2252</v>
      </c>
      <c r="B330" s="41" t="s">
        <v>16</v>
      </c>
      <c r="C330" s="41" t="s">
        <v>2394</v>
      </c>
      <c r="D330" s="41" t="s">
        <v>2395</v>
      </c>
      <c r="E330" s="41" t="s">
        <v>2396</v>
      </c>
      <c r="F330" s="41" t="s">
        <v>2397</v>
      </c>
      <c r="I330" s="41" t="s">
        <v>913</v>
      </c>
    </row>
    <row r="331" customFormat="false" ht="11.25" hidden="false" customHeight="true" outlineLevel="0" collapsed="false">
      <c r="A331" s="41" t="s">
        <v>2252</v>
      </c>
      <c r="B331" s="41" t="s">
        <v>16</v>
      </c>
      <c r="C331" s="41" t="s">
        <v>2776</v>
      </c>
      <c r="D331" s="41" t="s">
        <v>2777</v>
      </c>
      <c r="E331" s="41" t="s">
        <v>2778</v>
      </c>
      <c r="F331" s="41" t="s">
        <v>2286</v>
      </c>
      <c r="G331" s="41" t="s">
        <v>2779</v>
      </c>
      <c r="I331" s="41" t="s">
        <v>913</v>
      </c>
    </row>
    <row r="332" customFormat="false" ht="11.25" hidden="false" customHeight="true" outlineLevel="0" collapsed="false">
      <c r="A332" s="41" t="s">
        <v>2252</v>
      </c>
      <c r="B332" s="41" t="s">
        <v>16</v>
      </c>
      <c r="C332" s="41" t="s">
        <v>2780</v>
      </c>
      <c r="D332" s="41" t="s">
        <v>2781</v>
      </c>
      <c r="E332" s="41" t="s">
        <v>2782</v>
      </c>
      <c r="F332" s="41" t="s">
        <v>2370</v>
      </c>
      <c r="G332" s="41" t="s">
        <v>2783</v>
      </c>
      <c r="I332" s="41" t="s">
        <v>913</v>
      </c>
    </row>
    <row r="333" customFormat="false" ht="11.25" hidden="false" customHeight="true" outlineLevel="0" collapsed="false">
      <c r="A333" s="41" t="s">
        <v>2252</v>
      </c>
      <c r="B333" s="41" t="s">
        <v>16</v>
      </c>
      <c r="C333" s="41" t="s">
        <v>2402</v>
      </c>
      <c r="D333" s="41" t="s">
        <v>2403</v>
      </c>
      <c r="E333" s="41" t="s">
        <v>2404</v>
      </c>
      <c r="F333" s="41" t="s">
        <v>2405</v>
      </c>
      <c r="I333" s="41" t="s">
        <v>913</v>
      </c>
    </row>
    <row r="334" customFormat="false" ht="11.25" hidden="false" customHeight="true" outlineLevel="0" collapsed="false">
      <c r="A334" s="41" t="s">
        <v>2252</v>
      </c>
      <c r="B334" s="41" t="s">
        <v>16</v>
      </c>
      <c r="C334" s="41" t="s">
        <v>2784</v>
      </c>
      <c r="D334" s="41" t="s">
        <v>2785</v>
      </c>
      <c r="E334" s="41" t="s">
        <v>2786</v>
      </c>
      <c r="F334" s="41" t="s">
        <v>2286</v>
      </c>
      <c r="I334" s="41" t="s">
        <v>913</v>
      </c>
    </row>
    <row r="335" customFormat="false" ht="11.25" hidden="false" customHeight="true" outlineLevel="0" collapsed="false">
      <c r="A335" s="41" t="s">
        <v>2252</v>
      </c>
      <c r="B335" s="41" t="s">
        <v>16</v>
      </c>
      <c r="C335" s="41" t="s">
        <v>2417</v>
      </c>
      <c r="D335" s="41" t="s">
        <v>2418</v>
      </c>
      <c r="E335" s="41" t="s">
        <v>2419</v>
      </c>
      <c r="F335" s="41" t="s">
        <v>2286</v>
      </c>
      <c r="I335" s="41" t="s">
        <v>913</v>
      </c>
    </row>
    <row r="336" customFormat="false" ht="11.25" hidden="false" customHeight="true" outlineLevel="0" collapsed="false">
      <c r="A336" s="41" t="s">
        <v>2252</v>
      </c>
      <c r="B336" s="41" t="s">
        <v>16</v>
      </c>
      <c r="C336" s="41" t="s">
        <v>2430</v>
      </c>
      <c r="D336" s="41" t="s">
        <v>2431</v>
      </c>
      <c r="E336" s="41" t="s">
        <v>2432</v>
      </c>
      <c r="F336" s="41" t="s">
        <v>2409</v>
      </c>
      <c r="I336" s="41" t="s">
        <v>913</v>
      </c>
    </row>
    <row r="337" customFormat="false" ht="11.25" hidden="false" customHeight="true" outlineLevel="0" collapsed="false">
      <c r="A337" s="41" t="s">
        <v>2252</v>
      </c>
      <c r="B337" s="41" t="s">
        <v>16</v>
      </c>
      <c r="C337" s="41" t="s">
        <v>2437</v>
      </c>
      <c r="D337" s="41" t="s">
        <v>2438</v>
      </c>
      <c r="E337" s="41" t="s">
        <v>2439</v>
      </c>
      <c r="F337" s="41" t="s">
        <v>2440</v>
      </c>
      <c r="I337" s="41" t="s">
        <v>913</v>
      </c>
    </row>
    <row r="338" customFormat="false" ht="11.25" hidden="false" customHeight="true" outlineLevel="0" collapsed="false">
      <c r="A338" s="41" t="s">
        <v>2252</v>
      </c>
      <c r="B338" s="41" t="s">
        <v>16</v>
      </c>
      <c r="C338" s="41" t="s">
        <v>2441</v>
      </c>
      <c r="D338" s="41" t="s">
        <v>2442</v>
      </c>
      <c r="E338" s="41" t="s">
        <v>2443</v>
      </c>
      <c r="F338" s="41" t="s">
        <v>2366</v>
      </c>
      <c r="I338" s="41" t="s">
        <v>913</v>
      </c>
    </row>
    <row r="339" customFormat="false" ht="11.25" hidden="false" customHeight="true" outlineLevel="0" collapsed="false">
      <c r="A339" s="41" t="s">
        <v>2252</v>
      </c>
      <c r="B339" s="41" t="s">
        <v>16</v>
      </c>
      <c r="C339" s="41" t="s">
        <v>2448</v>
      </c>
      <c r="D339" s="41" t="s">
        <v>2449</v>
      </c>
      <c r="E339" s="41" t="s">
        <v>2450</v>
      </c>
      <c r="F339" s="41" t="s">
        <v>2310</v>
      </c>
      <c r="I339" s="41" t="s">
        <v>913</v>
      </c>
    </row>
    <row r="340" customFormat="false" ht="11.25" hidden="false" customHeight="true" outlineLevel="0" collapsed="false">
      <c r="A340" s="41" t="s">
        <v>2252</v>
      </c>
      <c r="B340" s="41" t="s">
        <v>16</v>
      </c>
      <c r="C340" s="41" t="s">
        <v>2455</v>
      </c>
      <c r="D340" s="41" t="s">
        <v>2456</v>
      </c>
      <c r="E340" s="41" t="s">
        <v>2457</v>
      </c>
      <c r="F340" s="41" t="s">
        <v>2318</v>
      </c>
      <c r="G340" s="41" t="s">
        <v>2458</v>
      </c>
      <c r="I340" s="41" t="s">
        <v>913</v>
      </c>
    </row>
    <row r="341" customFormat="false" ht="11.25" hidden="false" customHeight="true" outlineLevel="0" collapsed="false">
      <c r="A341" s="41" t="s">
        <v>2252</v>
      </c>
      <c r="B341" s="41" t="s">
        <v>16</v>
      </c>
      <c r="C341" s="41" t="s">
        <v>2459</v>
      </c>
      <c r="D341" s="41" t="s">
        <v>2460</v>
      </c>
      <c r="E341" s="41" t="s">
        <v>2461</v>
      </c>
      <c r="F341" s="41" t="s">
        <v>2318</v>
      </c>
      <c r="I341" s="41" t="s">
        <v>913</v>
      </c>
    </row>
    <row r="342" customFormat="false" ht="11.25" hidden="false" customHeight="true" outlineLevel="0" collapsed="false">
      <c r="A342" s="41" t="s">
        <v>2252</v>
      </c>
      <c r="B342" s="41" t="s">
        <v>16</v>
      </c>
      <c r="C342" s="41" t="s">
        <v>2465</v>
      </c>
      <c r="D342" s="41" t="s">
        <v>2466</v>
      </c>
      <c r="E342" s="41" t="s">
        <v>2467</v>
      </c>
      <c r="F342" s="41" t="s">
        <v>2370</v>
      </c>
      <c r="I342" s="41" t="s">
        <v>913</v>
      </c>
    </row>
    <row r="343" customFormat="false" ht="11.25" hidden="false" customHeight="true" outlineLevel="0" collapsed="false">
      <c r="A343" s="41" t="s">
        <v>2252</v>
      </c>
      <c r="B343" s="41" t="s">
        <v>16</v>
      </c>
      <c r="C343" s="41" t="s">
        <v>2471</v>
      </c>
      <c r="D343" s="41" t="s">
        <v>2472</v>
      </c>
      <c r="E343" s="41" t="s">
        <v>2473</v>
      </c>
      <c r="F343" s="41" t="s">
        <v>2282</v>
      </c>
      <c r="I343" s="41" t="s">
        <v>913</v>
      </c>
    </row>
    <row r="344" customFormat="false" ht="11.25" hidden="false" customHeight="true" outlineLevel="0" collapsed="false">
      <c r="A344" s="41" t="s">
        <v>2252</v>
      </c>
      <c r="B344" s="41" t="s">
        <v>16</v>
      </c>
      <c r="C344" s="41" t="s">
        <v>2474</v>
      </c>
      <c r="D344" s="41" t="s">
        <v>2475</v>
      </c>
      <c r="E344" s="41" t="s">
        <v>2476</v>
      </c>
      <c r="F344" s="41" t="s">
        <v>2278</v>
      </c>
      <c r="I344" s="41" t="s">
        <v>913</v>
      </c>
    </row>
    <row r="345" customFormat="false" ht="11.25" hidden="false" customHeight="true" outlineLevel="0" collapsed="false">
      <c r="A345" s="41" t="s">
        <v>2252</v>
      </c>
      <c r="B345" s="41" t="s">
        <v>16</v>
      </c>
      <c r="C345" s="41" t="s">
        <v>2790</v>
      </c>
      <c r="D345" s="41" t="s">
        <v>2791</v>
      </c>
      <c r="E345" s="41" t="s">
        <v>2792</v>
      </c>
      <c r="F345" s="41" t="s">
        <v>2310</v>
      </c>
      <c r="G345" s="41" t="s">
        <v>2793</v>
      </c>
      <c r="I345" s="41" t="s">
        <v>913</v>
      </c>
    </row>
    <row r="346" customFormat="false" ht="11.25" hidden="false" customHeight="true" outlineLevel="0" collapsed="false">
      <c r="A346" s="41" t="s">
        <v>2252</v>
      </c>
      <c r="B346" s="41" t="s">
        <v>16</v>
      </c>
      <c r="C346" s="41" t="s">
        <v>2480</v>
      </c>
      <c r="D346" s="41" t="s">
        <v>2481</v>
      </c>
      <c r="E346" s="41" t="s">
        <v>2482</v>
      </c>
      <c r="F346" s="41" t="s">
        <v>2370</v>
      </c>
      <c r="I346" s="41" t="s">
        <v>913</v>
      </c>
    </row>
    <row r="347" customFormat="false" ht="11.25" hidden="false" customHeight="true" outlineLevel="0" collapsed="false">
      <c r="A347" s="41" t="s">
        <v>2252</v>
      </c>
      <c r="B347" s="41" t="s">
        <v>16</v>
      </c>
      <c r="C347" s="41" t="s">
        <v>2887</v>
      </c>
      <c r="D347" s="41" t="s">
        <v>2888</v>
      </c>
      <c r="E347" s="41" t="s">
        <v>2889</v>
      </c>
      <c r="F347" s="41" t="s">
        <v>2318</v>
      </c>
      <c r="G347" s="41" t="s">
        <v>2890</v>
      </c>
      <c r="I347" s="41" t="s">
        <v>913</v>
      </c>
    </row>
    <row r="348" customFormat="false" ht="11.25" hidden="false" customHeight="true" outlineLevel="0" collapsed="false">
      <c r="A348" s="41" t="s">
        <v>2252</v>
      </c>
      <c r="B348" s="41" t="s">
        <v>16</v>
      </c>
      <c r="C348" s="41" t="s">
        <v>2794</v>
      </c>
      <c r="D348" s="41" t="s">
        <v>2795</v>
      </c>
      <c r="E348" s="41" t="s">
        <v>2796</v>
      </c>
      <c r="F348" s="41" t="s">
        <v>2359</v>
      </c>
      <c r="I348" s="41" t="s">
        <v>913</v>
      </c>
    </row>
    <row r="349" customFormat="false" ht="11.25" hidden="false" customHeight="true" outlineLevel="0" collapsed="false">
      <c r="A349" s="41" t="s">
        <v>2252</v>
      </c>
      <c r="B349" s="41" t="s">
        <v>16</v>
      </c>
      <c r="C349" s="41" t="s">
        <v>2891</v>
      </c>
      <c r="D349" s="41" t="s">
        <v>2892</v>
      </c>
      <c r="E349" s="41" t="s">
        <v>2893</v>
      </c>
      <c r="F349" s="41" t="s">
        <v>2318</v>
      </c>
      <c r="G349" s="41" t="s">
        <v>2803</v>
      </c>
      <c r="I349" s="41" t="s">
        <v>913</v>
      </c>
    </row>
    <row r="350" customFormat="false" ht="11.25" hidden="false" customHeight="true" outlineLevel="0" collapsed="false">
      <c r="A350" s="41" t="s">
        <v>2252</v>
      </c>
      <c r="B350" s="41" t="s">
        <v>16</v>
      </c>
      <c r="C350" s="41" t="s">
        <v>2800</v>
      </c>
      <c r="D350" s="41" t="s">
        <v>2801</v>
      </c>
      <c r="E350" s="41" t="s">
        <v>2802</v>
      </c>
      <c r="F350" s="41" t="s">
        <v>2310</v>
      </c>
      <c r="G350" s="41" t="s">
        <v>2803</v>
      </c>
      <c r="I350" s="41" t="s">
        <v>913</v>
      </c>
    </row>
    <row r="351" customFormat="false" ht="11.25" hidden="false" customHeight="true" outlineLevel="0" collapsed="false">
      <c r="A351" s="41" t="s">
        <v>2252</v>
      </c>
      <c r="B351" s="41" t="s">
        <v>16</v>
      </c>
      <c r="C351" s="41" t="s">
        <v>2894</v>
      </c>
      <c r="D351" s="41" t="s">
        <v>2895</v>
      </c>
      <c r="E351" s="41" t="s">
        <v>2896</v>
      </c>
      <c r="F351" s="41" t="s">
        <v>2318</v>
      </c>
      <c r="G351" s="41" t="s">
        <v>2842</v>
      </c>
      <c r="I351" s="41" t="s">
        <v>913</v>
      </c>
    </row>
    <row r="352" customFormat="false" ht="11.25" hidden="false" customHeight="true" outlineLevel="0" collapsed="false">
      <c r="A352" s="41" t="s">
        <v>2252</v>
      </c>
      <c r="B352" s="41" t="s">
        <v>16</v>
      </c>
      <c r="C352" s="41" t="s">
        <v>2804</v>
      </c>
      <c r="D352" s="41" t="s">
        <v>2805</v>
      </c>
      <c r="E352" s="41" t="s">
        <v>2806</v>
      </c>
      <c r="F352" s="41" t="s">
        <v>50</v>
      </c>
      <c r="G352" s="41" t="s">
        <v>2807</v>
      </c>
      <c r="I352" s="41" t="s">
        <v>913</v>
      </c>
    </row>
    <row r="353" customFormat="false" ht="11.25" hidden="false" customHeight="true" outlineLevel="0" collapsed="false">
      <c r="A353" s="41" t="s">
        <v>2252</v>
      </c>
      <c r="B353" s="41" t="s">
        <v>16</v>
      </c>
      <c r="C353" s="41" t="s">
        <v>2516</v>
      </c>
      <c r="D353" s="41" t="s">
        <v>2517</v>
      </c>
      <c r="E353" s="41" t="s">
        <v>2518</v>
      </c>
      <c r="F353" s="41" t="s">
        <v>2370</v>
      </c>
      <c r="G353" s="41" t="s">
        <v>2519</v>
      </c>
      <c r="I353" s="41" t="s">
        <v>913</v>
      </c>
    </row>
    <row r="354" customFormat="false" ht="11.25" hidden="false" customHeight="true" outlineLevel="0" collapsed="false">
      <c r="A354" s="41" t="s">
        <v>2252</v>
      </c>
      <c r="B354" s="41" t="s">
        <v>16</v>
      </c>
      <c r="C354" s="41" t="s">
        <v>2897</v>
      </c>
      <c r="D354" s="41" t="s">
        <v>2898</v>
      </c>
      <c r="E354" s="41" t="s">
        <v>2899</v>
      </c>
      <c r="F354" s="41" t="s">
        <v>2405</v>
      </c>
      <c r="I354" s="41" t="s">
        <v>913</v>
      </c>
    </row>
    <row r="355" customFormat="false" ht="11.25" hidden="false" customHeight="true" outlineLevel="0" collapsed="false">
      <c r="A355" s="41" t="s">
        <v>2252</v>
      </c>
      <c r="B355" s="41" t="s">
        <v>16</v>
      </c>
      <c r="C355" s="41" t="s">
        <v>2808</v>
      </c>
      <c r="D355" s="41" t="s">
        <v>2809</v>
      </c>
      <c r="E355" s="41" t="s">
        <v>2810</v>
      </c>
      <c r="F355" s="41" t="s">
        <v>50</v>
      </c>
      <c r="I355" s="41" t="s">
        <v>913</v>
      </c>
    </row>
    <row r="356" customFormat="false" ht="11.25" hidden="false" customHeight="true" outlineLevel="0" collapsed="false">
      <c r="A356" s="41" t="s">
        <v>2252</v>
      </c>
      <c r="B356" s="41" t="s">
        <v>16</v>
      </c>
      <c r="C356" s="41" t="s">
        <v>2536</v>
      </c>
      <c r="D356" s="41" t="s">
        <v>2537</v>
      </c>
      <c r="E356" s="41" t="s">
        <v>2538</v>
      </c>
      <c r="F356" s="41" t="s">
        <v>2370</v>
      </c>
      <c r="I356" s="41" t="s">
        <v>913</v>
      </c>
    </row>
    <row r="357" customFormat="false" ht="11.25" hidden="false" customHeight="true" outlineLevel="0" collapsed="false">
      <c r="A357" s="41" t="s">
        <v>2252</v>
      </c>
      <c r="B357" s="41" t="s">
        <v>16</v>
      </c>
      <c r="C357" s="41" t="s">
        <v>2900</v>
      </c>
      <c r="D357" s="41" t="s">
        <v>2901</v>
      </c>
      <c r="E357" s="41" t="s">
        <v>2902</v>
      </c>
      <c r="F357" s="41" t="s">
        <v>2314</v>
      </c>
      <c r="G357" s="41" t="s">
        <v>2903</v>
      </c>
      <c r="I357" s="41" t="s">
        <v>913</v>
      </c>
    </row>
    <row r="358" customFormat="false" ht="11.25" hidden="false" customHeight="true" outlineLevel="0" collapsed="false">
      <c r="A358" s="41" t="s">
        <v>2252</v>
      </c>
      <c r="B358" s="41" t="s">
        <v>16</v>
      </c>
      <c r="C358" s="41" t="s">
        <v>2904</v>
      </c>
      <c r="D358" s="41" t="s">
        <v>2551</v>
      </c>
      <c r="E358" s="41" t="s">
        <v>2905</v>
      </c>
      <c r="F358" s="41" t="s">
        <v>2370</v>
      </c>
      <c r="G358" s="41" t="s">
        <v>2906</v>
      </c>
      <c r="I358" s="41" t="s">
        <v>913</v>
      </c>
    </row>
    <row r="359" customFormat="false" ht="11.25" hidden="false" customHeight="true" outlineLevel="0" collapsed="false">
      <c r="A359" s="41" t="s">
        <v>2252</v>
      </c>
      <c r="B359" s="41" t="s">
        <v>16</v>
      </c>
      <c r="C359" s="41" t="s">
        <v>2550</v>
      </c>
      <c r="D359" s="41" t="s">
        <v>2551</v>
      </c>
      <c r="E359" s="41" t="s">
        <v>2552</v>
      </c>
      <c r="F359" s="41" t="s">
        <v>2370</v>
      </c>
      <c r="G359" s="41" t="s">
        <v>2553</v>
      </c>
      <c r="I359" s="41" t="s">
        <v>913</v>
      </c>
    </row>
    <row r="360" customFormat="false" ht="11.25" hidden="false" customHeight="true" outlineLevel="0" collapsed="false">
      <c r="A360" s="41" t="s">
        <v>2252</v>
      </c>
      <c r="B360" s="41" t="s">
        <v>16</v>
      </c>
      <c r="C360" s="41" t="s">
        <v>2557</v>
      </c>
      <c r="D360" s="41" t="s">
        <v>2558</v>
      </c>
      <c r="E360" s="41" t="s">
        <v>2559</v>
      </c>
      <c r="F360" s="41" t="s">
        <v>2560</v>
      </c>
      <c r="I360" s="41" t="s">
        <v>913</v>
      </c>
    </row>
    <row r="361" customFormat="false" ht="11.25" hidden="false" customHeight="true" outlineLevel="0" collapsed="false">
      <c r="A361" s="41" t="s">
        <v>2252</v>
      </c>
      <c r="B361" s="41" t="s">
        <v>16</v>
      </c>
      <c r="C361" s="41" t="s">
        <v>2815</v>
      </c>
      <c r="D361" s="41" t="s">
        <v>2816</v>
      </c>
      <c r="E361" s="41" t="s">
        <v>2817</v>
      </c>
      <c r="F361" s="41" t="s">
        <v>2270</v>
      </c>
      <c r="I361" s="41" t="s">
        <v>913</v>
      </c>
    </row>
    <row r="362" customFormat="false" ht="11.25" hidden="false" customHeight="true" outlineLevel="0" collapsed="false">
      <c r="A362" s="41" t="s">
        <v>2252</v>
      </c>
      <c r="B362" s="41" t="s">
        <v>16</v>
      </c>
      <c r="C362" s="41" t="s">
        <v>2588</v>
      </c>
      <c r="D362" s="41" t="s">
        <v>2589</v>
      </c>
      <c r="E362" s="41" t="s">
        <v>2590</v>
      </c>
      <c r="F362" s="41" t="s">
        <v>2366</v>
      </c>
      <c r="I362" s="41" t="s">
        <v>913</v>
      </c>
    </row>
    <row r="363" customFormat="false" ht="11.25" hidden="false" customHeight="true" outlineLevel="0" collapsed="false">
      <c r="A363" s="41" t="s">
        <v>2252</v>
      </c>
      <c r="B363" s="41" t="s">
        <v>16</v>
      </c>
      <c r="C363" s="41" t="s">
        <v>2907</v>
      </c>
      <c r="D363" s="41" t="s">
        <v>2908</v>
      </c>
      <c r="E363" s="41" t="s">
        <v>2909</v>
      </c>
      <c r="F363" s="41" t="s">
        <v>2366</v>
      </c>
      <c r="H363" s="41" t="s">
        <v>2910</v>
      </c>
      <c r="I363" s="41" t="s">
        <v>913</v>
      </c>
    </row>
    <row r="364" customFormat="false" ht="11.25" hidden="false" customHeight="true" outlineLevel="0" collapsed="false">
      <c r="A364" s="41" t="s">
        <v>2252</v>
      </c>
      <c r="B364" s="41" t="s">
        <v>16</v>
      </c>
      <c r="C364" s="41" t="s">
        <v>2824</v>
      </c>
      <c r="D364" s="41" t="s">
        <v>2825</v>
      </c>
      <c r="E364" s="41" t="s">
        <v>2826</v>
      </c>
      <c r="F364" s="41" t="s">
        <v>2318</v>
      </c>
      <c r="G364" s="41" t="s">
        <v>2827</v>
      </c>
      <c r="I364" s="41" t="s">
        <v>913</v>
      </c>
    </row>
    <row r="365" customFormat="false" ht="11.25" hidden="false" customHeight="true" outlineLevel="0" collapsed="false">
      <c r="A365" s="41" t="s">
        <v>2252</v>
      </c>
      <c r="B365" s="41" t="s">
        <v>16</v>
      </c>
      <c r="C365" s="41" t="s">
        <v>2606</v>
      </c>
      <c r="D365" s="41" t="s">
        <v>2607</v>
      </c>
      <c r="E365" s="41" t="s">
        <v>2608</v>
      </c>
      <c r="F365" s="41" t="s">
        <v>2370</v>
      </c>
      <c r="G365" s="41" t="s">
        <v>2609</v>
      </c>
      <c r="I365" s="41" t="s">
        <v>913</v>
      </c>
    </row>
    <row r="366" customFormat="false" ht="11.25" hidden="false" customHeight="true" outlineLevel="0" collapsed="false">
      <c r="A366" s="41" t="s">
        <v>2252</v>
      </c>
      <c r="B366" s="41" t="s">
        <v>16</v>
      </c>
      <c r="C366" s="41" t="s">
        <v>2610</v>
      </c>
      <c r="D366" s="41" t="s">
        <v>2611</v>
      </c>
      <c r="E366" s="41" t="s">
        <v>2612</v>
      </c>
      <c r="F366" s="41" t="s">
        <v>2370</v>
      </c>
      <c r="G366" s="41" t="s">
        <v>2613</v>
      </c>
      <c r="I366" s="41" t="s">
        <v>913</v>
      </c>
    </row>
    <row r="367" customFormat="false" ht="11.25" hidden="false" customHeight="true" outlineLevel="0" collapsed="false">
      <c r="A367" s="41" t="s">
        <v>2252</v>
      </c>
      <c r="B367" s="41" t="s">
        <v>16</v>
      </c>
      <c r="C367" s="41" t="s">
        <v>2828</v>
      </c>
      <c r="D367" s="41" t="s">
        <v>2829</v>
      </c>
      <c r="E367" s="41" t="s">
        <v>2830</v>
      </c>
      <c r="F367" s="41" t="s">
        <v>2831</v>
      </c>
      <c r="I367" s="41" t="s">
        <v>913</v>
      </c>
    </row>
    <row r="368" customFormat="false" ht="11.25" hidden="false" customHeight="true" outlineLevel="0" collapsed="false">
      <c r="A368" s="41" t="s">
        <v>2252</v>
      </c>
      <c r="B368" s="41" t="s">
        <v>16</v>
      </c>
      <c r="C368" s="41" t="s">
        <v>2832</v>
      </c>
      <c r="D368" s="41" t="s">
        <v>2833</v>
      </c>
      <c r="E368" s="41" t="s">
        <v>2834</v>
      </c>
      <c r="F368" s="41" t="s">
        <v>2409</v>
      </c>
      <c r="G368" s="41" t="s">
        <v>2835</v>
      </c>
      <c r="I368" s="41" t="s">
        <v>913</v>
      </c>
    </row>
    <row r="369" customFormat="false" ht="11.25" hidden="false" customHeight="true" outlineLevel="0" collapsed="false">
      <c r="A369" s="41" t="s">
        <v>2252</v>
      </c>
      <c r="B369" s="41" t="s">
        <v>16</v>
      </c>
      <c r="C369" s="41" t="s">
        <v>2636</v>
      </c>
      <c r="D369" s="41" t="s">
        <v>2637</v>
      </c>
      <c r="E369" s="41" t="s">
        <v>2638</v>
      </c>
      <c r="F369" s="41" t="s">
        <v>2318</v>
      </c>
      <c r="I369" s="41" t="s">
        <v>913</v>
      </c>
    </row>
    <row r="370" customFormat="false" ht="11.25" hidden="false" customHeight="true" outlineLevel="0" collapsed="false">
      <c r="A370" s="41" t="s">
        <v>2252</v>
      </c>
      <c r="B370" s="41" t="s">
        <v>16</v>
      </c>
      <c r="C370" s="41" t="s">
        <v>2639</v>
      </c>
      <c r="D370" s="41" t="s">
        <v>2640</v>
      </c>
      <c r="E370" s="41" t="s">
        <v>2641</v>
      </c>
      <c r="F370" s="41" t="s">
        <v>2409</v>
      </c>
      <c r="G370" s="41" t="s">
        <v>2642</v>
      </c>
      <c r="I370" s="41" t="s">
        <v>913</v>
      </c>
    </row>
    <row r="371" customFormat="false" ht="11.25" hidden="false" customHeight="true" outlineLevel="0" collapsed="false">
      <c r="A371" s="41" t="s">
        <v>2252</v>
      </c>
      <c r="B371" s="41" t="s">
        <v>16</v>
      </c>
      <c r="C371" s="41" t="s">
        <v>2654</v>
      </c>
      <c r="D371" s="41" t="s">
        <v>2655</v>
      </c>
      <c r="E371" s="41" t="s">
        <v>2656</v>
      </c>
      <c r="F371" s="41" t="s">
        <v>2310</v>
      </c>
      <c r="I371" s="41" t="s">
        <v>913</v>
      </c>
    </row>
    <row r="372" customFormat="false" ht="11.25" hidden="false" customHeight="true" outlineLevel="0" collapsed="false">
      <c r="A372" s="41" t="s">
        <v>2252</v>
      </c>
      <c r="B372" s="41" t="s">
        <v>16</v>
      </c>
      <c r="C372" s="41" t="s">
        <v>2836</v>
      </c>
      <c r="D372" s="41" t="s">
        <v>2837</v>
      </c>
      <c r="E372" s="41" t="s">
        <v>2838</v>
      </c>
      <c r="F372" s="41" t="s">
        <v>2370</v>
      </c>
      <c r="I372" s="41" t="s">
        <v>913</v>
      </c>
    </row>
    <row r="373" customFormat="false" ht="11.25" hidden="false" customHeight="true" outlineLevel="0" collapsed="false">
      <c r="A373" s="41" t="s">
        <v>2252</v>
      </c>
      <c r="B373" s="41" t="s">
        <v>16</v>
      </c>
      <c r="C373" s="41" t="s">
        <v>2843</v>
      </c>
      <c r="D373" s="41" t="s">
        <v>2844</v>
      </c>
      <c r="E373" s="41" t="s">
        <v>2845</v>
      </c>
      <c r="F373" s="41" t="s">
        <v>2310</v>
      </c>
      <c r="G373" s="41" t="s">
        <v>2846</v>
      </c>
      <c r="I373" s="41" t="s">
        <v>913</v>
      </c>
    </row>
    <row r="374" customFormat="false" ht="11.25" hidden="false" customHeight="true" outlineLevel="0" collapsed="false">
      <c r="A374" s="41" t="s">
        <v>2252</v>
      </c>
      <c r="B374" s="41" t="s">
        <v>16</v>
      </c>
      <c r="C374" s="41" t="s">
        <v>2669</v>
      </c>
      <c r="D374" s="41" t="s">
        <v>2670</v>
      </c>
      <c r="E374" s="41" t="s">
        <v>2671</v>
      </c>
      <c r="F374" s="41" t="s">
        <v>2409</v>
      </c>
      <c r="I374" s="41" t="s">
        <v>913</v>
      </c>
    </row>
    <row r="375" customFormat="false" ht="11.25" hidden="false" customHeight="true" outlineLevel="0" collapsed="false">
      <c r="A375" s="41" t="s">
        <v>2252</v>
      </c>
      <c r="B375" s="41" t="s">
        <v>16</v>
      </c>
      <c r="C375" s="41" t="s">
        <v>2911</v>
      </c>
      <c r="D375" s="41" t="s">
        <v>2912</v>
      </c>
      <c r="E375" s="41" t="s">
        <v>2913</v>
      </c>
      <c r="F375" s="41" t="s">
        <v>2282</v>
      </c>
      <c r="I375" s="41" t="s">
        <v>913</v>
      </c>
    </row>
    <row r="376" customFormat="false" ht="11.25" hidden="false" customHeight="true" outlineLevel="0" collapsed="false">
      <c r="A376" s="41" t="s">
        <v>2252</v>
      </c>
      <c r="B376" s="41" t="s">
        <v>16</v>
      </c>
      <c r="C376" s="41" t="s">
        <v>2675</v>
      </c>
      <c r="D376" s="41" t="s">
        <v>2676</v>
      </c>
      <c r="E376" s="41" t="s">
        <v>2677</v>
      </c>
      <c r="F376" s="41" t="s">
        <v>2290</v>
      </c>
      <c r="I376" s="41" t="s">
        <v>913</v>
      </c>
    </row>
    <row r="377" customFormat="false" ht="11.25" hidden="false" customHeight="true" outlineLevel="0" collapsed="false">
      <c r="A377" s="41" t="s">
        <v>2252</v>
      </c>
      <c r="B377" s="41" t="s">
        <v>16</v>
      </c>
      <c r="C377" s="41" t="s">
        <v>2678</v>
      </c>
      <c r="D377" s="41" t="s">
        <v>2676</v>
      </c>
      <c r="E377" s="41" t="s">
        <v>2677</v>
      </c>
      <c r="F377" s="41" t="s">
        <v>2370</v>
      </c>
      <c r="G377" s="41" t="s">
        <v>2679</v>
      </c>
      <c r="I377" s="41" t="s">
        <v>913</v>
      </c>
    </row>
    <row r="378" customFormat="false" ht="11.25" hidden="false" customHeight="true" outlineLevel="0" collapsed="false">
      <c r="A378" s="41" t="s">
        <v>2252</v>
      </c>
      <c r="B378" s="41" t="s">
        <v>16</v>
      </c>
      <c r="C378" s="41" t="s">
        <v>2847</v>
      </c>
      <c r="D378" s="41" t="s">
        <v>2848</v>
      </c>
      <c r="E378" s="41" t="s">
        <v>2849</v>
      </c>
      <c r="F378" s="41" t="s">
        <v>2850</v>
      </c>
      <c r="G378" s="41" t="s">
        <v>2851</v>
      </c>
      <c r="I378" s="41" t="s">
        <v>913</v>
      </c>
    </row>
    <row r="379" customFormat="false" ht="11.25" hidden="false" customHeight="true" outlineLevel="0" collapsed="false">
      <c r="A379" s="41" t="s">
        <v>2252</v>
      </c>
      <c r="B379" s="41" t="s">
        <v>16</v>
      </c>
      <c r="C379" s="41" t="s">
        <v>2855</v>
      </c>
      <c r="D379" s="41" t="s">
        <v>2856</v>
      </c>
      <c r="E379" s="41" t="s">
        <v>2857</v>
      </c>
      <c r="F379" s="41" t="s">
        <v>2858</v>
      </c>
      <c r="I379" s="41" t="s">
        <v>913</v>
      </c>
    </row>
    <row r="380" customFormat="false" ht="11.25" hidden="false" customHeight="true" outlineLevel="0" collapsed="false">
      <c r="A380" s="41" t="s">
        <v>2252</v>
      </c>
      <c r="B380" s="41" t="s">
        <v>16</v>
      </c>
      <c r="C380" s="41" t="s">
        <v>2684</v>
      </c>
      <c r="D380" s="41" t="s">
        <v>2685</v>
      </c>
      <c r="E380" s="41" t="s">
        <v>2686</v>
      </c>
      <c r="F380" s="41" t="s">
        <v>2278</v>
      </c>
      <c r="I380" s="41" t="s">
        <v>913</v>
      </c>
    </row>
    <row r="381" customFormat="false" ht="11.25" hidden="false" customHeight="true" outlineLevel="0" collapsed="false">
      <c r="A381" s="41" t="s">
        <v>2252</v>
      </c>
      <c r="B381" s="41" t="s">
        <v>16</v>
      </c>
      <c r="C381" s="41" t="s">
        <v>2690</v>
      </c>
      <c r="D381" s="41" t="s">
        <v>2691</v>
      </c>
      <c r="E381" s="41" t="s">
        <v>2692</v>
      </c>
      <c r="F381" s="41" t="s">
        <v>2278</v>
      </c>
      <c r="I381" s="41" t="s">
        <v>913</v>
      </c>
    </row>
    <row r="382" customFormat="false" ht="11.25" hidden="false" customHeight="true" outlineLevel="0" collapsed="false">
      <c r="A382" s="41" t="s">
        <v>2252</v>
      </c>
      <c r="B382" s="41" t="s">
        <v>16</v>
      </c>
      <c r="C382" s="41" t="s">
        <v>2859</v>
      </c>
      <c r="D382" s="41" t="s">
        <v>2860</v>
      </c>
      <c r="E382" s="41" t="s">
        <v>2861</v>
      </c>
      <c r="F382" s="41" t="s">
        <v>2314</v>
      </c>
      <c r="G382" s="41" t="s">
        <v>2862</v>
      </c>
      <c r="I382" s="41" t="s">
        <v>913</v>
      </c>
    </row>
    <row r="383" customFormat="false" ht="11.25" hidden="false" customHeight="true" outlineLevel="0" collapsed="false">
      <c r="A383" s="41" t="s">
        <v>2252</v>
      </c>
      <c r="B383" s="41" t="s">
        <v>16</v>
      </c>
      <c r="C383" s="41" t="s">
        <v>2693</v>
      </c>
      <c r="D383" s="41" t="s">
        <v>2694</v>
      </c>
      <c r="E383" s="41" t="s">
        <v>2695</v>
      </c>
      <c r="F383" s="41" t="s">
        <v>2282</v>
      </c>
      <c r="I383" s="41" t="s">
        <v>913</v>
      </c>
    </row>
    <row r="384" customFormat="false" ht="11.25" hidden="false" customHeight="true" outlineLevel="0" collapsed="false">
      <c r="A384" s="41" t="s">
        <v>2252</v>
      </c>
      <c r="B384" s="41" t="s">
        <v>16</v>
      </c>
      <c r="C384" s="41" t="s">
        <v>2696</v>
      </c>
      <c r="D384" s="41" t="s">
        <v>2694</v>
      </c>
      <c r="E384" s="41" t="s">
        <v>2695</v>
      </c>
      <c r="F384" s="41" t="s">
        <v>2697</v>
      </c>
      <c r="I384" s="41" t="s">
        <v>913</v>
      </c>
    </row>
    <row r="385" customFormat="false" ht="11.25" hidden="false" customHeight="true" outlineLevel="0" collapsed="false">
      <c r="A385" s="41" t="s">
        <v>2252</v>
      </c>
      <c r="B385" s="41" t="s">
        <v>16</v>
      </c>
      <c r="C385" s="41" t="s">
        <v>2702</v>
      </c>
      <c r="D385" s="41" t="s">
        <v>2703</v>
      </c>
      <c r="E385" s="41" t="s">
        <v>2704</v>
      </c>
      <c r="F385" s="41" t="s">
        <v>2705</v>
      </c>
      <c r="I385" s="41" t="s">
        <v>913</v>
      </c>
    </row>
    <row r="386" customFormat="false" ht="11.25" hidden="false" customHeight="true" outlineLevel="0" collapsed="false">
      <c r="A386" s="41" t="s">
        <v>2252</v>
      </c>
      <c r="B386" s="41" t="s">
        <v>16</v>
      </c>
      <c r="C386" s="41" t="s">
        <v>2706</v>
      </c>
      <c r="D386" s="41" t="s">
        <v>2707</v>
      </c>
      <c r="E386" s="41" t="s">
        <v>2708</v>
      </c>
      <c r="F386" s="41" t="s">
        <v>2314</v>
      </c>
      <c r="I386" s="41" t="s">
        <v>913</v>
      </c>
    </row>
    <row r="387" customFormat="false" ht="11.25" hidden="false" customHeight="true" outlineLevel="0" collapsed="false">
      <c r="A387" s="41" t="s">
        <v>2252</v>
      </c>
      <c r="B387" s="41" t="s">
        <v>16</v>
      </c>
      <c r="C387" s="41" t="s">
        <v>2863</v>
      </c>
      <c r="D387" s="41" t="s">
        <v>2864</v>
      </c>
      <c r="E387" s="41" t="s">
        <v>2865</v>
      </c>
      <c r="F387" s="41" t="s">
        <v>2290</v>
      </c>
      <c r="I387" s="41" t="s">
        <v>913</v>
      </c>
    </row>
    <row r="388" customFormat="false" ht="11.25" hidden="false" customHeight="true" outlineLevel="0" collapsed="false">
      <c r="A388" s="41" t="s">
        <v>2252</v>
      </c>
      <c r="B388" s="41" t="s">
        <v>16</v>
      </c>
      <c r="C388" s="41" t="s">
        <v>2709</v>
      </c>
      <c r="D388" s="41" t="s">
        <v>2710</v>
      </c>
      <c r="E388" s="41" t="s">
        <v>2711</v>
      </c>
      <c r="F388" s="41" t="s">
        <v>2712</v>
      </c>
      <c r="I388" s="41" t="s">
        <v>913</v>
      </c>
    </row>
    <row r="389" customFormat="false" ht="11.25" hidden="false" customHeight="true" outlineLevel="0" collapsed="false">
      <c r="A389" s="41" t="s">
        <v>2252</v>
      </c>
      <c r="B389" s="41" t="s">
        <v>16</v>
      </c>
      <c r="C389" s="41" t="s">
        <v>2713</v>
      </c>
      <c r="D389" s="41" t="s">
        <v>2714</v>
      </c>
      <c r="E389" s="41" t="s">
        <v>2715</v>
      </c>
      <c r="F389" s="41" t="s">
        <v>2716</v>
      </c>
      <c r="I389" s="41" t="s">
        <v>913</v>
      </c>
    </row>
    <row r="390" customFormat="false" ht="11.25" hidden="false" customHeight="true" outlineLevel="0" collapsed="false">
      <c r="A390" s="41" t="s">
        <v>2252</v>
      </c>
      <c r="B390" s="41" t="s">
        <v>16</v>
      </c>
      <c r="C390" s="41" t="s">
        <v>2872</v>
      </c>
      <c r="D390" s="41" t="s">
        <v>2873</v>
      </c>
      <c r="E390" s="41" t="s">
        <v>2874</v>
      </c>
      <c r="F390" s="41" t="s">
        <v>2409</v>
      </c>
      <c r="I390" s="41" t="s">
        <v>913</v>
      </c>
    </row>
    <row r="391" customFormat="false" ht="11.25" hidden="false" customHeight="true" outlineLevel="0" collapsed="false">
      <c r="A391" s="41" t="s">
        <v>2252</v>
      </c>
      <c r="B391" s="41" t="s">
        <v>16</v>
      </c>
      <c r="C391" s="41" t="s">
        <v>2730</v>
      </c>
      <c r="D391" s="41" t="s">
        <v>2731</v>
      </c>
      <c r="E391" s="41" t="s">
        <v>2704</v>
      </c>
      <c r="F391" s="41" t="s">
        <v>2732</v>
      </c>
      <c r="G391" s="41" t="s">
        <v>2733</v>
      </c>
      <c r="I391" s="41" t="s">
        <v>913</v>
      </c>
    </row>
    <row r="392" customFormat="false" ht="11.25" hidden="false" customHeight="true" outlineLevel="0" collapsed="false">
      <c r="A392" s="41" t="s">
        <v>2252</v>
      </c>
      <c r="B392" s="41" t="s">
        <v>16</v>
      </c>
      <c r="C392" s="41" t="s">
        <v>2738</v>
      </c>
      <c r="D392" s="41" t="s">
        <v>2739</v>
      </c>
      <c r="E392" s="41" t="s">
        <v>2740</v>
      </c>
      <c r="F392" s="41" t="s">
        <v>2741</v>
      </c>
      <c r="I392" s="41" t="s">
        <v>913</v>
      </c>
    </row>
    <row r="393" customFormat="false" ht="11.25" hidden="false" customHeight="true" outlineLevel="0" collapsed="false">
      <c r="A393" s="41" t="s">
        <v>2252</v>
      </c>
      <c r="B393" s="41" t="s">
        <v>16</v>
      </c>
      <c r="C393" s="41" t="s">
        <v>2291</v>
      </c>
      <c r="D393" s="41" t="s">
        <v>2292</v>
      </c>
      <c r="E393" s="41" t="s">
        <v>2293</v>
      </c>
      <c r="F393" s="41" t="s">
        <v>2294</v>
      </c>
      <c r="I393" s="41" t="s">
        <v>1626</v>
      </c>
    </row>
    <row r="394" customFormat="false" ht="11.25" hidden="false" customHeight="true" outlineLevel="0" collapsed="false">
      <c r="A394" s="41" t="s">
        <v>2252</v>
      </c>
      <c r="B394" s="41" t="s">
        <v>16</v>
      </c>
      <c r="C394" s="41" t="s">
        <v>2914</v>
      </c>
      <c r="D394" s="41" t="s">
        <v>2915</v>
      </c>
      <c r="E394" s="41" t="s">
        <v>2916</v>
      </c>
      <c r="F394" s="41" t="s">
        <v>2370</v>
      </c>
      <c r="I394" s="41" t="s">
        <v>1626</v>
      </c>
    </row>
    <row r="395" customFormat="false" ht="11.25" hidden="false" customHeight="true" outlineLevel="0" collapsed="false">
      <c r="A395" s="41" t="s">
        <v>2252</v>
      </c>
      <c r="B395" s="41" t="s">
        <v>16</v>
      </c>
      <c r="C395" s="41" t="s">
        <v>2917</v>
      </c>
      <c r="D395" s="41" t="s">
        <v>2918</v>
      </c>
      <c r="E395" s="41" t="s">
        <v>2919</v>
      </c>
      <c r="F395" s="41" t="s">
        <v>2314</v>
      </c>
      <c r="I395" s="41" t="s">
        <v>1626</v>
      </c>
    </row>
    <row r="396" customFormat="false" ht="11.25" hidden="false" customHeight="true" outlineLevel="0" collapsed="false">
      <c r="A396" s="41" t="s">
        <v>2252</v>
      </c>
      <c r="B396" s="41" t="s">
        <v>16</v>
      </c>
      <c r="C396" s="41" t="s">
        <v>2920</v>
      </c>
      <c r="D396" s="41" t="s">
        <v>2921</v>
      </c>
      <c r="E396" s="41" t="s">
        <v>2922</v>
      </c>
      <c r="F396" s="41" t="s">
        <v>582</v>
      </c>
      <c r="I396" s="41" t="s">
        <v>1626</v>
      </c>
    </row>
    <row r="397" customFormat="false" ht="11.25" hidden="false" customHeight="true" outlineLevel="0" collapsed="false">
      <c r="A397" s="41" t="s">
        <v>2252</v>
      </c>
      <c r="B397" s="41" t="s">
        <v>16</v>
      </c>
      <c r="C397" s="41" t="s">
        <v>2377</v>
      </c>
      <c r="D397" s="41" t="s">
        <v>2378</v>
      </c>
      <c r="E397" s="41" t="s">
        <v>2379</v>
      </c>
      <c r="F397" s="41" t="s">
        <v>2380</v>
      </c>
      <c r="I397" s="41" t="s">
        <v>1626</v>
      </c>
    </row>
    <row r="398" customFormat="false" ht="11.25" hidden="false" customHeight="true" outlineLevel="0" collapsed="false">
      <c r="A398" s="41" t="s">
        <v>2252</v>
      </c>
      <c r="B398" s="41" t="s">
        <v>16</v>
      </c>
      <c r="D398" s="41" t="s">
        <v>2381</v>
      </c>
      <c r="E398" s="41" t="s">
        <v>2382</v>
      </c>
      <c r="F398" s="41" t="s">
        <v>2314</v>
      </c>
      <c r="I398" s="41" t="s">
        <v>1626</v>
      </c>
    </row>
    <row r="399" customFormat="false" ht="11.25" hidden="false" customHeight="true" outlineLevel="0" collapsed="false">
      <c r="A399" s="41" t="s">
        <v>2252</v>
      </c>
      <c r="B399" s="41" t="s">
        <v>16</v>
      </c>
      <c r="C399" s="41" t="s">
        <v>2390</v>
      </c>
      <c r="D399" s="41" t="s">
        <v>2391</v>
      </c>
      <c r="E399" s="41" t="s">
        <v>2392</v>
      </c>
      <c r="F399" s="41" t="s">
        <v>2393</v>
      </c>
      <c r="I399" s="41" t="s">
        <v>1626</v>
      </c>
    </row>
    <row r="400" customFormat="false" ht="11.25" hidden="false" customHeight="true" outlineLevel="0" collapsed="false">
      <c r="A400" s="41" t="s">
        <v>2252</v>
      </c>
      <c r="B400" s="41" t="s">
        <v>16</v>
      </c>
      <c r="C400" s="41" t="s">
        <v>2402</v>
      </c>
      <c r="D400" s="41" t="s">
        <v>2403</v>
      </c>
      <c r="E400" s="41" t="s">
        <v>2404</v>
      </c>
      <c r="F400" s="41" t="s">
        <v>2405</v>
      </c>
      <c r="I400" s="41" t="s">
        <v>1626</v>
      </c>
    </row>
    <row r="401" customFormat="false" ht="11.25" hidden="false" customHeight="true" outlineLevel="0" collapsed="false">
      <c r="A401" s="41" t="s">
        <v>2252</v>
      </c>
      <c r="B401" s="41" t="s">
        <v>16</v>
      </c>
      <c r="C401" s="41" t="s">
        <v>2923</v>
      </c>
      <c r="D401" s="41" t="s">
        <v>2924</v>
      </c>
      <c r="E401" s="41" t="s">
        <v>2925</v>
      </c>
      <c r="F401" s="41" t="s">
        <v>2405</v>
      </c>
      <c r="I401" s="41" t="s">
        <v>1626</v>
      </c>
    </row>
    <row r="402" customFormat="false" ht="11.25" hidden="false" customHeight="true" outlineLevel="0" collapsed="false">
      <c r="A402" s="41" t="s">
        <v>2252</v>
      </c>
      <c r="B402" s="41" t="s">
        <v>16</v>
      </c>
      <c r="C402" s="41" t="s">
        <v>2926</v>
      </c>
      <c r="D402" s="41" t="s">
        <v>2927</v>
      </c>
      <c r="E402" s="41" t="s">
        <v>2928</v>
      </c>
      <c r="F402" s="41" t="s">
        <v>2310</v>
      </c>
      <c r="I402" s="41" t="s">
        <v>1626</v>
      </c>
    </row>
    <row r="403" customFormat="false" ht="11.25" hidden="false" customHeight="true" outlineLevel="0" collapsed="false">
      <c r="A403" s="41" t="s">
        <v>2252</v>
      </c>
      <c r="B403" s="41" t="s">
        <v>16</v>
      </c>
      <c r="C403" s="41" t="s">
        <v>2437</v>
      </c>
      <c r="D403" s="41" t="s">
        <v>2438</v>
      </c>
      <c r="E403" s="41" t="s">
        <v>2439</v>
      </c>
      <c r="F403" s="41" t="s">
        <v>2440</v>
      </c>
      <c r="I403" s="41" t="s">
        <v>1626</v>
      </c>
    </row>
    <row r="404" customFormat="false" ht="11.25" hidden="false" customHeight="true" outlineLevel="0" collapsed="false">
      <c r="A404" s="41" t="s">
        <v>2252</v>
      </c>
      <c r="B404" s="41" t="s">
        <v>16</v>
      </c>
      <c r="C404" s="41" t="s">
        <v>2929</v>
      </c>
      <c r="D404" s="41" t="s">
        <v>2930</v>
      </c>
      <c r="E404" s="41" t="s">
        <v>2931</v>
      </c>
      <c r="F404" s="41" t="s">
        <v>2278</v>
      </c>
      <c r="I404" s="41" t="s">
        <v>1626</v>
      </c>
    </row>
    <row r="405" customFormat="false" ht="11.25" hidden="false" customHeight="true" outlineLevel="0" collapsed="false">
      <c r="A405" s="41" t="s">
        <v>2252</v>
      </c>
      <c r="B405" s="41" t="s">
        <v>16</v>
      </c>
      <c r="C405" s="41" t="s">
        <v>2932</v>
      </c>
      <c r="D405" s="41" t="s">
        <v>2933</v>
      </c>
      <c r="E405" s="41" t="s">
        <v>2934</v>
      </c>
      <c r="F405" s="41" t="s">
        <v>2310</v>
      </c>
      <c r="I405" s="41" t="s">
        <v>1626</v>
      </c>
    </row>
    <row r="406" customFormat="false" ht="11.25" hidden="false" customHeight="true" outlineLevel="0" collapsed="false">
      <c r="A406" s="41" t="s">
        <v>2252</v>
      </c>
      <c r="B406" s="41" t="s">
        <v>16</v>
      </c>
      <c r="C406" s="41" t="s">
        <v>2935</v>
      </c>
      <c r="D406" s="41" t="s">
        <v>2936</v>
      </c>
      <c r="E406" s="41" t="s">
        <v>2937</v>
      </c>
      <c r="F406" s="41" t="s">
        <v>2405</v>
      </c>
      <c r="G406" s="41" t="s">
        <v>2938</v>
      </c>
      <c r="I406" s="41" t="s">
        <v>1626</v>
      </c>
    </row>
    <row r="407" customFormat="false" ht="11.25" hidden="false" customHeight="true" outlineLevel="0" collapsed="false">
      <c r="A407" s="41" t="s">
        <v>2252</v>
      </c>
      <c r="B407" s="41" t="s">
        <v>16</v>
      </c>
      <c r="C407" s="41" t="s">
        <v>2939</v>
      </c>
      <c r="D407" s="41" t="s">
        <v>2940</v>
      </c>
      <c r="E407" s="41" t="s">
        <v>2941</v>
      </c>
      <c r="F407" s="41" t="s">
        <v>2290</v>
      </c>
      <c r="I407" s="41" t="s">
        <v>1626</v>
      </c>
    </row>
    <row r="408" customFormat="false" ht="11.25" hidden="false" customHeight="true" outlineLevel="0" collapsed="false">
      <c r="A408" s="41" t="s">
        <v>2252</v>
      </c>
      <c r="B408" s="41" t="s">
        <v>16</v>
      </c>
      <c r="C408" s="41" t="s">
        <v>2942</v>
      </c>
      <c r="D408" s="41" t="s">
        <v>2943</v>
      </c>
      <c r="E408" s="41" t="s">
        <v>2944</v>
      </c>
      <c r="F408" s="41" t="s">
        <v>2270</v>
      </c>
      <c r="I408" s="41" t="s">
        <v>1626</v>
      </c>
    </row>
    <row r="409" customFormat="false" ht="11.25" hidden="false" customHeight="true" outlineLevel="0" collapsed="false">
      <c r="A409" s="41" t="s">
        <v>2252</v>
      </c>
      <c r="B409" s="41" t="s">
        <v>16</v>
      </c>
      <c r="C409" s="41" t="s">
        <v>2945</v>
      </c>
      <c r="D409" s="41" t="s">
        <v>2946</v>
      </c>
      <c r="E409" s="41" t="s">
        <v>2947</v>
      </c>
      <c r="F409" s="41" t="s">
        <v>2948</v>
      </c>
      <c r="G409" s="41" t="s">
        <v>2949</v>
      </c>
      <c r="I409" s="41" t="s">
        <v>1626</v>
      </c>
    </row>
    <row r="410" customFormat="false" ht="11.25" hidden="false" customHeight="true" outlineLevel="0" collapsed="false">
      <c r="A410" s="41" t="s">
        <v>2252</v>
      </c>
      <c r="B410" s="41" t="s">
        <v>16</v>
      </c>
      <c r="C410" s="41" t="s">
        <v>2950</v>
      </c>
      <c r="D410" s="41" t="s">
        <v>2951</v>
      </c>
      <c r="E410" s="41" t="s">
        <v>2952</v>
      </c>
      <c r="F410" s="41" t="s">
        <v>2290</v>
      </c>
      <c r="I410" s="41" t="s">
        <v>1626</v>
      </c>
    </row>
    <row r="411" customFormat="false" ht="11.25" hidden="false" customHeight="true" outlineLevel="0" collapsed="false">
      <c r="A411" s="41" t="s">
        <v>2252</v>
      </c>
      <c r="B411" s="41" t="s">
        <v>16</v>
      </c>
      <c r="C411" s="41" t="s">
        <v>2953</v>
      </c>
      <c r="D411" s="41" t="s">
        <v>2954</v>
      </c>
      <c r="E411" s="41" t="s">
        <v>2955</v>
      </c>
      <c r="F411" s="41" t="s">
        <v>2397</v>
      </c>
      <c r="G411" s="41" t="s">
        <v>2956</v>
      </c>
      <c r="I411" s="41" t="s">
        <v>1626</v>
      </c>
    </row>
    <row r="412" customFormat="false" ht="11.25" hidden="false" customHeight="true" outlineLevel="0" collapsed="false">
      <c r="A412" s="41" t="s">
        <v>2252</v>
      </c>
      <c r="B412" s="41" t="s">
        <v>16</v>
      </c>
      <c r="C412" s="41" t="s">
        <v>2957</v>
      </c>
      <c r="D412" s="41" t="s">
        <v>2958</v>
      </c>
      <c r="E412" s="41" t="s">
        <v>2959</v>
      </c>
      <c r="F412" s="41" t="s">
        <v>2318</v>
      </c>
      <c r="I412" s="41" t="s">
        <v>1626</v>
      </c>
    </row>
    <row r="413" customFormat="false" ht="11.25" hidden="false" customHeight="true" outlineLevel="0" collapsed="false">
      <c r="A413" s="41" t="s">
        <v>2252</v>
      </c>
      <c r="B413" s="41" t="s">
        <v>16</v>
      </c>
      <c r="C413" s="41" t="s">
        <v>2960</v>
      </c>
      <c r="D413" s="41" t="s">
        <v>2961</v>
      </c>
      <c r="E413" s="41" t="s">
        <v>2962</v>
      </c>
      <c r="F413" s="41" t="s">
        <v>2290</v>
      </c>
      <c r="G413" s="41" t="s">
        <v>2963</v>
      </c>
      <c r="I413" s="41" t="s">
        <v>1626</v>
      </c>
    </row>
  </sheetData>
  <printOptions headings="false" gridLines="false" gridLinesSet="true" horizontalCentered="false" verticalCentered="false"/>
  <pageMargins left="0.75" right="0.75" top="0.875" bottom="0.875" header="0.5" footer="0.5"/>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G97"/>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cols>
    <col collapsed="false" customWidth="true" hidden="false" outlineLevel="0" max="1" min="1" style="41" width="9.14"/>
  </cols>
  <sheetData>
    <row r="1" customFormat="false" ht="11.25" hidden="false" customHeight="true" outlineLevel="0" collapsed="false">
      <c r="A1" s="41" t="s">
        <v>2964</v>
      </c>
      <c r="B1" s="135" t="s">
        <v>2965</v>
      </c>
      <c r="C1" s="135" t="s">
        <v>2966</v>
      </c>
      <c r="D1" s="135" t="s">
        <v>2967</v>
      </c>
      <c r="E1" s="41" t="s">
        <v>2968</v>
      </c>
      <c r="F1" s="41" t="s">
        <v>2969</v>
      </c>
      <c r="G1" s="41" t="s">
        <v>2970</v>
      </c>
    </row>
    <row r="2" customFormat="false" ht="11.25" hidden="false" customHeight="true" outlineLevel="0" collapsed="false">
      <c r="A2" s="41" t="s">
        <v>16</v>
      </c>
      <c r="B2" s="41" t="s">
        <v>2971</v>
      </c>
      <c r="C2" s="41" t="s">
        <v>2972</v>
      </c>
      <c r="D2" s="41" t="s">
        <v>2973</v>
      </c>
      <c r="E2" s="41" t="s">
        <v>2974</v>
      </c>
      <c r="F2" s="41" t="s">
        <v>2975</v>
      </c>
      <c r="G2" s="41" t="s">
        <v>118</v>
      </c>
    </row>
    <row r="3" customFormat="false" ht="11.25" hidden="false" customHeight="true" outlineLevel="0" collapsed="false">
      <c r="A3" s="41" t="s">
        <v>16</v>
      </c>
      <c r="B3" s="41" t="s">
        <v>2971</v>
      </c>
      <c r="C3" s="41" t="s">
        <v>2972</v>
      </c>
      <c r="D3" s="41" t="s">
        <v>2971</v>
      </c>
      <c r="E3" s="41" t="s">
        <v>2972</v>
      </c>
      <c r="F3" s="41" t="s">
        <v>2976</v>
      </c>
      <c r="G3" s="41" t="s">
        <v>101</v>
      </c>
    </row>
    <row r="4" customFormat="false" ht="11.25" hidden="false" customHeight="true" outlineLevel="0" collapsed="false">
      <c r="A4" s="41" t="s">
        <v>16</v>
      </c>
      <c r="B4" s="41" t="s">
        <v>2971</v>
      </c>
      <c r="C4" s="41" t="s">
        <v>2972</v>
      </c>
      <c r="D4" s="41" t="s">
        <v>2977</v>
      </c>
      <c r="E4" s="41" t="s">
        <v>2978</v>
      </c>
      <c r="F4" s="41" t="s">
        <v>2975</v>
      </c>
      <c r="G4" s="41" t="s">
        <v>89</v>
      </c>
    </row>
    <row r="5" customFormat="false" ht="11.25" hidden="false" customHeight="true" outlineLevel="0" collapsed="false">
      <c r="A5" s="41" t="s">
        <v>16</v>
      </c>
      <c r="B5" s="41" t="s">
        <v>2971</v>
      </c>
      <c r="C5" s="41" t="s">
        <v>2972</v>
      </c>
      <c r="D5" s="41" t="s">
        <v>2979</v>
      </c>
      <c r="E5" s="41" t="s">
        <v>2980</v>
      </c>
      <c r="F5" s="41" t="s">
        <v>2975</v>
      </c>
      <c r="G5" s="41" t="s">
        <v>90</v>
      </c>
    </row>
    <row r="6" customFormat="false" ht="11.25" hidden="false" customHeight="true" outlineLevel="0" collapsed="false">
      <c r="A6" s="41" t="s">
        <v>16</v>
      </c>
      <c r="B6" s="41" t="s">
        <v>2981</v>
      </c>
      <c r="C6" s="41" t="s">
        <v>2982</v>
      </c>
      <c r="D6" s="41" t="s">
        <v>2983</v>
      </c>
      <c r="E6" s="41" t="s">
        <v>2984</v>
      </c>
      <c r="F6" s="41" t="s">
        <v>2975</v>
      </c>
      <c r="G6" s="41" t="s">
        <v>119</v>
      </c>
    </row>
    <row r="7" customFormat="false" ht="11.25" hidden="false" customHeight="true" outlineLevel="0" collapsed="false">
      <c r="A7" s="41" t="s">
        <v>16</v>
      </c>
      <c r="B7" s="41" t="s">
        <v>2981</v>
      </c>
      <c r="C7" s="41" t="s">
        <v>2982</v>
      </c>
      <c r="D7" s="41" t="s">
        <v>2981</v>
      </c>
      <c r="E7" s="41" t="s">
        <v>2982</v>
      </c>
      <c r="F7" s="41" t="s">
        <v>2976</v>
      </c>
      <c r="G7" s="41" t="s">
        <v>91</v>
      </c>
    </row>
    <row r="8" customFormat="false" ht="11.25" hidden="false" customHeight="true" outlineLevel="0" collapsed="false">
      <c r="A8" s="41" t="s">
        <v>16</v>
      </c>
      <c r="B8" s="41" t="s">
        <v>2981</v>
      </c>
      <c r="C8" s="41" t="s">
        <v>2982</v>
      </c>
      <c r="D8" s="41" t="s">
        <v>2985</v>
      </c>
      <c r="E8" s="41" t="s">
        <v>2986</v>
      </c>
      <c r="F8" s="41" t="s">
        <v>2975</v>
      </c>
      <c r="G8" s="41" t="s">
        <v>92</v>
      </c>
    </row>
    <row r="9" customFormat="false" ht="11.25" hidden="false" customHeight="true" outlineLevel="0" collapsed="false">
      <c r="A9" s="41" t="s">
        <v>16</v>
      </c>
      <c r="B9" s="41" t="s">
        <v>2981</v>
      </c>
      <c r="C9" s="41" t="s">
        <v>2982</v>
      </c>
      <c r="D9" s="41" t="s">
        <v>2987</v>
      </c>
      <c r="E9" s="41" t="s">
        <v>2988</v>
      </c>
      <c r="F9" s="41" t="s">
        <v>2975</v>
      </c>
      <c r="G9" s="41" t="s">
        <v>120</v>
      </c>
    </row>
    <row r="10" customFormat="false" ht="11.25" hidden="false" customHeight="true" outlineLevel="0" collapsed="false">
      <c r="A10" s="41" t="s">
        <v>16</v>
      </c>
      <c r="B10" s="41" t="s">
        <v>2981</v>
      </c>
      <c r="C10" s="41" t="s">
        <v>2982</v>
      </c>
      <c r="D10" s="41" t="s">
        <v>2989</v>
      </c>
      <c r="E10" s="41" t="s">
        <v>2990</v>
      </c>
      <c r="F10" s="41" t="s">
        <v>2975</v>
      </c>
      <c r="G10" s="41" t="s">
        <v>157</v>
      </c>
    </row>
    <row r="11" customFormat="false" ht="11.25" hidden="false" customHeight="true" outlineLevel="0" collapsed="false">
      <c r="A11" s="41" t="s">
        <v>16</v>
      </c>
      <c r="B11" s="41" t="s">
        <v>2981</v>
      </c>
      <c r="C11" s="41" t="s">
        <v>2982</v>
      </c>
      <c r="D11" s="41" t="s">
        <v>2991</v>
      </c>
      <c r="E11" s="41" t="s">
        <v>2992</v>
      </c>
      <c r="F11" s="41" t="s">
        <v>2975</v>
      </c>
      <c r="G11" s="41" t="s">
        <v>158</v>
      </c>
    </row>
    <row r="12" customFormat="false" ht="11.25" hidden="false" customHeight="true" outlineLevel="0" collapsed="false">
      <c r="A12" s="41" t="s">
        <v>16</v>
      </c>
      <c r="B12" s="41" t="s">
        <v>2993</v>
      </c>
      <c r="C12" s="41" t="s">
        <v>2994</v>
      </c>
      <c r="D12" s="41" t="s">
        <v>2993</v>
      </c>
      <c r="E12" s="41" t="s">
        <v>2994</v>
      </c>
      <c r="F12" s="41" t="s">
        <v>2976</v>
      </c>
      <c r="G12" s="41" t="s">
        <v>159</v>
      </c>
    </row>
    <row r="13" customFormat="false" ht="11.25" hidden="false" customHeight="true" outlineLevel="0" collapsed="false">
      <c r="A13" s="41" t="s">
        <v>16</v>
      </c>
      <c r="B13" s="41" t="s">
        <v>2993</v>
      </c>
      <c r="C13" s="41" t="s">
        <v>2994</v>
      </c>
      <c r="D13" s="41" t="s">
        <v>2995</v>
      </c>
      <c r="E13" s="41" t="s">
        <v>2996</v>
      </c>
      <c r="F13" s="41" t="s">
        <v>2975</v>
      </c>
      <c r="G13" s="41" t="s">
        <v>160</v>
      </c>
    </row>
    <row r="14" customFormat="false" ht="11.25" hidden="false" customHeight="true" outlineLevel="0" collapsed="false">
      <c r="A14" s="41" t="s">
        <v>16</v>
      </c>
      <c r="B14" s="41" t="s">
        <v>2993</v>
      </c>
      <c r="C14" s="41" t="s">
        <v>2994</v>
      </c>
      <c r="D14" s="41" t="s">
        <v>2997</v>
      </c>
      <c r="E14" s="41" t="s">
        <v>2998</v>
      </c>
      <c r="F14" s="41" t="s">
        <v>2975</v>
      </c>
      <c r="G14" s="41" t="s">
        <v>161</v>
      </c>
    </row>
    <row r="15" customFormat="false" ht="11.25" hidden="false" customHeight="true" outlineLevel="0" collapsed="false">
      <c r="A15" s="41" t="s">
        <v>16</v>
      </c>
      <c r="B15" s="41" t="s">
        <v>2993</v>
      </c>
      <c r="C15" s="41" t="s">
        <v>2994</v>
      </c>
      <c r="D15" s="41" t="s">
        <v>2999</v>
      </c>
      <c r="E15" s="41" t="s">
        <v>3000</v>
      </c>
      <c r="F15" s="41" t="s">
        <v>2975</v>
      </c>
      <c r="G15" s="41" t="s">
        <v>162</v>
      </c>
    </row>
    <row r="16" customFormat="false" ht="11.25" hidden="false" customHeight="true" outlineLevel="0" collapsed="false">
      <c r="A16" s="41" t="s">
        <v>16</v>
      </c>
      <c r="B16" s="41" t="s">
        <v>3001</v>
      </c>
      <c r="C16" s="41" t="s">
        <v>3002</v>
      </c>
      <c r="D16" s="41" t="s">
        <v>3003</v>
      </c>
      <c r="E16" s="41" t="s">
        <v>3004</v>
      </c>
      <c r="F16" s="41" t="s">
        <v>2975</v>
      </c>
      <c r="G16" s="41" t="s">
        <v>1469</v>
      </c>
    </row>
    <row r="17" customFormat="false" ht="11.25" hidden="false" customHeight="true" outlineLevel="0" collapsed="false">
      <c r="A17" s="41" t="s">
        <v>16</v>
      </c>
      <c r="B17" s="41" t="s">
        <v>3001</v>
      </c>
      <c r="C17" s="41" t="s">
        <v>3002</v>
      </c>
      <c r="D17" s="41" t="s">
        <v>3001</v>
      </c>
      <c r="E17" s="41" t="s">
        <v>3002</v>
      </c>
      <c r="F17" s="41" t="s">
        <v>2976</v>
      </c>
      <c r="G17" s="41" t="s">
        <v>1475</v>
      </c>
    </row>
    <row r="18" customFormat="false" ht="11.25" hidden="false" customHeight="true" outlineLevel="0" collapsed="false">
      <c r="A18" s="41" t="s">
        <v>16</v>
      </c>
      <c r="B18" s="41" t="s">
        <v>3001</v>
      </c>
      <c r="C18" s="41" t="s">
        <v>3002</v>
      </c>
      <c r="D18" s="41" t="s">
        <v>3005</v>
      </c>
      <c r="E18" s="41" t="s">
        <v>3006</v>
      </c>
      <c r="F18" s="41" t="s">
        <v>3007</v>
      </c>
      <c r="G18" s="41" t="s">
        <v>1487</v>
      </c>
    </row>
    <row r="19" customFormat="false" ht="11.25" hidden="false" customHeight="true" outlineLevel="0" collapsed="false">
      <c r="A19" s="41" t="s">
        <v>16</v>
      </c>
      <c r="B19" s="41" t="s">
        <v>3001</v>
      </c>
      <c r="C19" s="41" t="s">
        <v>3002</v>
      </c>
      <c r="D19" s="41" t="s">
        <v>3008</v>
      </c>
      <c r="E19" s="41" t="s">
        <v>3009</v>
      </c>
      <c r="F19" s="41" t="s">
        <v>2975</v>
      </c>
      <c r="G19" s="41" t="s">
        <v>1501</v>
      </c>
    </row>
    <row r="20" customFormat="false" ht="11.25" hidden="false" customHeight="true" outlineLevel="0" collapsed="false">
      <c r="A20" s="41" t="s">
        <v>16</v>
      </c>
      <c r="B20" s="41" t="s">
        <v>3001</v>
      </c>
      <c r="C20" s="41" t="s">
        <v>3002</v>
      </c>
      <c r="D20" s="41" t="s">
        <v>3010</v>
      </c>
      <c r="E20" s="41" t="s">
        <v>3011</v>
      </c>
      <c r="F20" s="41" t="s">
        <v>2975</v>
      </c>
      <c r="G20" s="41" t="s">
        <v>1513</v>
      </c>
    </row>
    <row r="21" customFormat="false" ht="11.25" hidden="false" customHeight="true" outlineLevel="0" collapsed="false">
      <c r="A21" s="41" t="s">
        <v>16</v>
      </c>
      <c r="B21" s="41" t="s">
        <v>3001</v>
      </c>
      <c r="C21" s="41" t="s">
        <v>3002</v>
      </c>
      <c r="D21" s="41" t="s">
        <v>3012</v>
      </c>
      <c r="E21" s="41" t="s">
        <v>3013</v>
      </c>
      <c r="F21" s="41" t="s">
        <v>2975</v>
      </c>
      <c r="G21" s="41" t="s">
        <v>1522</v>
      </c>
    </row>
    <row r="22" customFormat="false" ht="11.25" hidden="false" customHeight="true" outlineLevel="0" collapsed="false">
      <c r="A22" s="41" t="s">
        <v>16</v>
      </c>
      <c r="B22" s="41" t="s">
        <v>3014</v>
      </c>
      <c r="C22" s="41" t="s">
        <v>3015</v>
      </c>
      <c r="D22" s="41" t="s">
        <v>3016</v>
      </c>
      <c r="E22" s="41" t="s">
        <v>3017</v>
      </c>
      <c r="F22" s="41" t="s">
        <v>3007</v>
      </c>
      <c r="G22" s="41" t="s">
        <v>1538</v>
      </c>
    </row>
    <row r="23" customFormat="false" ht="11.25" hidden="false" customHeight="true" outlineLevel="0" collapsed="false">
      <c r="A23" s="41" t="s">
        <v>16</v>
      </c>
      <c r="B23" s="41" t="s">
        <v>3014</v>
      </c>
      <c r="C23" s="41" t="s">
        <v>3015</v>
      </c>
      <c r="D23" s="41" t="s">
        <v>3014</v>
      </c>
      <c r="E23" s="41" t="s">
        <v>3015</v>
      </c>
      <c r="F23" s="41" t="s">
        <v>2976</v>
      </c>
      <c r="G23" s="41" t="s">
        <v>1545</v>
      </c>
    </row>
    <row r="24" customFormat="false" ht="11.25" hidden="false" customHeight="true" outlineLevel="0" collapsed="false">
      <c r="A24" s="41" t="s">
        <v>16</v>
      </c>
      <c r="B24" s="41" t="s">
        <v>3014</v>
      </c>
      <c r="C24" s="41" t="s">
        <v>3015</v>
      </c>
      <c r="D24" s="41" t="s">
        <v>3018</v>
      </c>
      <c r="E24" s="41" t="s">
        <v>3019</v>
      </c>
      <c r="F24" s="41" t="s">
        <v>2975</v>
      </c>
      <c r="G24" s="41" t="s">
        <v>1553</v>
      </c>
    </row>
    <row r="25" customFormat="false" ht="11.25" hidden="false" customHeight="true" outlineLevel="0" collapsed="false">
      <c r="A25" s="41" t="s">
        <v>16</v>
      </c>
      <c r="B25" s="41" t="s">
        <v>3014</v>
      </c>
      <c r="C25" s="41" t="s">
        <v>3015</v>
      </c>
      <c r="D25" s="41" t="s">
        <v>3020</v>
      </c>
      <c r="E25" s="41" t="s">
        <v>3021</v>
      </c>
      <c r="F25" s="41" t="s">
        <v>2975</v>
      </c>
      <c r="G25" s="41" t="s">
        <v>1560</v>
      </c>
    </row>
    <row r="26" customFormat="false" ht="11.25" hidden="false" customHeight="true" outlineLevel="0" collapsed="false">
      <c r="A26" s="41" t="s">
        <v>16</v>
      </c>
      <c r="B26" s="41" t="s">
        <v>3014</v>
      </c>
      <c r="C26" s="41" t="s">
        <v>3015</v>
      </c>
      <c r="D26" s="41" t="s">
        <v>3022</v>
      </c>
      <c r="E26" s="41" t="s">
        <v>3023</v>
      </c>
      <c r="F26" s="41" t="s">
        <v>2975</v>
      </c>
      <c r="G26" s="41" t="s">
        <v>1564</v>
      </c>
    </row>
    <row r="27" customFormat="false" ht="11.25" hidden="false" customHeight="true" outlineLevel="0" collapsed="false">
      <c r="A27" s="41" t="s">
        <v>16</v>
      </c>
      <c r="B27" s="41" t="s">
        <v>3024</v>
      </c>
      <c r="C27" s="41" t="s">
        <v>3025</v>
      </c>
      <c r="D27" s="41" t="s">
        <v>3026</v>
      </c>
      <c r="E27" s="41" t="s">
        <v>3027</v>
      </c>
      <c r="F27" s="41" t="s">
        <v>2975</v>
      </c>
      <c r="G27" s="41" t="s">
        <v>1569</v>
      </c>
    </row>
    <row r="28" customFormat="false" ht="11.25" hidden="false" customHeight="true" outlineLevel="0" collapsed="false">
      <c r="A28" s="41" t="s">
        <v>16</v>
      </c>
      <c r="B28" s="41" t="s">
        <v>3024</v>
      </c>
      <c r="C28" s="41" t="s">
        <v>3025</v>
      </c>
      <c r="D28" s="41" t="s">
        <v>3028</v>
      </c>
      <c r="E28" s="41" t="s">
        <v>3029</v>
      </c>
      <c r="F28" s="41" t="s">
        <v>3007</v>
      </c>
      <c r="G28" s="41" t="s">
        <v>1577</v>
      </c>
    </row>
    <row r="29" customFormat="false" ht="11.25" hidden="false" customHeight="true" outlineLevel="0" collapsed="false">
      <c r="A29" s="41" t="s">
        <v>16</v>
      </c>
      <c r="B29" s="41" t="s">
        <v>3024</v>
      </c>
      <c r="C29" s="41" t="s">
        <v>3025</v>
      </c>
      <c r="D29" s="41" t="s">
        <v>3030</v>
      </c>
      <c r="E29" s="41" t="s">
        <v>3031</v>
      </c>
      <c r="F29" s="41" t="s">
        <v>2975</v>
      </c>
      <c r="G29" s="41" t="s">
        <v>1579</v>
      </c>
    </row>
    <row r="30" customFormat="false" ht="11.25" hidden="false" customHeight="true" outlineLevel="0" collapsed="false">
      <c r="A30" s="41" t="s">
        <v>16</v>
      </c>
      <c r="B30" s="41" t="s">
        <v>3024</v>
      </c>
      <c r="C30" s="41" t="s">
        <v>3025</v>
      </c>
      <c r="D30" s="41" t="s">
        <v>3024</v>
      </c>
      <c r="E30" s="41" t="s">
        <v>3025</v>
      </c>
      <c r="F30" s="41" t="s">
        <v>2976</v>
      </c>
      <c r="G30" s="41" t="s">
        <v>1582</v>
      </c>
    </row>
    <row r="31" customFormat="false" ht="11.25" hidden="false" customHeight="true" outlineLevel="0" collapsed="false">
      <c r="A31" s="41" t="s">
        <v>16</v>
      </c>
      <c r="B31" s="41" t="s">
        <v>3024</v>
      </c>
      <c r="C31" s="41" t="s">
        <v>3025</v>
      </c>
      <c r="D31" s="41" t="s">
        <v>3032</v>
      </c>
      <c r="E31" s="41" t="s">
        <v>3033</v>
      </c>
      <c r="F31" s="41" t="s">
        <v>2975</v>
      </c>
      <c r="G31" s="41" t="s">
        <v>1588</v>
      </c>
    </row>
    <row r="32" customFormat="false" ht="11.25" hidden="false" customHeight="true" outlineLevel="0" collapsed="false">
      <c r="A32" s="41" t="s">
        <v>16</v>
      </c>
      <c r="B32" s="41" t="s">
        <v>3034</v>
      </c>
      <c r="C32" s="41" t="s">
        <v>3035</v>
      </c>
      <c r="D32" s="41" t="s">
        <v>3036</v>
      </c>
      <c r="E32" s="41" t="s">
        <v>3037</v>
      </c>
      <c r="F32" s="41" t="s">
        <v>3007</v>
      </c>
      <c r="G32" s="41" t="s">
        <v>1590</v>
      </c>
    </row>
    <row r="33" customFormat="false" ht="11.25" hidden="false" customHeight="true" outlineLevel="0" collapsed="false">
      <c r="A33" s="41" t="s">
        <v>16</v>
      </c>
      <c r="B33" s="41" t="s">
        <v>3034</v>
      </c>
      <c r="C33" s="41" t="s">
        <v>3035</v>
      </c>
      <c r="D33" s="41" t="s">
        <v>3034</v>
      </c>
      <c r="E33" s="41" t="s">
        <v>3035</v>
      </c>
      <c r="F33" s="41" t="s">
        <v>2976</v>
      </c>
      <c r="G33" s="41" t="s">
        <v>1592</v>
      </c>
    </row>
    <row r="34" customFormat="false" ht="11.25" hidden="false" customHeight="true" outlineLevel="0" collapsed="false">
      <c r="A34" s="41" t="s">
        <v>16</v>
      </c>
      <c r="B34" s="41" t="s">
        <v>3034</v>
      </c>
      <c r="C34" s="41" t="s">
        <v>3035</v>
      </c>
      <c r="D34" s="41" t="s">
        <v>3038</v>
      </c>
      <c r="E34" s="41" t="s">
        <v>3039</v>
      </c>
      <c r="F34" s="41" t="s">
        <v>2975</v>
      </c>
      <c r="G34" s="41" t="s">
        <v>1594</v>
      </c>
    </row>
    <row r="35" customFormat="false" ht="11.25" hidden="false" customHeight="true" outlineLevel="0" collapsed="false">
      <c r="A35" s="41" t="s">
        <v>16</v>
      </c>
      <c r="B35" s="41" t="s">
        <v>3034</v>
      </c>
      <c r="C35" s="41" t="s">
        <v>3035</v>
      </c>
      <c r="D35" s="41" t="s">
        <v>3040</v>
      </c>
      <c r="E35" s="41" t="s">
        <v>3041</v>
      </c>
      <c r="F35" s="41" t="s">
        <v>2975</v>
      </c>
      <c r="G35" s="41" t="s">
        <v>1599</v>
      </c>
    </row>
    <row r="36" customFormat="false" ht="11.25" hidden="false" customHeight="true" outlineLevel="0" collapsed="false">
      <c r="A36" s="41" t="s">
        <v>16</v>
      </c>
      <c r="B36" s="41" t="s">
        <v>3042</v>
      </c>
      <c r="C36" s="41" t="s">
        <v>3043</v>
      </c>
      <c r="D36" s="41" t="s">
        <v>3044</v>
      </c>
      <c r="E36" s="41" t="s">
        <v>3045</v>
      </c>
      <c r="F36" s="41" t="s">
        <v>2975</v>
      </c>
      <c r="G36" s="41" t="s">
        <v>1604</v>
      </c>
    </row>
    <row r="37" customFormat="false" ht="11.25" hidden="false" customHeight="true" outlineLevel="0" collapsed="false">
      <c r="A37" s="41" t="s">
        <v>16</v>
      </c>
      <c r="B37" s="41" t="s">
        <v>3042</v>
      </c>
      <c r="C37" s="41" t="s">
        <v>3043</v>
      </c>
      <c r="D37" s="41" t="s">
        <v>3046</v>
      </c>
      <c r="E37" s="41" t="s">
        <v>3047</v>
      </c>
      <c r="F37" s="41" t="s">
        <v>2975</v>
      </c>
      <c r="G37" s="41" t="s">
        <v>1608</v>
      </c>
    </row>
    <row r="38" customFormat="false" ht="11.25" hidden="false" customHeight="true" outlineLevel="0" collapsed="false">
      <c r="A38" s="41" t="s">
        <v>16</v>
      </c>
      <c r="B38" s="41" t="s">
        <v>3042</v>
      </c>
      <c r="C38" s="41" t="s">
        <v>3043</v>
      </c>
      <c r="D38" s="41" t="s">
        <v>3042</v>
      </c>
      <c r="E38" s="41" t="s">
        <v>3043</v>
      </c>
      <c r="F38" s="41" t="s">
        <v>2976</v>
      </c>
      <c r="G38" s="41" t="s">
        <v>1616</v>
      </c>
    </row>
    <row r="39" customFormat="false" ht="11.25" hidden="false" customHeight="true" outlineLevel="0" collapsed="false">
      <c r="A39" s="41" t="s">
        <v>16</v>
      </c>
      <c r="B39" s="41" t="s">
        <v>3042</v>
      </c>
      <c r="C39" s="41" t="s">
        <v>3043</v>
      </c>
      <c r="D39" s="41" t="s">
        <v>3048</v>
      </c>
      <c r="E39" s="41" t="s">
        <v>3049</v>
      </c>
      <c r="F39" s="41" t="s">
        <v>2975</v>
      </c>
      <c r="G39" s="41" t="s">
        <v>1622</v>
      </c>
    </row>
    <row r="40" customFormat="false" ht="11.25" hidden="false" customHeight="true" outlineLevel="0" collapsed="false">
      <c r="A40" s="41" t="s">
        <v>16</v>
      </c>
      <c r="B40" s="41" t="s">
        <v>3042</v>
      </c>
      <c r="C40" s="41" t="s">
        <v>3043</v>
      </c>
      <c r="D40" s="41" t="s">
        <v>3050</v>
      </c>
      <c r="E40" s="41" t="s">
        <v>3051</v>
      </c>
      <c r="F40" s="41" t="s">
        <v>2975</v>
      </c>
      <c r="G40" s="41" t="s">
        <v>1627</v>
      </c>
    </row>
    <row r="41" customFormat="false" ht="11.25" hidden="false" customHeight="true" outlineLevel="0" collapsed="false">
      <c r="A41" s="41" t="s">
        <v>16</v>
      </c>
      <c r="B41" s="41" t="s">
        <v>3052</v>
      </c>
      <c r="C41" s="41" t="s">
        <v>3053</v>
      </c>
      <c r="D41" s="41" t="s">
        <v>3054</v>
      </c>
      <c r="E41" s="41" t="s">
        <v>3055</v>
      </c>
      <c r="F41" s="41" t="s">
        <v>2975</v>
      </c>
      <c r="G41" s="41" t="s">
        <v>1631</v>
      </c>
    </row>
    <row r="42" customFormat="false" ht="11.25" hidden="false" customHeight="true" outlineLevel="0" collapsed="false">
      <c r="A42" s="41" t="s">
        <v>16</v>
      </c>
      <c r="B42" s="41" t="s">
        <v>3052</v>
      </c>
      <c r="C42" s="41" t="s">
        <v>3053</v>
      </c>
      <c r="D42" s="41" t="s">
        <v>3056</v>
      </c>
      <c r="E42" s="41" t="s">
        <v>3057</v>
      </c>
      <c r="F42" s="41" t="s">
        <v>2975</v>
      </c>
      <c r="G42" s="41" t="s">
        <v>1634</v>
      </c>
    </row>
    <row r="43" customFormat="false" ht="11.25" hidden="false" customHeight="true" outlineLevel="0" collapsed="false">
      <c r="A43" s="41" t="s">
        <v>16</v>
      </c>
      <c r="B43" s="41" t="s">
        <v>3052</v>
      </c>
      <c r="C43" s="41" t="s">
        <v>3053</v>
      </c>
      <c r="D43" s="41" t="s">
        <v>3052</v>
      </c>
      <c r="E43" s="41" t="s">
        <v>3053</v>
      </c>
      <c r="F43" s="41" t="s">
        <v>2976</v>
      </c>
      <c r="G43" s="41" t="s">
        <v>1641</v>
      </c>
    </row>
    <row r="44" customFormat="false" ht="11.25" hidden="false" customHeight="true" outlineLevel="0" collapsed="false">
      <c r="A44" s="41" t="s">
        <v>16</v>
      </c>
      <c r="B44" s="41" t="s">
        <v>3052</v>
      </c>
      <c r="C44" s="41" t="s">
        <v>3053</v>
      </c>
      <c r="D44" s="41" t="s">
        <v>3058</v>
      </c>
      <c r="E44" s="41" t="s">
        <v>3059</v>
      </c>
      <c r="F44" s="41" t="s">
        <v>2975</v>
      </c>
      <c r="G44" s="41" t="s">
        <v>1650</v>
      </c>
    </row>
    <row r="45" customFormat="false" ht="11.25" hidden="false" customHeight="true" outlineLevel="0" collapsed="false">
      <c r="A45" s="41" t="s">
        <v>16</v>
      </c>
      <c r="B45" s="41" t="s">
        <v>3060</v>
      </c>
      <c r="C45" s="41" t="s">
        <v>3061</v>
      </c>
      <c r="D45" s="41" t="s">
        <v>3062</v>
      </c>
      <c r="E45" s="41" t="s">
        <v>3063</v>
      </c>
      <c r="F45" s="41" t="s">
        <v>3064</v>
      </c>
      <c r="G45" s="41" t="s">
        <v>1655</v>
      </c>
    </row>
    <row r="46" customFormat="false" ht="11.25" hidden="false" customHeight="true" outlineLevel="0" collapsed="false">
      <c r="A46" s="41" t="s">
        <v>16</v>
      </c>
      <c r="B46" s="41" t="s">
        <v>3060</v>
      </c>
      <c r="C46" s="41" t="s">
        <v>3061</v>
      </c>
      <c r="D46" s="41" t="s">
        <v>3065</v>
      </c>
      <c r="E46" s="41" t="s">
        <v>3066</v>
      </c>
      <c r="F46" s="41" t="s">
        <v>2975</v>
      </c>
      <c r="G46" s="41" t="s">
        <v>1658</v>
      </c>
    </row>
    <row r="47" customFormat="false" ht="11.25" hidden="false" customHeight="true" outlineLevel="0" collapsed="false">
      <c r="A47" s="41" t="s">
        <v>16</v>
      </c>
      <c r="B47" s="41" t="s">
        <v>3060</v>
      </c>
      <c r="C47" s="41" t="s">
        <v>3061</v>
      </c>
      <c r="D47" s="41" t="s">
        <v>3060</v>
      </c>
      <c r="E47" s="41" t="s">
        <v>3061</v>
      </c>
      <c r="F47" s="41" t="s">
        <v>2976</v>
      </c>
      <c r="G47" s="41" t="s">
        <v>1664</v>
      </c>
    </row>
    <row r="48" customFormat="false" ht="11.25" hidden="false" customHeight="true" outlineLevel="0" collapsed="false">
      <c r="A48" s="41" t="s">
        <v>16</v>
      </c>
      <c r="B48" s="41" t="s">
        <v>3060</v>
      </c>
      <c r="C48" s="41" t="s">
        <v>3061</v>
      </c>
      <c r="D48" s="41" t="s">
        <v>3067</v>
      </c>
      <c r="E48" s="41" t="s">
        <v>3068</v>
      </c>
      <c r="F48" s="41" t="s">
        <v>2975</v>
      </c>
      <c r="G48" s="41" t="s">
        <v>1669</v>
      </c>
    </row>
    <row r="49" customFormat="false" ht="11.25" hidden="false" customHeight="true" outlineLevel="0" collapsed="false">
      <c r="A49" s="41" t="s">
        <v>16</v>
      </c>
      <c r="B49" s="41" t="s">
        <v>3069</v>
      </c>
      <c r="C49" s="41" t="s">
        <v>3070</v>
      </c>
      <c r="D49" s="41" t="s">
        <v>3071</v>
      </c>
      <c r="E49" s="41" t="s">
        <v>3072</v>
      </c>
      <c r="F49" s="41" t="s">
        <v>2975</v>
      </c>
      <c r="G49" s="41" t="s">
        <v>1672</v>
      </c>
    </row>
    <row r="50" customFormat="false" ht="11.25" hidden="false" customHeight="true" outlineLevel="0" collapsed="false">
      <c r="A50" s="41" t="s">
        <v>16</v>
      </c>
      <c r="B50" s="41" t="s">
        <v>3069</v>
      </c>
      <c r="C50" s="41" t="s">
        <v>3070</v>
      </c>
      <c r="D50" s="41" t="s">
        <v>3073</v>
      </c>
      <c r="E50" s="41" t="s">
        <v>3074</v>
      </c>
      <c r="F50" s="41" t="s">
        <v>3007</v>
      </c>
      <c r="G50" s="41" t="s">
        <v>1676</v>
      </c>
    </row>
    <row r="51" customFormat="false" ht="11.25" hidden="false" customHeight="true" outlineLevel="0" collapsed="false">
      <c r="A51" s="41" t="s">
        <v>16</v>
      </c>
      <c r="B51" s="41" t="s">
        <v>3069</v>
      </c>
      <c r="C51" s="41" t="s">
        <v>3070</v>
      </c>
      <c r="D51" s="41" t="s">
        <v>3030</v>
      </c>
      <c r="E51" s="41" t="s">
        <v>3075</v>
      </c>
      <c r="F51" s="41" t="s">
        <v>2975</v>
      </c>
      <c r="G51" s="41" t="s">
        <v>1681</v>
      </c>
    </row>
    <row r="52" customFormat="false" ht="11.25" hidden="false" customHeight="true" outlineLevel="0" collapsed="false">
      <c r="A52" s="41" t="s">
        <v>16</v>
      </c>
      <c r="B52" s="41" t="s">
        <v>3069</v>
      </c>
      <c r="C52" s="41" t="s">
        <v>3070</v>
      </c>
      <c r="D52" s="41" t="s">
        <v>3076</v>
      </c>
      <c r="E52" s="41" t="s">
        <v>3077</v>
      </c>
      <c r="F52" s="41" t="s">
        <v>2975</v>
      </c>
      <c r="G52" s="41" t="s">
        <v>1685</v>
      </c>
    </row>
    <row r="53" customFormat="false" ht="11.25" hidden="false" customHeight="true" outlineLevel="0" collapsed="false">
      <c r="A53" s="41" t="s">
        <v>16</v>
      </c>
      <c r="B53" s="41" t="s">
        <v>3069</v>
      </c>
      <c r="C53" s="41" t="s">
        <v>3070</v>
      </c>
      <c r="D53" s="41" t="s">
        <v>3069</v>
      </c>
      <c r="E53" s="41" t="s">
        <v>3070</v>
      </c>
      <c r="F53" s="41" t="s">
        <v>2976</v>
      </c>
      <c r="G53" s="41" t="s">
        <v>1687</v>
      </c>
    </row>
    <row r="54" customFormat="false" ht="11.25" hidden="false" customHeight="true" outlineLevel="0" collapsed="false">
      <c r="A54" s="41" t="s">
        <v>16</v>
      </c>
      <c r="B54" s="41" t="s">
        <v>3069</v>
      </c>
      <c r="C54" s="41" t="s">
        <v>3070</v>
      </c>
      <c r="D54" s="41" t="s">
        <v>3078</v>
      </c>
      <c r="E54" s="41" t="s">
        <v>3079</v>
      </c>
      <c r="F54" s="41" t="s">
        <v>2975</v>
      </c>
      <c r="G54" s="41" t="s">
        <v>1690</v>
      </c>
    </row>
    <row r="55" customFormat="false" ht="11.25" hidden="false" customHeight="true" outlineLevel="0" collapsed="false">
      <c r="A55" s="41" t="s">
        <v>16</v>
      </c>
      <c r="B55" s="41" t="s">
        <v>104</v>
      </c>
      <c r="C55" s="41" t="s">
        <v>3080</v>
      </c>
      <c r="D55" s="41" t="s">
        <v>3081</v>
      </c>
      <c r="E55" s="41" t="s">
        <v>3082</v>
      </c>
      <c r="F55" s="41" t="s">
        <v>3007</v>
      </c>
      <c r="G55" s="41" t="s">
        <v>1694</v>
      </c>
    </row>
    <row r="56" customFormat="false" ht="11.25" hidden="false" customHeight="true" outlineLevel="0" collapsed="false">
      <c r="A56" s="41" t="s">
        <v>16</v>
      </c>
      <c r="B56" s="41" t="s">
        <v>104</v>
      </c>
      <c r="C56" s="41" t="s">
        <v>3080</v>
      </c>
      <c r="D56" s="41" t="s">
        <v>3083</v>
      </c>
      <c r="E56" s="41" t="s">
        <v>3084</v>
      </c>
      <c r="F56" s="41" t="s">
        <v>2975</v>
      </c>
      <c r="G56" s="41" t="s">
        <v>1697</v>
      </c>
    </row>
    <row r="57" customFormat="false" ht="11.25" hidden="false" customHeight="true" outlineLevel="0" collapsed="false">
      <c r="A57" s="41" t="s">
        <v>16</v>
      </c>
      <c r="B57" s="41" t="s">
        <v>104</v>
      </c>
      <c r="C57" s="41" t="s">
        <v>3080</v>
      </c>
      <c r="D57" s="41" t="s">
        <v>3085</v>
      </c>
      <c r="E57" s="41" t="s">
        <v>3086</v>
      </c>
      <c r="F57" s="41" t="s">
        <v>2975</v>
      </c>
      <c r="G57" s="41" t="s">
        <v>1700</v>
      </c>
    </row>
    <row r="58" customFormat="false" ht="11.25" hidden="false" customHeight="true" outlineLevel="0" collapsed="false">
      <c r="A58" s="41" t="s">
        <v>16</v>
      </c>
      <c r="B58" s="41" t="s">
        <v>104</v>
      </c>
      <c r="C58" s="41" t="s">
        <v>3080</v>
      </c>
      <c r="D58" s="41" t="s">
        <v>3087</v>
      </c>
      <c r="E58" s="41" t="s">
        <v>3088</v>
      </c>
      <c r="F58" s="41" t="s">
        <v>2975</v>
      </c>
      <c r="G58" s="41" t="s">
        <v>1703</v>
      </c>
    </row>
    <row r="59" customFormat="false" ht="11.25" hidden="false" customHeight="true" outlineLevel="0" collapsed="false">
      <c r="A59" s="41" t="s">
        <v>16</v>
      </c>
      <c r="B59" s="41" t="s">
        <v>104</v>
      </c>
      <c r="C59" s="41" t="s">
        <v>3080</v>
      </c>
      <c r="D59" s="41" t="s">
        <v>104</v>
      </c>
      <c r="E59" s="41" t="s">
        <v>3080</v>
      </c>
      <c r="F59" s="41" t="s">
        <v>2976</v>
      </c>
      <c r="G59" s="41" t="s">
        <v>1707</v>
      </c>
    </row>
    <row r="60" customFormat="false" ht="11.25" hidden="false" customHeight="true" outlineLevel="0" collapsed="false">
      <c r="A60" s="41" t="s">
        <v>16</v>
      </c>
      <c r="B60" s="41" t="s">
        <v>104</v>
      </c>
      <c r="C60" s="41" t="s">
        <v>3080</v>
      </c>
      <c r="D60" s="41" t="s">
        <v>105</v>
      </c>
      <c r="E60" s="41" t="s">
        <v>106</v>
      </c>
      <c r="F60" s="41" t="s">
        <v>2975</v>
      </c>
      <c r="G60" s="41" t="s">
        <v>103</v>
      </c>
    </row>
    <row r="61" customFormat="false" ht="11.25" hidden="false" customHeight="true" outlineLevel="0" collapsed="false">
      <c r="A61" s="41" t="s">
        <v>16</v>
      </c>
      <c r="B61" s="41" t="s">
        <v>3089</v>
      </c>
      <c r="C61" s="41" t="s">
        <v>3090</v>
      </c>
      <c r="D61" s="41" t="s">
        <v>3091</v>
      </c>
      <c r="E61" s="41" t="s">
        <v>3092</v>
      </c>
      <c r="F61" s="41" t="s">
        <v>2975</v>
      </c>
      <c r="G61" s="41" t="s">
        <v>3093</v>
      </c>
    </row>
    <row r="62" customFormat="false" ht="11.25" hidden="false" customHeight="true" outlineLevel="0" collapsed="false">
      <c r="A62" s="41" t="s">
        <v>16</v>
      </c>
      <c r="B62" s="41" t="s">
        <v>3089</v>
      </c>
      <c r="C62" s="41" t="s">
        <v>3090</v>
      </c>
      <c r="D62" s="41" t="s">
        <v>3046</v>
      </c>
      <c r="E62" s="41" t="s">
        <v>3094</v>
      </c>
      <c r="F62" s="41" t="s">
        <v>2975</v>
      </c>
      <c r="G62" s="41" t="s">
        <v>3095</v>
      </c>
    </row>
    <row r="63" customFormat="false" ht="11.25" hidden="false" customHeight="true" outlineLevel="0" collapsed="false">
      <c r="A63" s="41" t="s">
        <v>16</v>
      </c>
      <c r="B63" s="41" t="s">
        <v>3089</v>
      </c>
      <c r="C63" s="41" t="s">
        <v>3090</v>
      </c>
      <c r="D63" s="41" t="s">
        <v>3096</v>
      </c>
      <c r="E63" s="41" t="s">
        <v>3097</v>
      </c>
      <c r="F63" s="41" t="s">
        <v>2975</v>
      </c>
      <c r="G63" s="41" t="s">
        <v>3098</v>
      </c>
    </row>
    <row r="64" customFormat="false" ht="11.25" hidden="false" customHeight="true" outlineLevel="0" collapsed="false">
      <c r="A64" s="41" t="s">
        <v>16</v>
      </c>
      <c r="B64" s="41" t="s">
        <v>3089</v>
      </c>
      <c r="C64" s="41" t="s">
        <v>3090</v>
      </c>
      <c r="D64" s="41" t="s">
        <v>3099</v>
      </c>
      <c r="E64" s="41" t="s">
        <v>3100</v>
      </c>
      <c r="F64" s="41" t="s">
        <v>2975</v>
      </c>
      <c r="G64" s="41" t="s">
        <v>3101</v>
      </c>
    </row>
    <row r="65" customFormat="false" ht="11.25" hidden="false" customHeight="true" outlineLevel="0" collapsed="false">
      <c r="A65" s="41" t="s">
        <v>16</v>
      </c>
      <c r="B65" s="41" t="s">
        <v>3089</v>
      </c>
      <c r="C65" s="41" t="s">
        <v>3090</v>
      </c>
      <c r="D65" s="41" t="s">
        <v>3102</v>
      </c>
      <c r="E65" s="41" t="s">
        <v>3103</v>
      </c>
      <c r="F65" s="41" t="s">
        <v>2975</v>
      </c>
      <c r="G65" s="41" t="s">
        <v>3104</v>
      </c>
    </row>
    <row r="66" customFormat="false" ht="11.25" hidden="false" customHeight="true" outlineLevel="0" collapsed="false">
      <c r="A66" s="41" t="s">
        <v>16</v>
      </c>
      <c r="B66" s="41" t="s">
        <v>3089</v>
      </c>
      <c r="C66" s="41" t="s">
        <v>3090</v>
      </c>
      <c r="D66" s="41" t="s">
        <v>3105</v>
      </c>
      <c r="E66" s="41" t="s">
        <v>3106</v>
      </c>
      <c r="F66" s="41" t="s">
        <v>2975</v>
      </c>
      <c r="G66" s="41" t="s">
        <v>3107</v>
      </c>
    </row>
    <row r="67" customFormat="false" ht="11.25" hidden="false" customHeight="true" outlineLevel="0" collapsed="false">
      <c r="A67" s="41" t="s">
        <v>16</v>
      </c>
      <c r="B67" s="41" t="s">
        <v>3089</v>
      </c>
      <c r="C67" s="41" t="s">
        <v>3090</v>
      </c>
      <c r="D67" s="41" t="s">
        <v>3108</v>
      </c>
      <c r="E67" s="41" t="s">
        <v>3109</v>
      </c>
      <c r="F67" s="41" t="s">
        <v>2975</v>
      </c>
      <c r="G67" s="41" t="s">
        <v>2026</v>
      </c>
    </row>
    <row r="68" customFormat="false" ht="11.25" hidden="false" customHeight="true" outlineLevel="0" collapsed="false">
      <c r="A68" s="41" t="s">
        <v>16</v>
      </c>
      <c r="B68" s="41" t="s">
        <v>3089</v>
      </c>
      <c r="C68" s="41" t="s">
        <v>3090</v>
      </c>
      <c r="D68" s="41" t="s">
        <v>3050</v>
      </c>
      <c r="E68" s="41" t="s">
        <v>3110</v>
      </c>
      <c r="F68" s="41" t="s">
        <v>2975</v>
      </c>
      <c r="G68" s="41" t="s">
        <v>3111</v>
      </c>
    </row>
    <row r="69" customFormat="false" ht="11.25" hidden="false" customHeight="true" outlineLevel="0" collapsed="false">
      <c r="A69" s="41" t="s">
        <v>16</v>
      </c>
      <c r="B69" s="41" t="s">
        <v>3089</v>
      </c>
      <c r="C69" s="41" t="s">
        <v>3090</v>
      </c>
      <c r="D69" s="41" t="s">
        <v>3112</v>
      </c>
      <c r="E69" s="41" t="s">
        <v>3113</v>
      </c>
      <c r="F69" s="41" t="s">
        <v>2975</v>
      </c>
      <c r="G69" s="41" t="s">
        <v>2229</v>
      </c>
    </row>
    <row r="70" customFormat="false" ht="11.25" hidden="false" customHeight="true" outlineLevel="0" collapsed="false">
      <c r="A70" s="41" t="s">
        <v>16</v>
      </c>
      <c r="B70" s="41" t="s">
        <v>3089</v>
      </c>
      <c r="C70" s="41" t="s">
        <v>3090</v>
      </c>
      <c r="D70" s="41" t="s">
        <v>3089</v>
      </c>
      <c r="E70" s="41" t="s">
        <v>3090</v>
      </c>
      <c r="F70" s="41" t="s">
        <v>2976</v>
      </c>
      <c r="G70" s="41" t="s">
        <v>3114</v>
      </c>
    </row>
    <row r="71" customFormat="false" ht="11.25" hidden="false" customHeight="true" outlineLevel="0" collapsed="false">
      <c r="A71" s="41" t="s">
        <v>16</v>
      </c>
      <c r="B71" s="41" t="s">
        <v>3089</v>
      </c>
      <c r="C71" s="41" t="s">
        <v>3090</v>
      </c>
      <c r="D71" s="41" t="s">
        <v>3115</v>
      </c>
      <c r="E71" s="41" t="s">
        <v>3116</v>
      </c>
      <c r="F71" s="41" t="s">
        <v>2975</v>
      </c>
      <c r="G71" s="41" t="s">
        <v>3117</v>
      </c>
    </row>
    <row r="72" customFormat="false" ht="11.25" hidden="false" customHeight="true" outlineLevel="0" collapsed="false">
      <c r="A72" s="41" t="s">
        <v>16</v>
      </c>
      <c r="B72" s="41" t="s">
        <v>3089</v>
      </c>
      <c r="C72" s="41" t="s">
        <v>3090</v>
      </c>
      <c r="D72" s="41" t="s">
        <v>3118</v>
      </c>
      <c r="E72" s="41" t="s">
        <v>3119</v>
      </c>
      <c r="F72" s="41" t="s">
        <v>2975</v>
      </c>
      <c r="G72" s="41" t="s">
        <v>3120</v>
      </c>
    </row>
    <row r="73" customFormat="false" ht="11.25" hidden="false" customHeight="true" outlineLevel="0" collapsed="false">
      <c r="A73" s="41" t="s">
        <v>16</v>
      </c>
      <c r="B73" s="41" t="s">
        <v>3121</v>
      </c>
      <c r="C73" s="41" t="s">
        <v>3122</v>
      </c>
      <c r="D73" s="41" t="s">
        <v>3123</v>
      </c>
      <c r="E73" s="41" t="s">
        <v>3124</v>
      </c>
      <c r="F73" s="41" t="s">
        <v>2975</v>
      </c>
      <c r="G73" s="41" t="s">
        <v>3125</v>
      </c>
    </row>
    <row r="74" customFormat="false" ht="11.25" hidden="false" customHeight="true" outlineLevel="0" collapsed="false">
      <c r="A74" s="41" t="s">
        <v>16</v>
      </c>
      <c r="B74" s="41" t="s">
        <v>3121</v>
      </c>
      <c r="C74" s="41" t="s">
        <v>3122</v>
      </c>
      <c r="D74" s="41" t="s">
        <v>3126</v>
      </c>
      <c r="E74" s="41" t="s">
        <v>3127</v>
      </c>
      <c r="F74" s="41" t="s">
        <v>3007</v>
      </c>
      <c r="G74" s="41" t="s">
        <v>3128</v>
      </c>
    </row>
    <row r="75" customFormat="false" ht="11.25" hidden="false" customHeight="true" outlineLevel="0" collapsed="false">
      <c r="A75" s="41" t="s">
        <v>16</v>
      </c>
      <c r="B75" s="41" t="s">
        <v>3121</v>
      </c>
      <c r="C75" s="41" t="s">
        <v>3122</v>
      </c>
      <c r="D75" s="41" t="s">
        <v>3129</v>
      </c>
      <c r="E75" s="41" t="s">
        <v>3130</v>
      </c>
      <c r="F75" s="41" t="s">
        <v>2975</v>
      </c>
      <c r="G75" s="41" t="s">
        <v>3131</v>
      </c>
    </row>
    <row r="76" customFormat="false" ht="11.25" hidden="false" customHeight="true" outlineLevel="0" collapsed="false">
      <c r="A76" s="41" t="s">
        <v>16</v>
      </c>
      <c r="B76" s="41" t="s">
        <v>3121</v>
      </c>
      <c r="C76" s="41" t="s">
        <v>3122</v>
      </c>
      <c r="D76" s="41" t="s">
        <v>3132</v>
      </c>
      <c r="E76" s="41" t="s">
        <v>3133</v>
      </c>
      <c r="F76" s="41" t="s">
        <v>2975</v>
      </c>
      <c r="G76" s="41" t="s">
        <v>3134</v>
      </c>
    </row>
    <row r="77" customFormat="false" ht="11.25" hidden="false" customHeight="true" outlineLevel="0" collapsed="false">
      <c r="A77" s="41" t="s">
        <v>16</v>
      </c>
      <c r="B77" s="41" t="s">
        <v>3121</v>
      </c>
      <c r="C77" s="41" t="s">
        <v>3122</v>
      </c>
      <c r="D77" s="41" t="s">
        <v>3121</v>
      </c>
      <c r="E77" s="41" t="s">
        <v>3122</v>
      </c>
      <c r="F77" s="41" t="s">
        <v>2976</v>
      </c>
      <c r="G77" s="41" t="s">
        <v>3135</v>
      </c>
    </row>
    <row r="78" customFormat="false" ht="11.25" hidden="false" customHeight="true" outlineLevel="0" collapsed="false">
      <c r="A78" s="41" t="s">
        <v>16</v>
      </c>
      <c r="B78" s="41" t="s">
        <v>3121</v>
      </c>
      <c r="C78" s="41" t="s">
        <v>3122</v>
      </c>
      <c r="D78" s="41" t="s">
        <v>3136</v>
      </c>
      <c r="E78" s="41" t="s">
        <v>3137</v>
      </c>
      <c r="F78" s="41" t="s">
        <v>2975</v>
      </c>
      <c r="G78" s="41" t="s">
        <v>3138</v>
      </c>
    </row>
    <row r="79" customFormat="false" ht="11.25" hidden="false" customHeight="true" outlineLevel="0" collapsed="false">
      <c r="A79" s="41" t="s">
        <v>16</v>
      </c>
      <c r="B79" s="41" t="s">
        <v>108</v>
      </c>
      <c r="C79" s="41" t="s">
        <v>3139</v>
      </c>
      <c r="D79" s="41" t="s">
        <v>3140</v>
      </c>
      <c r="E79" s="41" t="s">
        <v>3141</v>
      </c>
      <c r="F79" s="41" t="s">
        <v>2975</v>
      </c>
      <c r="G79" s="41" t="s">
        <v>3142</v>
      </c>
    </row>
    <row r="80" customFormat="false" ht="11.25" hidden="false" customHeight="true" outlineLevel="0" collapsed="false">
      <c r="A80" s="41" t="s">
        <v>16</v>
      </c>
      <c r="B80" s="41" t="s">
        <v>108</v>
      </c>
      <c r="C80" s="41" t="s">
        <v>3139</v>
      </c>
      <c r="D80" s="41" t="s">
        <v>109</v>
      </c>
      <c r="E80" s="41" t="s">
        <v>110</v>
      </c>
      <c r="F80" s="41" t="s">
        <v>3007</v>
      </c>
      <c r="G80" s="41" t="s">
        <v>107</v>
      </c>
    </row>
    <row r="81" customFormat="false" ht="11.25" hidden="false" customHeight="true" outlineLevel="0" collapsed="false">
      <c r="A81" s="41" t="s">
        <v>16</v>
      </c>
      <c r="B81" s="41" t="s">
        <v>108</v>
      </c>
      <c r="C81" s="41" t="s">
        <v>3139</v>
      </c>
      <c r="D81" s="41" t="s">
        <v>3143</v>
      </c>
      <c r="E81" s="41" t="s">
        <v>3144</v>
      </c>
      <c r="F81" s="41" t="s">
        <v>2975</v>
      </c>
      <c r="G81" s="41" t="s">
        <v>3145</v>
      </c>
    </row>
    <row r="82" customFormat="false" ht="11.25" hidden="false" customHeight="true" outlineLevel="0" collapsed="false">
      <c r="A82" s="41" t="s">
        <v>16</v>
      </c>
      <c r="B82" s="41" t="s">
        <v>108</v>
      </c>
      <c r="C82" s="41" t="s">
        <v>3139</v>
      </c>
      <c r="D82" s="41" t="s">
        <v>3146</v>
      </c>
      <c r="E82" s="41" t="s">
        <v>3147</v>
      </c>
      <c r="F82" s="41" t="s">
        <v>2975</v>
      </c>
      <c r="G82" s="41" t="s">
        <v>3148</v>
      </c>
    </row>
    <row r="83" customFormat="false" ht="11.25" hidden="false" customHeight="true" outlineLevel="0" collapsed="false">
      <c r="A83" s="41" t="s">
        <v>16</v>
      </c>
      <c r="B83" s="41" t="s">
        <v>108</v>
      </c>
      <c r="C83" s="41" t="s">
        <v>3139</v>
      </c>
      <c r="D83" s="41" t="s">
        <v>3149</v>
      </c>
      <c r="E83" s="41" t="s">
        <v>3150</v>
      </c>
      <c r="F83" s="41" t="s">
        <v>2975</v>
      </c>
      <c r="G83" s="41" t="s">
        <v>3151</v>
      </c>
    </row>
    <row r="84" customFormat="false" ht="11.25" hidden="false" customHeight="true" outlineLevel="0" collapsed="false">
      <c r="A84" s="41" t="s">
        <v>16</v>
      </c>
      <c r="B84" s="41" t="s">
        <v>108</v>
      </c>
      <c r="C84" s="41" t="s">
        <v>3139</v>
      </c>
      <c r="D84" s="41" t="s">
        <v>108</v>
      </c>
      <c r="E84" s="41" t="s">
        <v>3139</v>
      </c>
      <c r="F84" s="41" t="s">
        <v>2976</v>
      </c>
      <c r="G84" s="41" t="s">
        <v>3152</v>
      </c>
    </row>
    <row r="85" customFormat="false" ht="11.25" hidden="false" customHeight="true" outlineLevel="0" collapsed="false">
      <c r="A85" s="41" t="s">
        <v>16</v>
      </c>
      <c r="B85" s="41" t="s">
        <v>108</v>
      </c>
      <c r="C85" s="41" t="s">
        <v>3139</v>
      </c>
      <c r="D85" s="41" t="s">
        <v>3153</v>
      </c>
      <c r="E85" s="41" t="s">
        <v>3154</v>
      </c>
      <c r="F85" s="41" t="s">
        <v>2975</v>
      </c>
      <c r="G85" s="41" t="s">
        <v>3155</v>
      </c>
    </row>
    <row r="86" customFormat="false" ht="11.25" hidden="false" customHeight="true" outlineLevel="0" collapsed="false">
      <c r="A86" s="41" t="s">
        <v>16</v>
      </c>
      <c r="B86" s="41" t="s">
        <v>3156</v>
      </c>
      <c r="C86" s="41" t="s">
        <v>3157</v>
      </c>
      <c r="D86" s="41" t="s">
        <v>3158</v>
      </c>
      <c r="E86" s="41" t="s">
        <v>3159</v>
      </c>
      <c r="F86" s="41" t="s">
        <v>3064</v>
      </c>
      <c r="G86" s="41" t="s">
        <v>3160</v>
      </c>
    </row>
    <row r="87" customFormat="false" ht="11.25" hidden="false" customHeight="true" outlineLevel="0" collapsed="false">
      <c r="A87" s="41" t="s">
        <v>16</v>
      </c>
      <c r="B87" s="41" t="s">
        <v>3156</v>
      </c>
      <c r="C87" s="41" t="s">
        <v>3157</v>
      </c>
      <c r="D87" s="41" t="s">
        <v>3161</v>
      </c>
      <c r="E87" s="41" t="s">
        <v>3162</v>
      </c>
      <c r="F87" s="41" t="s">
        <v>2975</v>
      </c>
      <c r="G87" s="41" t="s">
        <v>3163</v>
      </c>
    </row>
    <row r="88" customFormat="false" ht="11.25" hidden="false" customHeight="true" outlineLevel="0" collapsed="false">
      <c r="A88" s="41" t="s">
        <v>16</v>
      </c>
      <c r="B88" s="41" t="s">
        <v>3156</v>
      </c>
      <c r="C88" s="41" t="s">
        <v>3157</v>
      </c>
      <c r="D88" s="41" t="s">
        <v>3164</v>
      </c>
      <c r="E88" s="41" t="s">
        <v>3165</v>
      </c>
      <c r="F88" s="41" t="s">
        <v>2975</v>
      </c>
      <c r="G88" s="41" t="s">
        <v>3166</v>
      </c>
    </row>
    <row r="89" customFormat="false" ht="11.25" hidden="false" customHeight="true" outlineLevel="0" collapsed="false">
      <c r="A89" s="41" t="s">
        <v>16</v>
      </c>
      <c r="B89" s="41" t="s">
        <v>3156</v>
      </c>
      <c r="C89" s="41" t="s">
        <v>3157</v>
      </c>
      <c r="D89" s="41" t="s">
        <v>3167</v>
      </c>
      <c r="E89" s="41" t="s">
        <v>3168</v>
      </c>
      <c r="F89" s="41" t="s">
        <v>2975</v>
      </c>
      <c r="G89" s="41" t="s">
        <v>3169</v>
      </c>
    </row>
    <row r="90" customFormat="false" ht="11.25" hidden="false" customHeight="true" outlineLevel="0" collapsed="false">
      <c r="A90" s="41" t="s">
        <v>16</v>
      </c>
      <c r="B90" s="41" t="s">
        <v>3156</v>
      </c>
      <c r="C90" s="41" t="s">
        <v>3157</v>
      </c>
      <c r="D90" s="41" t="s">
        <v>3170</v>
      </c>
      <c r="E90" s="41" t="s">
        <v>3171</v>
      </c>
      <c r="F90" s="41" t="s">
        <v>2975</v>
      </c>
      <c r="G90" s="41" t="s">
        <v>3172</v>
      </c>
    </row>
    <row r="91" customFormat="false" ht="11.25" hidden="false" customHeight="true" outlineLevel="0" collapsed="false">
      <c r="A91" s="41" t="s">
        <v>16</v>
      </c>
      <c r="B91" s="41" t="s">
        <v>3156</v>
      </c>
      <c r="C91" s="41" t="s">
        <v>3157</v>
      </c>
      <c r="D91" s="41" t="s">
        <v>3173</v>
      </c>
      <c r="E91" s="41" t="s">
        <v>3174</v>
      </c>
      <c r="F91" s="41" t="s">
        <v>2975</v>
      </c>
      <c r="G91" s="41" t="s">
        <v>3175</v>
      </c>
    </row>
    <row r="92" customFormat="false" ht="11.25" hidden="false" customHeight="true" outlineLevel="0" collapsed="false">
      <c r="A92" s="41" t="s">
        <v>16</v>
      </c>
      <c r="B92" s="41" t="s">
        <v>3156</v>
      </c>
      <c r="C92" s="41" t="s">
        <v>3157</v>
      </c>
      <c r="D92" s="41" t="s">
        <v>3058</v>
      </c>
      <c r="E92" s="41" t="s">
        <v>3176</v>
      </c>
      <c r="F92" s="41" t="s">
        <v>2975</v>
      </c>
      <c r="G92" s="41" t="s">
        <v>3177</v>
      </c>
    </row>
    <row r="93" customFormat="false" ht="11.25" hidden="false" customHeight="true" outlineLevel="0" collapsed="false">
      <c r="A93" s="41" t="s">
        <v>16</v>
      </c>
      <c r="B93" s="41" t="s">
        <v>3156</v>
      </c>
      <c r="C93" s="41" t="s">
        <v>3157</v>
      </c>
      <c r="D93" s="41" t="s">
        <v>3178</v>
      </c>
      <c r="E93" s="41" t="s">
        <v>3179</v>
      </c>
      <c r="F93" s="41" t="s">
        <v>2975</v>
      </c>
      <c r="G93" s="41" t="s">
        <v>3180</v>
      </c>
    </row>
    <row r="94" customFormat="false" ht="11.25" hidden="false" customHeight="true" outlineLevel="0" collapsed="false">
      <c r="A94" s="41" t="s">
        <v>16</v>
      </c>
      <c r="B94" s="41" t="s">
        <v>3156</v>
      </c>
      <c r="C94" s="41" t="s">
        <v>3157</v>
      </c>
      <c r="D94" s="41" t="s">
        <v>3156</v>
      </c>
      <c r="E94" s="41" t="s">
        <v>3157</v>
      </c>
      <c r="F94" s="41" t="s">
        <v>2976</v>
      </c>
      <c r="G94" s="41" t="s">
        <v>3181</v>
      </c>
    </row>
    <row r="95" customFormat="false" ht="11.25" hidden="false" customHeight="true" outlineLevel="0" collapsed="false">
      <c r="A95" s="41" t="s">
        <v>16</v>
      </c>
      <c r="B95" s="41" t="s">
        <v>3182</v>
      </c>
      <c r="C95" s="41" t="s">
        <v>3183</v>
      </c>
      <c r="D95" s="41" t="s">
        <v>3182</v>
      </c>
      <c r="E95" s="41" t="s">
        <v>3183</v>
      </c>
      <c r="F95" s="41" t="s">
        <v>3184</v>
      </c>
      <c r="G95" s="41" t="s">
        <v>3185</v>
      </c>
    </row>
    <row r="96" customFormat="false" ht="11.25" hidden="false" customHeight="true" outlineLevel="0" collapsed="false">
      <c r="A96" s="41" t="s">
        <v>16</v>
      </c>
      <c r="B96" s="41" t="s">
        <v>3186</v>
      </c>
      <c r="C96" s="41" t="s">
        <v>3187</v>
      </c>
      <c r="D96" s="41" t="s">
        <v>3186</v>
      </c>
      <c r="E96" s="41" t="s">
        <v>3187</v>
      </c>
      <c r="F96" s="41" t="s">
        <v>3184</v>
      </c>
      <c r="G96" s="41" t="s">
        <v>3188</v>
      </c>
    </row>
    <row r="97" customFormat="false" ht="11.25" hidden="false" customHeight="true" outlineLevel="0" collapsed="false">
      <c r="A97" s="41" t="s">
        <v>16</v>
      </c>
      <c r="B97" s="41" t="s">
        <v>99</v>
      </c>
      <c r="C97" s="41" t="s">
        <v>100</v>
      </c>
      <c r="D97" s="41" t="s">
        <v>99</v>
      </c>
      <c r="E97" s="41" t="s">
        <v>100</v>
      </c>
      <c r="F97" s="41" t="s">
        <v>3184</v>
      </c>
      <c r="G97" s="41" t="s">
        <v>98</v>
      </c>
    </row>
  </sheetData>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I35"/>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1.25" zeroHeight="false" outlineLevelRow="0" outlineLevelCol="0"/>
  <cols>
    <col collapsed="false" customWidth="true" hidden="false" outlineLevel="0" max="1" min="1" style="578" width="13.85"/>
    <col collapsed="false" customWidth="true" hidden="false" outlineLevel="0" max="2" min="2" style="578" width="10.42"/>
    <col collapsed="false" customWidth="true" hidden="false" outlineLevel="0" max="3" min="3" style="578" width="7.58"/>
    <col collapsed="false" customWidth="true" hidden="false" outlineLevel="0" max="4" min="4" style="578" width="13.85"/>
    <col collapsed="false" customWidth="true" hidden="false" outlineLevel="0" max="5" min="5" style="578" width="11.57"/>
    <col collapsed="false" customWidth="true" hidden="false" outlineLevel="0" max="6" min="6" style="578" width="16.28"/>
    <col collapsed="false" customWidth="true" hidden="false" outlineLevel="0" max="7" min="7" style="578" width="16.01"/>
    <col collapsed="false" customWidth="true" hidden="false" outlineLevel="0" max="9" min="8" style="578" width="16.15"/>
  </cols>
  <sheetData>
    <row r="1" customFormat="false" ht="11.25" hidden="false" customHeight="true" outlineLevel="0" collapsed="false">
      <c r="A1" s="578" t="s">
        <v>3189</v>
      </c>
      <c r="B1" s="578" t="s">
        <v>3190</v>
      </c>
      <c r="C1" s="578" t="s">
        <v>3191</v>
      </c>
      <c r="D1" s="578" t="s">
        <v>3192</v>
      </c>
      <c r="E1" s="578" t="s">
        <v>3193</v>
      </c>
      <c r="F1" s="578" t="s">
        <v>3194</v>
      </c>
      <c r="G1" s="578" t="s">
        <v>3195</v>
      </c>
      <c r="H1" s="578" t="s">
        <v>3196</v>
      </c>
      <c r="I1" s="578" t="s">
        <v>3197</v>
      </c>
    </row>
    <row r="2" customFormat="false" ht="11.25" hidden="false" customHeight="true" outlineLevel="0" collapsed="false">
      <c r="A2" s="578" t="s">
        <v>118</v>
      </c>
      <c r="B2" s="578" t="s">
        <v>3198</v>
      </c>
      <c r="D2" s="578" t="s">
        <v>3199</v>
      </c>
      <c r="E2" s="578" t="s">
        <v>3200</v>
      </c>
    </row>
    <row r="3" customFormat="false" ht="11.25" hidden="false" customHeight="true" outlineLevel="0" collapsed="false">
      <c r="A3" s="578" t="s">
        <v>101</v>
      </c>
      <c r="B3" s="578" t="s">
        <v>3201</v>
      </c>
      <c r="D3" s="578" t="s">
        <v>3199</v>
      </c>
      <c r="E3" s="578" t="s">
        <v>3202</v>
      </c>
    </row>
    <row r="4" customFormat="false" ht="11.25" hidden="false" customHeight="true" outlineLevel="0" collapsed="false">
      <c r="A4" s="578" t="s">
        <v>89</v>
      </c>
      <c r="B4" s="578" t="s">
        <v>3203</v>
      </c>
      <c r="D4" s="578" t="s">
        <v>3199</v>
      </c>
      <c r="E4" s="578" t="s">
        <v>3202</v>
      </c>
    </row>
    <row r="5" customFormat="false" ht="11.25" hidden="false" customHeight="true" outlineLevel="0" collapsed="false">
      <c r="A5" s="578" t="s">
        <v>90</v>
      </c>
      <c r="B5" s="578" t="s">
        <v>3204</v>
      </c>
      <c r="D5" s="578" t="s">
        <v>3205</v>
      </c>
      <c r="E5" s="578" t="s">
        <v>3206</v>
      </c>
    </row>
    <row r="6" customFormat="false" ht="11.25" hidden="false" customHeight="true" outlineLevel="0" collapsed="false">
      <c r="A6" s="578" t="s">
        <v>119</v>
      </c>
      <c r="B6" s="578" t="s">
        <v>3207</v>
      </c>
      <c r="D6" s="578" t="s">
        <v>3205</v>
      </c>
      <c r="E6" s="578" t="s">
        <v>3208</v>
      </c>
    </row>
    <row r="7" customFormat="false" ht="11.25" hidden="false" customHeight="true" outlineLevel="0" collapsed="false">
      <c r="A7" s="578" t="s">
        <v>91</v>
      </c>
      <c r="B7" s="578" t="s">
        <v>3209</v>
      </c>
      <c r="D7" s="578" t="s">
        <v>3205</v>
      </c>
      <c r="E7" s="578" t="s">
        <v>3208</v>
      </c>
    </row>
    <row r="8" customFormat="false" ht="11.25" hidden="false" customHeight="true" outlineLevel="0" collapsed="false">
      <c r="A8" s="578" t="s">
        <v>92</v>
      </c>
      <c r="B8" s="578" t="s">
        <v>3210</v>
      </c>
      <c r="D8" s="578" t="s">
        <v>3205</v>
      </c>
      <c r="E8" s="578" t="s">
        <v>3208</v>
      </c>
    </row>
    <row r="9" customFormat="false" ht="11.25" hidden="false" customHeight="true" outlineLevel="0" collapsed="false">
      <c r="A9" s="578" t="s">
        <v>120</v>
      </c>
      <c r="B9" s="578" t="s">
        <v>3211</v>
      </c>
      <c r="D9" s="578" t="s">
        <v>3205</v>
      </c>
      <c r="E9" s="578" t="s">
        <v>3208</v>
      </c>
    </row>
    <row r="10" customFormat="false" ht="11.25" hidden="false" customHeight="true" outlineLevel="0" collapsed="false">
      <c r="A10" s="578" t="s">
        <v>157</v>
      </c>
      <c r="B10" s="578" t="s">
        <v>3212</v>
      </c>
      <c r="D10" s="578" t="s">
        <v>3205</v>
      </c>
      <c r="E10" s="578" t="s">
        <v>3202</v>
      </c>
    </row>
    <row r="11" customFormat="false" ht="11.25" hidden="false" customHeight="true" outlineLevel="0" collapsed="false">
      <c r="A11" s="578" t="s">
        <v>158</v>
      </c>
      <c r="B11" s="578" t="s">
        <v>3213</v>
      </c>
      <c r="D11" s="578" t="s">
        <v>3205</v>
      </c>
      <c r="E11" s="578" t="s">
        <v>3206</v>
      </c>
    </row>
    <row r="12" customFormat="false" ht="11.25" hidden="false" customHeight="true" outlineLevel="0" collapsed="false">
      <c r="A12" s="578" t="s">
        <v>159</v>
      </c>
      <c r="B12" s="578" t="s">
        <v>3214</v>
      </c>
      <c r="D12" s="578" t="s">
        <v>3205</v>
      </c>
      <c r="E12" s="578" t="s">
        <v>3208</v>
      </c>
    </row>
    <row r="13" customFormat="false" ht="11.25" hidden="false" customHeight="true" outlineLevel="0" collapsed="false">
      <c r="A13" s="578" t="s">
        <v>160</v>
      </c>
      <c r="B13" s="578" t="s">
        <v>3215</v>
      </c>
      <c r="D13" s="578" t="s">
        <v>3205</v>
      </c>
      <c r="E13" s="578" t="s">
        <v>3208</v>
      </c>
    </row>
    <row r="14" customFormat="false" ht="11.25" hidden="false" customHeight="true" outlineLevel="0" collapsed="false">
      <c r="A14" s="578" t="s">
        <v>161</v>
      </c>
      <c r="B14" s="578" t="s">
        <v>3216</v>
      </c>
      <c r="D14" s="578" t="s">
        <v>3205</v>
      </c>
      <c r="E14" s="578" t="s">
        <v>3208</v>
      </c>
    </row>
    <row r="15" customFormat="false" ht="11.25" hidden="false" customHeight="true" outlineLevel="0" collapsed="false">
      <c r="A15" s="578" t="s">
        <v>162</v>
      </c>
      <c r="B15" s="578" t="s">
        <v>3217</v>
      </c>
      <c r="D15" s="578" t="s">
        <v>3205</v>
      </c>
      <c r="E15" s="578" t="s">
        <v>3208</v>
      </c>
    </row>
    <row r="16" customFormat="false" ht="11.25" hidden="false" customHeight="true" outlineLevel="0" collapsed="false">
      <c r="A16" s="578" t="s">
        <v>1469</v>
      </c>
      <c r="B16" s="578" t="s">
        <v>3218</v>
      </c>
      <c r="D16" s="578" t="s">
        <v>3219</v>
      </c>
      <c r="E16" s="578" t="s">
        <v>3206</v>
      </c>
    </row>
    <row r="17" customFormat="false" ht="11.25" hidden="false" customHeight="true" outlineLevel="0" collapsed="false">
      <c r="A17" s="578" t="s">
        <v>1475</v>
      </c>
      <c r="B17" s="578" t="s">
        <v>3220</v>
      </c>
      <c r="D17" s="578" t="s">
        <v>3221</v>
      </c>
      <c r="E17" s="578" t="s">
        <v>3206</v>
      </c>
    </row>
    <row r="18" customFormat="false" ht="11.25" hidden="false" customHeight="true" outlineLevel="0" collapsed="false">
      <c r="A18" s="578" t="s">
        <v>1487</v>
      </c>
      <c r="B18" s="578" t="s">
        <v>3222</v>
      </c>
      <c r="D18" s="578" t="s">
        <v>3221</v>
      </c>
      <c r="E18" s="578" t="s">
        <v>3223</v>
      </c>
    </row>
    <row r="19" customFormat="false" ht="11.25" hidden="false" customHeight="true" outlineLevel="0" collapsed="false">
      <c r="A19" s="578" t="s">
        <v>1501</v>
      </c>
      <c r="B19" s="578" t="s">
        <v>3224</v>
      </c>
      <c r="D19" s="578" t="s">
        <v>3205</v>
      </c>
      <c r="E19" s="578" t="s">
        <v>3223</v>
      </c>
    </row>
    <row r="20" customFormat="false" ht="11.25" hidden="false" customHeight="true" outlineLevel="0" collapsed="false">
      <c r="A20" s="578" t="s">
        <v>1513</v>
      </c>
      <c r="B20" s="578" t="s">
        <v>3225</v>
      </c>
      <c r="D20" s="578" t="s">
        <v>3205</v>
      </c>
      <c r="E20" s="578" t="s">
        <v>3206</v>
      </c>
    </row>
    <row r="21" customFormat="false" ht="11.25" hidden="false" customHeight="true" outlineLevel="0" collapsed="false">
      <c r="A21" s="578" t="s">
        <v>1522</v>
      </c>
      <c r="B21" s="578" t="s">
        <v>3226</v>
      </c>
      <c r="D21" s="578" t="s">
        <v>3205</v>
      </c>
      <c r="E21" s="578" t="s">
        <v>3223</v>
      </c>
    </row>
    <row r="22" customFormat="false" ht="11.25" hidden="false" customHeight="true" outlineLevel="0" collapsed="false">
      <c r="A22" s="578" t="s">
        <v>1538</v>
      </c>
      <c r="B22" s="578" t="s">
        <v>3227</v>
      </c>
      <c r="D22" s="578" t="s">
        <v>3205</v>
      </c>
      <c r="E22" s="578" t="s">
        <v>3228</v>
      </c>
    </row>
    <row r="23" customFormat="false" ht="11.25" hidden="false" customHeight="true" outlineLevel="0" collapsed="false">
      <c r="A23" s="578" t="s">
        <v>1545</v>
      </c>
      <c r="B23" s="578" t="s">
        <v>3229</v>
      </c>
      <c r="D23" s="578" t="s">
        <v>3205</v>
      </c>
      <c r="E23" s="578" t="s">
        <v>3208</v>
      </c>
    </row>
    <row r="24" customFormat="false" ht="11.25" hidden="false" customHeight="true" outlineLevel="0" collapsed="false">
      <c r="A24" s="578" t="s">
        <v>1553</v>
      </c>
      <c r="B24" s="578" t="s">
        <v>3230</v>
      </c>
      <c r="D24" s="578" t="s">
        <v>3205</v>
      </c>
      <c r="E24" s="578" t="s">
        <v>3223</v>
      </c>
    </row>
    <row r="25" customFormat="false" ht="11.25" hidden="false" customHeight="true" outlineLevel="0" collapsed="false">
      <c r="A25" s="578" t="s">
        <v>1560</v>
      </c>
      <c r="B25" s="578" t="s">
        <v>3231</v>
      </c>
      <c r="D25" s="578" t="s">
        <v>3205</v>
      </c>
      <c r="E25" s="578" t="s">
        <v>3206</v>
      </c>
    </row>
    <row r="26" customFormat="false" ht="11.25" hidden="false" customHeight="true" outlineLevel="0" collapsed="false">
      <c r="A26" s="578" t="s">
        <v>1564</v>
      </c>
      <c r="B26" s="578" t="s">
        <v>3232</v>
      </c>
      <c r="D26" s="578" t="s">
        <v>3233</v>
      </c>
      <c r="E26" s="578" t="s">
        <v>3223</v>
      </c>
    </row>
    <row r="27" customFormat="false" ht="11.25" hidden="false" customHeight="true" outlineLevel="0" collapsed="false">
      <c r="A27" s="578" t="s">
        <v>1569</v>
      </c>
      <c r="B27" s="578" t="s">
        <v>3234</v>
      </c>
      <c r="D27" s="578" t="s">
        <v>3219</v>
      </c>
      <c r="E27" s="578" t="s">
        <v>3228</v>
      </c>
    </row>
    <row r="28" customFormat="false" ht="11.25" hidden="false" customHeight="true" outlineLevel="0" collapsed="false">
      <c r="A28" s="578" t="s">
        <v>1577</v>
      </c>
      <c r="B28" s="578" t="s">
        <v>3235</v>
      </c>
      <c r="D28" s="578" t="s">
        <v>3199</v>
      </c>
      <c r="E28" s="578" t="s">
        <v>3206</v>
      </c>
    </row>
    <row r="29" customFormat="false" ht="11.25" hidden="false" customHeight="true" outlineLevel="0" collapsed="false">
      <c r="A29" s="578" t="s">
        <v>1579</v>
      </c>
      <c r="B29" s="578" t="s">
        <v>3236</v>
      </c>
      <c r="D29" s="578" t="s">
        <v>3199</v>
      </c>
      <c r="E29" s="578" t="s">
        <v>3202</v>
      </c>
    </row>
    <row r="30" customFormat="false" ht="11.25" hidden="false" customHeight="true" outlineLevel="0" collapsed="false">
      <c r="A30" s="578" t="s">
        <v>1582</v>
      </c>
      <c r="B30" s="578" t="s">
        <v>3237</v>
      </c>
      <c r="D30" s="578" t="s">
        <v>3205</v>
      </c>
      <c r="E30" s="578" t="s">
        <v>3238</v>
      </c>
    </row>
    <row r="31" customFormat="false" ht="11.25" hidden="false" customHeight="true" outlineLevel="0" collapsed="false">
      <c r="A31" s="578" t="s">
        <v>1588</v>
      </c>
      <c r="B31" s="578" t="s">
        <v>3239</v>
      </c>
      <c r="D31" s="578" t="s">
        <v>3205</v>
      </c>
      <c r="E31" s="578" t="s">
        <v>3223</v>
      </c>
    </row>
    <row r="32" customFormat="false" ht="11.25" hidden="false" customHeight="true" outlineLevel="0" collapsed="false">
      <c r="A32" s="578" t="s">
        <v>1590</v>
      </c>
      <c r="B32" s="578" t="s">
        <v>3240</v>
      </c>
      <c r="D32" s="578" t="s">
        <v>3199</v>
      </c>
      <c r="E32" s="578" t="s">
        <v>3202</v>
      </c>
    </row>
    <row r="33" customFormat="false" ht="11.25" hidden="false" customHeight="true" outlineLevel="0" collapsed="false">
      <c r="A33" s="578" t="s">
        <v>1592</v>
      </c>
      <c r="B33" s="578" t="s">
        <v>3241</v>
      </c>
      <c r="D33" s="578" t="s">
        <v>3199</v>
      </c>
      <c r="E33" s="578" t="s">
        <v>3206</v>
      </c>
    </row>
    <row r="34" customFormat="false" ht="11.25" hidden="false" customHeight="true" outlineLevel="0" collapsed="false">
      <c r="A34" s="578" t="s">
        <v>1594</v>
      </c>
      <c r="B34" s="578" t="s">
        <v>3242</v>
      </c>
      <c r="D34" s="578" t="s">
        <v>3199</v>
      </c>
      <c r="E34" s="578" t="s">
        <v>3206</v>
      </c>
    </row>
    <row r="35" customFormat="false" ht="11.25" hidden="false" customHeight="true" outlineLevel="0" collapsed="false">
      <c r="A35" s="578" t="s">
        <v>1599</v>
      </c>
      <c r="B35" s="578" t="s">
        <v>3243</v>
      </c>
      <c r="D35" s="578" t="s">
        <v>3199</v>
      </c>
      <c r="E35" s="578" t="s">
        <v>3244</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8EB4E3"/>
    <pageSetUpPr fitToPage="false"/>
  </sheetPr>
  <dimension ref="A1:AT1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1" min="1" style="34" width="9.14"/>
    <col collapsed="false" customWidth="true" hidden="true" outlineLevel="0" max="2" min="2" style="31" width="9.14"/>
    <col collapsed="false" customWidth="true" hidden="false" outlineLevel="0" max="3" min="3" style="84" width="3.01"/>
    <col collapsed="false" customWidth="true" hidden="false" outlineLevel="0" max="4" min="4" style="31" width="5"/>
    <col collapsed="false" customWidth="true" hidden="false" outlineLevel="0" max="5" min="5" style="31" width="48.01"/>
    <col collapsed="false" customWidth="true" hidden="false" outlineLevel="0" max="6" min="6" style="31" width="38.01"/>
    <col collapsed="false" customWidth="true" hidden="true" outlineLevel="0" max="7" min="7" style="31" width="1.72"/>
    <col collapsed="false" customWidth="true" hidden="false" outlineLevel="0" max="11" min="8" style="31" width="19.85"/>
    <col collapsed="false" customWidth="true" hidden="false" outlineLevel="0" max="12" min="12" style="31" width="9.71"/>
    <col collapsed="false" customWidth="true" hidden="false" outlineLevel="0" max="18" min="13" style="31" width="19.85"/>
    <col collapsed="false" customWidth="true" hidden="true" outlineLevel="0" max="19" min="19" style="31" width="1.72"/>
    <col collapsed="false" customWidth="true" hidden="true" outlineLevel="0" max="22" min="20" style="31" width="19.85"/>
    <col collapsed="false" customWidth="true" hidden="true" outlineLevel="0" max="23" min="23" style="31" width="1.72"/>
    <col collapsed="false" customWidth="true" hidden="true" outlineLevel="0" max="26" min="24" style="31" width="19.85"/>
    <col collapsed="false" customWidth="true" hidden="true" outlineLevel="0" max="27" min="27" style="31" width="1.72"/>
    <col collapsed="false" customWidth="true" hidden="true" outlineLevel="0" max="29" min="28" style="31" width="19.85"/>
    <col collapsed="false" customWidth="true" hidden="true" outlineLevel="0" max="30" min="30" style="31" width="1.72"/>
    <col collapsed="false" customWidth="true" hidden="false" outlineLevel="0" max="31" min="31" style="31" width="103.71"/>
    <col collapsed="false" customWidth="true" hidden="true" outlineLevel="0" max="34" min="32" style="31" width="103.71"/>
    <col collapsed="false" customWidth="true" hidden="false" outlineLevel="0" max="35" min="35" style="92" width="3.01"/>
    <col collapsed="false" customWidth="true" hidden="false" outlineLevel="0" max="38" min="36" style="36" width="10"/>
    <col collapsed="false" customWidth="true" hidden="true" outlineLevel="0" max="39" min="39" style="36" width="13.71"/>
    <col collapsed="false" customWidth="true" hidden="false" outlineLevel="0" max="40" min="40" style="36" width="15.01"/>
    <col collapsed="false" customWidth="true" hidden="false" outlineLevel="0" max="41" min="41" style="36" width="16.01"/>
    <col collapsed="false" customWidth="true" hidden="false" outlineLevel="0" max="45" min="42" style="36" width="10"/>
    <col collapsed="false" customWidth="false" hidden="true" outlineLevel="0" max="46" min="46" style="31" width="10.57"/>
  </cols>
  <sheetData>
    <row r="1" customFormat="false" ht="22.5" hidden="true" customHeight="true" outlineLevel="0" collapsed="false">
      <c r="E1" s="122"/>
      <c r="F1" s="122"/>
      <c r="G1" s="122"/>
      <c r="H1" s="33" t="s">
        <v>359</v>
      </c>
      <c r="I1" s="33"/>
      <c r="J1" s="33"/>
      <c r="K1" s="33"/>
      <c r="L1" s="33"/>
      <c r="M1" s="33"/>
      <c r="N1" s="33"/>
      <c r="O1" s="33"/>
      <c r="P1" s="33"/>
      <c r="Q1" s="33"/>
      <c r="R1" s="33"/>
      <c r="T1" s="33" t="s">
        <v>360</v>
      </c>
      <c r="U1" s="33"/>
      <c r="V1" s="33"/>
      <c r="X1" s="33" t="s">
        <v>361</v>
      </c>
      <c r="Y1" s="33"/>
      <c r="Z1" s="33"/>
      <c r="AB1" s="33" t="s">
        <v>362</v>
      </c>
      <c r="AC1" s="33"/>
      <c r="AT1" s="31" t="s">
        <v>14</v>
      </c>
    </row>
    <row r="2" customFormat="false" ht="14.25" hidden="true" customHeight="true" outlineLevel="0" collapsed="false">
      <c r="AT2" s="31" t="n">
        <v>0</v>
      </c>
    </row>
    <row r="3" s="46" customFormat="true" ht="5.25" hidden="false" customHeight="true" outlineLevel="0" collapsed="false">
      <c r="C3" s="55"/>
      <c r="D3" s="55"/>
      <c r="E3" s="55"/>
      <c r="F3" s="55"/>
      <c r="G3" s="55"/>
      <c r="H3" s="55" t="s">
        <v>363</v>
      </c>
      <c r="I3" s="55"/>
      <c r="J3" s="55"/>
      <c r="K3" s="55"/>
      <c r="L3" s="55"/>
      <c r="M3" s="55"/>
      <c r="N3" s="55"/>
      <c r="O3" s="55"/>
      <c r="P3" s="55"/>
      <c r="Q3" s="55"/>
      <c r="R3" s="55"/>
      <c r="S3" s="55"/>
      <c r="T3" s="55"/>
      <c r="U3" s="55"/>
      <c r="V3" s="55"/>
      <c r="W3" s="55"/>
      <c r="X3" s="55"/>
      <c r="Y3" s="55"/>
      <c r="Z3" s="55"/>
      <c r="AA3" s="55"/>
      <c r="AB3" s="55"/>
      <c r="AC3" s="55"/>
      <c r="AD3" s="55"/>
      <c r="AE3" s="55"/>
      <c r="AF3" s="55"/>
      <c r="AG3" s="55"/>
      <c r="AH3" s="55"/>
      <c r="AJ3" s="36"/>
      <c r="AK3" s="36"/>
      <c r="AL3" s="36"/>
      <c r="AM3" s="36"/>
      <c r="AN3" s="36"/>
      <c r="AO3" s="36"/>
      <c r="AP3" s="36"/>
      <c r="AQ3" s="36"/>
      <c r="AR3" s="36"/>
      <c r="AS3" s="36"/>
      <c r="AT3" s="46" t="n">
        <v>5</v>
      </c>
    </row>
    <row r="4" customFormat="false" ht="39.75" hidden="false" customHeight="true" outlineLevel="0" collapsed="false">
      <c r="C4" s="253"/>
      <c r="D4" s="176" t="str">
        <f aca="false">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76"/>
      <c r="F4" s="176"/>
      <c r="G4" s="176"/>
      <c r="H4" s="176"/>
      <c r="I4" s="176"/>
      <c r="J4" s="176"/>
      <c r="K4" s="176"/>
      <c r="L4" s="176"/>
      <c r="M4" s="176"/>
      <c r="N4" s="176"/>
      <c r="O4" s="176"/>
      <c r="P4" s="176"/>
      <c r="Q4" s="176"/>
      <c r="R4" s="176"/>
      <c r="S4" s="267"/>
      <c r="T4" s="206"/>
      <c r="U4" s="206"/>
      <c r="V4" s="206"/>
      <c r="W4" s="206"/>
      <c r="X4" s="206"/>
      <c r="Y4" s="206"/>
      <c r="Z4" s="206"/>
      <c r="AA4" s="206"/>
      <c r="AB4" s="206"/>
      <c r="AC4" s="206"/>
      <c r="AD4" s="206"/>
      <c r="AE4" s="177"/>
      <c r="AF4" s="177"/>
      <c r="AG4" s="177"/>
      <c r="AH4" s="177"/>
      <c r="AI4" s="177"/>
      <c r="AT4" s="31" t="n">
        <v>38</v>
      </c>
    </row>
    <row r="5" s="31" customFormat="true" ht="18" hidden="false" customHeight="true" outlineLevel="0" collapsed="false">
      <c r="A5" s="34"/>
      <c r="C5" s="253"/>
      <c r="D5" s="209" t="str">
        <f aca="false">IF(org=0,"Не определено",org)</f>
        <v>ООО "Газпром теплоэнерго Ярославль"</v>
      </c>
      <c r="E5" s="209"/>
      <c r="F5" s="209"/>
      <c r="G5" s="209"/>
      <c r="H5" s="209"/>
      <c r="I5" s="209"/>
      <c r="J5" s="209"/>
      <c r="K5" s="209"/>
      <c r="L5" s="209"/>
      <c r="M5" s="209"/>
      <c r="N5" s="209"/>
      <c r="O5" s="209"/>
      <c r="P5" s="209"/>
      <c r="Q5" s="209"/>
      <c r="R5" s="209"/>
      <c r="S5" s="267"/>
      <c r="T5" s="206"/>
      <c r="U5" s="206"/>
      <c r="V5" s="206"/>
      <c r="W5" s="206"/>
      <c r="X5" s="206"/>
      <c r="Y5" s="206"/>
      <c r="Z5" s="206"/>
      <c r="AA5" s="206"/>
      <c r="AB5" s="206"/>
      <c r="AC5" s="206"/>
      <c r="AD5" s="206"/>
      <c r="AE5" s="177"/>
      <c r="AF5" s="177"/>
      <c r="AG5" s="177"/>
      <c r="AH5" s="177"/>
      <c r="AI5" s="177"/>
      <c r="AJ5" s="36"/>
      <c r="AK5" s="36"/>
      <c r="AL5" s="36"/>
      <c r="AM5" s="36"/>
      <c r="AN5" s="36"/>
      <c r="AO5" s="36"/>
      <c r="AP5" s="36"/>
      <c r="AQ5" s="36"/>
      <c r="AR5" s="36"/>
      <c r="AS5" s="36"/>
      <c r="AT5" s="31" t="n">
        <v>17</v>
      </c>
    </row>
    <row r="6" s="45" customFormat="true" ht="11.55" hidden="false" customHeight="true" outlineLevel="0" collapsed="false">
      <c r="A6" s="46"/>
      <c r="C6" s="268"/>
      <c r="R6" s="231"/>
      <c r="S6" s="231"/>
      <c r="V6" s="31"/>
      <c r="W6" s="31"/>
      <c r="Z6" s="31"/>
      <c r="AA6" s="31"/>
      <c r="AC6" s="31"/>
      <c r="AD6" s="31"/>
      <c r="AJ6" s="36"/>
      <c r="AK6" s="36"/>
      <c r="AL6" s="36"/>
      <c r="AM6" s="36"/>
      <c r="AN6" s="36"/>
      <c r="AO6" s="36"/>
      <c r="AP6" s="36"/>
      <c r="AQ6" s="36"/>
      <c r="AR6" s="36"/>
      <c r="AS6" s="36"/>
      <c r="AT6" s="45" t="n">
        <v>11</v>
      </c>
    </row>
    <row r="7" customFormat="false" ht="14.7" hidden="false" customHeight="true" outlineLevel="0" collapsed="false">
      <c r="C7" s="253"/>
      <c r="D7" s="148" t="s">
        <v>307</v>
      </c>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t="s">
        <v>308</v>
      </c>
      <c r="AF7" s="148" t="s">
        <v>308</v>
      </c>
      <c r="AG7" s="148" t="s">
        <v>308</v>
      </c>
      <c r="AH7" s="148" t="s">
        <v>308</v>
      </c>
      <c r="AT7" s="31" t="n">
        <v>14</v>
      </c>
    </row>
    <row r="8" customFormat="false" ht="27.3" hidden="false" customHeight="true" outlineLevel="0" collapsed="false">
      <c r="C8" s="253"/>
      <c r="D8" s="97" t="s">
        <v>87</v>
      </c>
      <c r="E8" s="269" t="str">
        <f aca="false">"Наименование "&amp;IF(TEMPLATE_SPHERE&lt;&gt;"HEAT","централизованной ","")&amp;"системы "&amp;TEMPLATE_SPHERE_RUS</f>
        <v>Наименование системы теплоснабжения</v>
      </c>
      <c r="F8" s="269" t="str">
        <f aca="false">IF(TEMPLATE_SPHERE&lt;&gt;"HEAT","Регулируемый вид деятельности","Вид регулируемой деятельности")</f>
        <v>Вид регулируемой деятельности</v>
      </c>
      <c r="G8" s="270"/>
      <c r="H8" s="269" t="s">
        <v>364</v>
      </c>
      <c r="I8" s="271" t="s">
        <v>365</v>
      </c>
      <c r="J8" s="271" t="s">
        <v>366</v>
      </c>
      <c r="K8" s="271"/>
      <c r="L8" s="271"/>
      <c r="M8" s="271"/>
      <c r="N8" s="148" t="s">
        <v>367</v>
      </c>
      <c r="O8" s="148"/>
      <c r="P8" s="148" t="s">
        <v>368</v>
      </c>
      <c r="Q8" s="148"/>
      <c r="R8" s="272" t="s">
        <v>369</v>
      </c>
      <c r="S8" s="273"/>
      <c r="T8" s="269" t="s">
        <v>370</v>
      </c>
      <c r="U8" s="269" t="s">
        <v>371</v>
      </c>
      <c r="V8" s="269" t="s">
        <v>372</v>
      </c>
      <c r="W8" s="270"/>
      <c r="X8" s="269" t="s">
        <v>373</v>
      </c>
      <c r="Y8" s="269" t="s">
        <v>374</v>
      </c>
      <c r="Z8" s="269" t="s">
        <v>375</v>
      </c>
      <c r="AA8" s="270"/>
      <c r="AB8" s="269" t="s">
        <v>376</v>
      </c>
      <c r="AC8" s="269" t="s">
        <v>369</v>
      </c>
      <c r="AD8" s="270"/>
      <c r="AE8" s="148"/>
      <c r="AF8" s="148"/>
      <c r="AG8" s="148"/>
      <c r="AH8" s="148"/>
      <c r="AT8" s="31" t="n">
        <v>26</v>
      </c>
    </row>
    <row r="9" customFormat="false" ht="46.2" hidden="false" customHeight="true" outlineLevel="0" collapsed="false">
      <c r="C9" s="253"/>
      <c r="D9" s="97"/>
      <c r="E9" s="269"/>
      <c r="F9" s="269"/>
      <c r="G9" s="274"/>
      <c r="H9" s="269"/>
      <c r="I9" s="271"/>
      <c r="J9" s="148" t="s">
        <v>377</v>
      </c>
      <c r="K9" s="148" t="s">
        <v>378</v>
      </c>
      <c r="L9" s="148" t="s">
        <v>379</v>
      </c>
      <c r="M9" s="271" t="s">
        <v>380</v>
      </c>
      <c r="N9" s="148" t="s">
        <v>381</v>
      </c>
      <c r="O9" s="148" t="s">
        <v>380</v>
      </c>
      <c r="P9" s="148" t="s">
        <v>382</v>
      </c>
      <c r="Q9" s="148" t="s">
        <v>380</v>
      </c>
      <c r="R9" s="272"/>
      <c r="S9" s="275"/>
      <c r="T9" s="269"/>
      <c r="U9" s="269"/>
      <c r="V9" s="269"/>
      <c r="W9" s="274"/>
      <c r="X9" s="269"/>
      <c r="Y9" s="269"/>
      <c r="Z9" s="269"/>
      <c r="AA9" s="274"/>
      <c r="AB9" s="269"/>
      <c r="AC9" s="269"/>
      <c r="AD9" s="274"/>
      <c r="AE9" s="148"/>
      <c r="AF9" s="148"/>
      <c r="AG9" s="148"/>
      <c r="AH9" s="148"/>
      <c r="AT9" s="31" t="n">
        <v>44</v>
      </c>
    </row>
    <row r="10" customFormat="false" ht="12" hidden="true" customHeight="true" outlineLevel="0" collapsed="false">
      <c r="C10" s="276"/>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c r="AD10" s="277"/>
      <c r="AE10" s="277"/>
      <c r="AF10" s="277"/>
      <c r="AG10" s="277"/>
      <c r="AH10" s="277"/>
      <c r="AI10" s="31"/>
      <c r="AT10" s="31" t="n">
        <v>0</v>
      </c>
    </row>
    <row r="11" s="87" customFormat="true" ht="11.25" hidden="true" customHeight="true" outlineLevel="0" collapsed="false">
      <c r="C11" s="278"/>
      <c r="D11" s="279" t="s">
        <v>383</v>
      </c>
      <c r="E11" s="279"/>
      <c r="F11" s="279"/>
      <c r="G11" s="279"/>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1"/>
      <c r="AF11" s="281"/>
      <c r="AG11" s="281"/>
      <c r="AH11" s="281"/>
      <c r="AJ11" s="36"/>
      <c r="AK11" s="36"/>
      <c r="AL11" s="36"/>
      <c r="AM11" s="36"/>
      <c r="AN11" s="36"/>
      <c r="AO11" s="36"/>
      <c r="AP11" s="36"/>
      <c r="AQ11" s="36"/>
      <c r="AR11" s="36"/>
      <c r="AS11" s="36"/>
      <c r="AT11" s="87" t="n">
        <v>0</v>
      </c>
    </row>
    <row r="12" customFormat="false" ht="14.7" hidden="false" customHeight="true" outlineLevel="0" collapsed="false">
      <c r="A12" s="31"/>
      <c r="C12" s="253"/>
      <c r="D12" s="281" t="s">
        <v>118</v>
      </c>
      <c r="E12" s="250"/>
      <c r="F12" s="282"/>
      <c r="G12" s="283"/>
      <c r="H12" s="284"/>
      <c r="I12" s="284"/>
      <c r="J12" s="285"/>
      <c r="K12" s="286"/>
      <c r="L12" s="287"/>
      <c r="M12" s="286"/>
      <c r="N12" s="285"/>
      <c r="O12" s="286"/>
      <c r="P12" s="285"/>
      <c r="Q12" s="286"/>
      <c r="R12" s="285"/>
      <c r="S12" s="288"/>
      <c r="T12" s="284"/>
      <c r="U12" s="285"/>
      <c r="V12" s="285"/>
      <c r="W12" s="274"/>
      <c r="X12" s="284"/>
      <c r="Y12" s="285"/>
      <c r="Z12" s="285"/>
      <c r="AA12" s="274"/>
      <c r="AB12" s="284"/>
      <c r="AC12" s="285"/>
      <c r="AD12" s="274"/>
      <c r="AE12" s="269" t="s">
        <v>384</v>
      </c>
      <c r="AF12" s="269" t="s">
        <v>385</v>
      </c>
      <c r="AG12" s="269" t="s">
        <v>386</v>
      </c>
      <c r="AH12" s="269" t="s">
        <v>387</v>
      </c>
      <c r="AI12" s="31"/>
      <c r="AP12" s="36" t="s">
        <v>388</v>
      </c>
      <c r="AQ12" s="36" t="s">
        <v>388</v>
      </c>
      <c r="AT12" s="31" t="n">
        <v>14</v>
      </c>
    </row>
    <row r="13" customFormat="false" ht="18" hidden="false" customHeight="true" outlineLevel="0" collapsed="false">
      <c r="A13" s="31"/>
      <c r="C13" s="253"/>
      <c r="D13" s="289"/>
      <c r="E13" s="290" t="str">
        <f aca="false">IF(TITLE_DIFFERENTIATION_TYPE="нет","","Добавить систему")</f>
        <v/>
      </c>
      <c r="F13" s="290" t="str">
        <f aca="false">IF(TITLE_DIFFERENTIATION_TYPE="нет","Добавить вид деятельности","")</f>
        <v>Добавить вид деятельности</v>
      </c>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3"/>
      <c r="AE13" s="269"/>
      <c r="AF13" s="269"/>
      <c r="AG13" s="269"/>
      <c r="AH13" s="269"/>
      <c r="AI13" s="31"/>
      <c r="AT13" s="31" t="n">
        <v>17</v>
      </c>
    </row>
    <row r="14" customFormat="false" ht="14.7" hidden="false" customHeight="true" outlineLevel="0" collapsed="false">
      <c r="AI14" s="31"/>
      <c r="AT14" s="31" t="n">
        <v>14</v>
      </c>
    </row>
    <row r="15" customFormat="false" ht="14.7" hidden="false" customHeight="true" outlineLevel="0" collapsed="false">
      <c r="AT15" s="31" t="n">
        <v>14</v>
      </c>
    </row>
    <row r="16" customFormat="false" ht="14.7" hidden="false" customHeight="true" outlineLevel="0" collapsed="false">
      <c r="AT16" s="31" t="n">
        <v>14</v>
      </c>
    </row>
    <row r="17" customFormat="false" ht="14.7" hidden="false" customHeight="true" outlineLevel="0" collapsed="false">
      <c r="AT17" s="31" t="n">
        <v>14</v>
      </c>
    </row>
    <row r="18" customFormat="false" ht="22.5" hidden="true" customHeight="true" outlineLevel="0" collapsed="false">
      <c r="A18" s="34" t="s">
        <v>81</v>
      </c>
      <c r="B18" s="31" t="n">
        <v>0</v>
      </c>
      <c r="C18" s="84" t="n">
        <v>3</v>
      </c>
      <c r="D18" s="31" t="n">
        <v>5</v>
      </c>
      <c r="E18" s="31" t="n">
        <v>48</v>
      </c>
      <c r="F18" s="31" t="n">
        <v>38</v>
      </c>
      <c r="G18" s="31" t="n">
        <v>0</v>
      </c>
      <c r="H18" s="31" t="n">
        <v>0</v>
      </c>
      <c r="I18" s="31" t="n">
        <v>0</v>
      </c>
      <c r="J18" s="31" t="n">
        <v>0</v>
      </c>
      <c r="K18" s="31" t="n">
        <v>0</v>
      </c>
      <c r="L18" s="31" t="n">
        <v>0</v>
      </c>
      <c r="M18" s="31" t="n">
        <v>0</v>
      </c>
      <c r="N18" s="31" t="n">
        <v>0</v>
      </c>
      <c r="O18" s="31" t="n">
        <v>0</v>
      </c>
      <c r="P18" s="31" t="n">
        <v>0</v>
      </c>
      <c r="Q18" s="31" t="n">
        <v>0</v>
      </c>
      <c r="R18" s="31" t="n">
        <v>0</v>
      </c>
      <c r="S18" s="31" t="n">
        <v>0</v>
      </c>
      <c r="T18" s="31" t="n">
        <v>0</v>
      </c>
      <c r="U18" s="31" t="n">
        <v>0</v>
      </c>
      <c r="V18" s="31" t="n">
        <v>0</v>
      </c>
      <c r="W18" s="31" t="n">
        <v>0</v>
      </c>
      <c r="X18" s="31" t="n">
        <v>0</v>
      </c>
      <c r="Y18" s="31" t="n">
        <v>0</v>
      </c>
      <c r="Z18" s="31" t="n">
        <v>0</v>
      </c>
      <c r="AA18" s="31" t="n">
        <v>0</v>
      </c>
      <c r="AB18" s="31" t="n">
        <v>0</v>
      </c>
      <c r="AC18" s="31" t="n">
        <v>0</v>
      </c>
      <c r="AD18" s="31" t="n">
        <v>0</v>
      </c>
      <c r="AE18" s="31" t="n">
        <v>0</v>
      </c>
      <c r="AF18" s="31" t="n">
        <v>0</v>
      </c>
      <c r="AG18" s="31" t="n">
        <v>0</v>
      </c>
      <c r="AH18" s="31" t="n">
        <v>0</v>
      </c>
      <c r="AI18" s="92" t="n">
        <v>3</v>
      </c>
      <c r="AJ18" s="36" t="n">
        <v>10</v>
      </c>
      <c r="AK18" s="36" t="n">
        <v>10</v>
      </c>
      <c r="AL18" s="36" t="n">
        <v>10</v>
      </c>
      <c r="AM18" s="36" t="n">
        <v>0</v>
      </c>
      <c r="AN18" s="36" t="n">
        <v>15</v>
      </c>
      <c r="AO18" s="36" t="n">
        <v>16</v>
      </c>
      <c r="AP18" s="36" t="n">
        <v>10</v>
      </c>
      <c r="AQ18" s="36" t="n">
        <v>10</v>
      </c>
      <c r="AR18" s="36" t="n">
        <v>10</v>
      </c>
      <c r="AS18" s="36" t="n">
        <v>10</v>
      </c>
      <c r="AT18" s="31" t="n">
        <v>23</v>
      </c>
    </row>
  </sheetData>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6">
    <dataValidation allowBlank="true" error="Допускается ввод только неотрицательных чисел!" errorStyle="stop" errorTitle="Ошибка" operator="between" showDropDown="false" showErrorMessage="true" showInputMessage="false" sqref="E11:G11" type="none">
      <formula1>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11:AD11 H12:I12 K12 M12 O12 Q12 T12 X12 AB12" type="decimal">
      <formula1>0</formula1>
      <formula2>1E+024</formula2>
    </dataValidation>
    <dataValidation allowBlank="true" error="Допускается ввод не более 900 символов!" errorStyle="stop" errorTitle="Ошибка" operator="lessThanOrEqual" showDropDown="false" showErrorMessage="true" showInputMessage="true" sqref="E12" type="textLength">
      <formula1>900</formula1>
      <formula2>0</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F12" type="none">
      <formula1>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J12 N12 P12 R12:S12 U12:V12 Y12:Z12 AC12" type="whole">
      <formula1>0</formula1>
      <formula2>1E+024</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L12" type="list">
      <formula1>kind_of_power_te_unit</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B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1.25" zeroHeight="false" outlineLevelRow="0" outlineLevelCol="0"/>
  <cols>
    <col collapsed="false" customWidth="false" hidden="false" outlineLevel="0" max="2" min="1" style="1083" width="9.14"/>
  </cols>
  <sheetData>
    <row r="1" customFormat="false" ht="11.25" hidden="false" customHeight="true" outlineLevel="0" collapsed="false">
      <c r="A1" s="1083" t="s">
        <v>139</v>
      </c>
      <c r="B1" s="1083" t="s">
        <v>3245</v>
      </c>
    </row>
    <row r="2" customFormat="false" ht="11.25" hidden="false" customHeight="true" outlineLevel="0" collapsed="false">
      <c r="A2" s="1083" t="s">
        <v>97</v>
      </c>
      <c r="B2" s="1083" t="s">
        <v>3246</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B1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1.25" zeroHeight="false" outlineLevelRow="0" outlineLevelCol="0"/>
  <cols>
    <col collapsed="false" customWidth="false" hidden="false" outlineLevel="0" max="1" min="1" style="578" width="9.14"/>
    <col collapsed="false" customWidth="true" hidden="false" outlineLevel="0" max="2" min="2" style="578" width="65.28"/>
  </cols>
  <sheetData>
    <row r="1" customFormat="false" ht="11.25" hidden="false" customHeight="true" outlineLevel="0" collapsed="false">
      <c r="A1" s="578" t="s">
        <v>3247</v>
      </c>
      <c r="B1" s="578" t="s">
        <v>3248</v>
      </c>
    </row>
    <row r="2" customFormat="false" ht="11.25" hidden="false" customHeight="true" outlineLevel="0" collapsed="false">
      <c r="A2" s="578" t="n">
        <v>4213775</v>
      </c>
      <c r="B2" s="578" t="s">
        <v>1227</v>
      </c>
    </row>
    <row r="3" customFormat="false" ht="11.25" hidden="false" customHeight="true" outlineLevel="0" collapsed="false">
      <c r="A3" s="578" t="n">
        <v>4213784</v>
      </c>
      <c r="B3" s="578" t="s">
        <v>1260</v>
      </c>
    </row>
    <row r="4" customFormat="false" ht="11.25" hidden="false" customHeight="true" outlineLevel="0" collapsed="false">
      <c r="A4" s="578" t="n">
        <v>4213781</v>
      </c>
      <c r="B4" s="578" t="s">
        <v>1253</v>
      </c>
    </row>
    <row r="5" customFormat="false" ht="11.25" hidden="false" customHeight="true" outlineLevel="0" collapsed="false">
      <c r="A5" s="578" t="n">
        <v>4213776</v>
      </c>
      <c r="B5" s="578" t="s">
        <v>175</v>
      </c>
    </row>
    <row r="6" customFormat="false" ht="11.25" hidden="false" customHeight="true" outlineLevel="0" collapsed="false">
      <c r="A6" s="578" t="n">
        <v>4213777</v>
      </c>
      <c r="B6" s="578" t="s">
        <v>181</v>
      </c>
    </row>
    <row r="7" customFormat="false" ht="11.25" hidden="false" customHeight="true" outlineLevel="0" collapsed="false">
      <c r="A7" s="578" t="n">
        <v>4213778</v>
      </c>
      <c r="B7" s="578" t="s">
        <v>187</v>
      </c>
    </row>
    <row r="8" customFormat="false" ht="11.25" hidden="false" customHeight="true" outlineLevel="0" collapsed="false">
      <c r="A8" s="578" t="n">
        <v>4213780</v>
      </c>
      <c r="B8" s="578" t="s">
        <v>193</v>
      </c>
    </row>
    <row r="9" customFormat="false" ht="11.25" hidden="false" customHeight="true" outlineLevel="0" collapsed="false">
      <c r="A9" s="578" t="n">
        <v>4213779</v>
      </c>
      <c r="B9" s="578" t="s">
        <v>1394</v>
      </c>
    </row>
    <row r="10" customFormat="false" ht="11.25" hidden="false" customHeight="true" outlineLevel="0" collapsed="false">
      <c r="A10" s="578" t="n">
        <v>4213783</v>
      </c>
      <c r="B10" s="578" t="s">
        <v>1409</v>
      </c>
    </row>
    <row r="11" customFormat="false" ht="11.25" hidden="false" customHeight="true" outlineLevel="0" collapsed="false">
      <c r="A11" s="578" t="n">
        <v>4213782</v>
      </c>
      <c r="B11" s="578" t="s">
        <v>199</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B1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1.25" zeroHeight="false" outlineLevelRow="0" outlineLevelCol="0"/>
  <cols>
    <col collapsed="false" customWidth="false" hidden="false" outlineLevel="0" max="1" min="1" style="578" width="9.14"/>
    <col collapsed="false" customWidth="true" hidden="false" outlineLevel="0" max="2" min="2" style="578" width="65.28"/>
  </cols>
  <sheetData>
    <row r="1" customFormat="false" ht="11.25" hidden="false" customHeight="true" outlineLevel="0" collapsed="false">
      <c r="A1" s="578" t="s">
        <v>3247</v>
      </c>
      <c r="B1" s="578" t="s">
        <v>3249</v>
      </c>
    </row>
    <row r="2" customFormat="false" ht="11.25" hidden="false" customHeight="true" outlineLevel="0" collapsed="false">
      <c r="A2" s="578" t="s">
        <v>126</v>
      </c>
      <c r="B2" s="578" t="s">
        <v>1507</v>
      </c>
    </row>
    <row r="3" customFormat="false" ht="11.25" hidden="false" customHeight="true" outlineLevel="0" collapsed="false">
      <c r="A3" s="578" t="s">
        <v>3250</v>
      </c>
      <c r="B3" s="578" t="s">
        <v>1517</v>
      </c>
    </row>
    <row r="4" customFormat="false" ht="11.25" hidden="false" customHeight="true" outlineLevel="0" collapsed="false">
      <c r="A4" s="578" t="s">
        <v>3251</v>
      </c>
      <c r="B4" s="578" t="s">
        <v>1526</v>
      </c>
    </row>
    <row r="5" customFormat="false" ht="11.25" hidden="false" customHeight="true" outlineLevel="0" collapsed="false">
      <c r="A5" s="578" t="s">
        <v>3252</v>
      </c>
      <c r="B5" s="578" t="s">
        <v>1535</v>
      </c>
    </row>
    <row r="6" customFormat="false" ht="11.25" hidden="false" customHeight="true" outlineLevel="0" collapsed="false">
      <c r="A6" s="578" t="s">
        <v>3253</v>
      </c>
      <c r="B6" s="578" t="s">
        <v>1541</v>
      </c>
    </row>
    <row r="7" customFormat="false" ht="11.25" hidden="false" customHeight="true" outlineLevel="0" collapsed="false">
      <c r="A7" s="578" t="s">
        <v>3254</v>
      </c>
      <c r="B7" s="578" t="s">
        <v>1549</v>
      </c>
    </row>
    <row r="8" customFormat="false" ht="11.25" hidden="false" customHeight="true" outlineLevel="0" collapsed="false">
      <c r="A8" s="578" t="s">
        <v>3255</v>
      </c>
      <c r="B8" s="578" t="s">
        <v>1556</v>
      </c>
    </row>
    <row r="9" customFormat="false" ht="11.25" hidden="false" customHeight="true" outlineLevel="0" collapsed="false">
      <c r="A9" s="578" t="s">
        <v>3256</v>
      </c>
      <c r="B9" s="578" t="s">
        <v>1562</v>
      </c>
    </row>
    <row r="10" customFormat="false" ht="11.25" hidden="false" customHeight="true" outlineLevel="0" collapsed="false">
      <c r="A10" s="578" t="s">
        <v>3257</v>
      </c>
      <c r="B10" s="578" t="s">
        <v>1566</v>
      </c>
    </row>
    <row r="11" customFormat="false" ht="11.25" hidden="false" customHeight="true" outlineLevel="0" collapsed="false">
      <c r="A11" s="578" t="s">
        <v>3258</v>
      </c>
      <c r="B11" s="578" t="s">
        <v>1573</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G95"/>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row r="1" customFormat="false" ht="11.25" hidden="false" customHeight="true" outlineLevel="0" collapsed="false">
      <c r="A1" s="41" t="s">
        <v>2964</v>
      </c>
      <c r="B1" s="41" t="s">
        <v>2965</v>
      </c>
      <c r="C1" s="41" t="s">
        <v>2966</v>
      </c>
      <c r="D1" s="41" t="s">
        <v>2967</v>
      </c>
      <c r="E1" s="41" t="s">
        <v>2968</v>
      </c>
      <c r="F1" s="41" t="s">
        <v>2969</v>
      </c>
      <c r="G1" s="41" t="s">
        <v>2970</v>
      </c>
    </row>
    <row r="2" customFormat="false" ht="11.25" hidden="false" customHeight="true" outlineLevel="0" collapsed="false">
      <c r="A2" s="41" t="s">
        <v>16</v>
      </c>
      <c r="B2" s="41" t="s">
        <v>2971</v>
      </c>
      <c r="C2" s="41" t="s">
        <v>2972</v>
      </c>
      <c r="D2" s="41" t="s">
        <v>2973</v>
      </c>
      <c r="E2" s="41" t="s">
        <v>2974</v>
      </c>
      <c r="F2" s="41" t="s">
        <v>2975</v>
      </c>
      <c r="G2" s="41" t="s">
        <v>118</v>
      </c>
    </row>
    <row r="3" customFormat="false" ht="11.25" hidden="false" customHeight="true" outlineLevel="0" collapsed="false">
      <c r="A3" s="41" t="s">
        <v>16</v>
      </c>
      <c r="B3" s="41" t="s">
        <v>2971</v>
      </c>
      <c r="C3" s="41" t="s">
        <v>2972</v>
      </c>
      <c r="D3" s="41" t="s">
        <v>2971</v>
      </c>
      <c r="E3" s="41" t="s">
        <v>2972</v>
      </c>
      <c r="F3" s="41" t="s">
        <v>2976</v>
      </c>
      <c r="G3" s="41" t="s">
        <v>101</v>
      </c>
    </row>
    <row r="4" customFormat="false" ht="11.25" hidden="false" customHeight="true" outlineLevel="0" collapsed="false">
      <c r="A4" s="41" t="s">
        <v>16</v>
      </c>
      <c r="B4" s="41" t="s">
        <v>2971</v>
      </c>
      <c r="C4" s="41" t="s">
        <v>2972</v>
      </c>
      <c r="D4" s="41" t="s">
        <v>2977</v>
      </c>
      <c r="E4" s="41" t="s">
        <v>2978</v>
      </c>
      <c r="F4" s="41" t="s">
        <v>2975</v>
      </c>
      <c r="G4" s="41" t="s">
        <v>89</v>
      </c>
    </row>
    <row r="5" customFormat="false" ht="11.25" hidden="false" customHeight="true" outlineLevel="0" collapsed="false">
      <c r="A5" s="41" t="s">
        <v>16</v>
      </c>
      <c r="B5" s="41" t="s">
        <v>2971</v>
      </c>
      <c r="C5" s="41" t="s">
        <v>2972</v>
      </c>
      <c r="D5" s="41" t="s">
        <v>2979</v>
      </c>
      <c r="E5" s="41" t="s">
        <v>2980</v>
      </c>
      <c r="F5" s="41" t="s">
        <v>2975</v>
      </c>
      <c r="G5" s="41" t="s">
        <v>90</v>
      </c>
    </row>
    <row r="6" customFormat="false" ht="11.25" hidden="false" customHeight="true" outlineLevel="0" collapsed="false">
      <c r="A6" s="41" t="s">
        <v>16</v>
      </c>
      <c r="B6" s="41" t="s">
        <v>2981</v>
      </c>
      <c r="C6" s="41" t="s">
        <v>2982</v>
      </c>
      <c r="D6" s="41" t="s">
        <v>2983</v>
      </c>
      <c r="E6" s="41" t="s">
        <v>2984</v>
      </c>
      <c r="F6" s="41" t="s">
        <v>2975</v>
      </c>
      <c r="G6" s="41" t="s">
        <v>119</v>
      </c>
    </row>
    <row r="7" customFormat="false" ht="11.25" hidden="false" customHeight="true" outlineLevel="0" collapsed="false">
      <c r="A7" s="41" t="s">
        <v>16</v>
      </c>
      <c r="B7" s="41" t="s">
        <v>2981</v>
      </c>
      <c r="C7" s="41" t="s">
        <v>2982</v>
      </c>
      <c r="D7" s="41" t="s">
        <v>2981</v>
      </c>
      <c r="E7" s="41" t="s">
        <v>2982</v>
      </c>
      <c r="F7" s="41" t="s">
        <v>2976</v>
      </c>
      <c r="G7" s="41" t="s">
        <v>91</v>
      </c>
    </row>
    <row r="8" customFormat="false" ht="11.25" hidden="false" customHeight="true" outlineLevel="0" collapsed="false">
      <c r="A8" s="41" t="s">
        <v>16</v>
      </c>
      <c r="B8" s="41" t="s">
        <v>2981</v>
      </c>
      <c r="C8" s="41" t="s">
        <v>2982</v>
      </c>
      <c r="D8" s="41" t="s">
        <v>2985</v>
      </c>
      <c r="E8" s="41" t="s">
        <v>2986</v>
      </c>
      <c r="F8" s="41" t="s">
        <v>2975</v>
      </c>
      <c r="G8" s="41" t="s">
        <v>92</v>
      </c>
    </row>
    <row r="9" customFormat="false" ht="11.25" hidden="false" customHeight="true" outlineLevel="0" collapsed="false">
      <c r="A9" s="41" t="s">
        <v>16</v>
      </c>
      <c r="B9" s="41" t="s">
        <v>2981</v>
      </c>
      <c r="C9" s="41" t="s">
        <v>2982</v>
      </c>
      <c r="D9" s="41" t="s">
        <v>2987</v>
      </c>
      <c r="E9" s="41" t="s">
        <v>2988</v>
      </c>
      <c r="F9" s="41" t="s">
        <v>2975</v>
      </c>
      <c r="G9" s="41" t="s">
        <v>120</v>
      </c>
    </row>
    <row r="10" customFormat="false" ht="11.25" hidden="false" customHeight="true" outlineLevel="0" collapsed="false">
      <c r="A10" s="41" t="s">
        <v>16</v>
      </c>
      <c r="B10" s="41" t="s">
        <v>2981</v>
      </c>
      <c r="C10" s="41" t="s">
        <v>2982</v>
      </c>
      <c r="D10" s="41" t="s">
        <v>2989</v>
      </c>
      <c r="E10" s="41" t="s">
        <v>2990</v>
      </c>
      <c r="F10" s="41" t="s">
        <v>2975</v>
      </c>
      <c r="G10" s="41" t="s">
        <v>157</v>
      </c>
    </row>
    <row r="11" customFormat="false" ht="11.25" hidden="false" customHeight="true" outlineLevel="0" collapsed="false">
      <c r="A11" s="41" t="s">
        <v>16</v>
      </c>
      <c r="B11" s="41" t="s">
        <v>2981</v>
      </c>
      <c r="C11" s="41" t="s">
        <v>2982</v>
      </c>
      <c r="D11" s="41" t="s">
        <v>2991</v>
      </c>
      <c r="E11" s="41" t="s">
        <v>2992</v>
      </c>
      <c r="F11" s="41" t="s">
        <v>2975</v>
      </c>
      <c r="G11" s="41" t="s">
        <v>158</v>
      </c>
    </row>
    <row r="12" customFormat="false" ht="11.25" hidden="false" customHeight="true" outlineLevel="0" collapsed="false">
      <c r="A12" s="41" t="s">
        <v>16</v>
      </c>
      <c r="B12" s="41" t="s">
        <v>2993</v>
      </c>
      <c r="C12" s="41" t="s">
        <v>2994</v>
      </c>
      <c r="D12" s="41" t="s">
        <v>2993</v>
      </c>
      <c r="E12" s="41" t="s">
        <v>2994</v>
      </c>
      <c r="F12" s="41" t="s">
        <v>2976</v>
      </c>
      <c r="G12" s="41" t="s">
        <v>159</v>
      </c>
    </row>
    <row r="13" customFormat="false" ht="11.25" hidden="false" customHeight="true" outlineLevel="0" collapsed="false">
      <c r="A13" s="41" t="s">
        <v>16</v>
      </c>
      <c r="B13" s="41" t="s">
        <v>2993</v>
      </c>
      <c r="C13" s="41" t="s">
        <v>2994</v>
      </c>
      <c r="D13" s="41" t="s">
        <v>2995</v>
      </c>
      <c r="E13" s="41" t="s">
        <v>2996</v>
      </c>
      <c r="F13" s="41" t="s">
        <v>2975</v>
      </c>
      <c r="G13" s="41" t="s">
        <v>160</v>
      </c>
    </row>
    <row r="14" customFormat="false" ht="11.25" hidden="false" customHeight="true" outlineLevel="0" collapsed="false">
      <c r="A14" s="41" t="s">
        <v>16</v>
      </c>
      <c r="B14" s="41" t="s">
        <v>2993</v>
      </c>
      <c r="C14" s="41" t="s">
        <v>2994</v>
      </c>
      <c r="D14" s="41" t="s">
        <v>2997</v>
      </c>
      <c r="E14" s="41" t="s">
        <v>2998</v>
      </c>
      <c r="F14" s="41" t="s">
        <v>2975</v>
      </c>
      <c r="G14" s="41" t="s">
        <v>161</v>
      </c>
    </row>
    <row r="15" customFormat="false" ht="11.25" hidden="false" customHeight="true" outlineLevel="0" collapsed="false">
      <c r="A15" s="41" t="s">
        <v>16</v>
      </c>
      <c r="B15" s="41" t="s">
        <v>2993</v>
      </c>
      <c r="C15" s="41" t="s">
        <v>2994</v>
      </c>
      <c r="D15" s="41" t="s">
        <v>2999</v>
      </c>
      <c r="E15" s="41" t="s">
        <v>3000</v>
      </c>
      <c r="F15" s="41" t="s">
        <v>2975</v>
      </c>
      <c r="G15" s="41" t="s">
        <v>162</v>
      </c>
    </row>
    <row r="16" customFormat="false" ht="11.25" hidden="false" customHeight="true" outlineLevel="0" collapsed="false">
      <c r="A16" s="41" t="s">
        <v>16</v>
      </c>
      <c r="B16" s="41" t="s">
        <v>3001</v>
      </c>
      <c r="C16" s="41" t="s">
        <v>3002</v>
      </c>
      <c r="D16" s="41" t="s">
        <v>3003</v>
      </c>
      <c r="E16" s="41" t="s">
        <v>3004</v>
      </c>
      <c r="F16" s="41" t="s">
        <v>2975</v>
      </c>
      <c r="G16" s="41" t="s">
        <v>1469</v>
      </c>
    </row>
    <row r="17" customFormat="false" ht="11.25" hidden="false" customHeight="true" outlineLevel="0" collapsed="false">
      <c r="A17" s="41" t="s">
        <v>16</v>
      </c>
      <c r="B17" s="41" t="s">
        <v>3001</v>
      </c>
      <c r="C17" s="41" t="s">
        <v>3002</v>
      </c>
      <c r="D17" s="41" t="s">
        <v>3001</v>
      </c>
      <c r="E17" s="41" t="s">
        <v>3002</v>
      </c>
      <c r="F17" s="41" t="s">
        <v>2976</v>
      </c>
      <c r="G17" s="41" t="s">
        <v>1475</v>
      </c>
    </row>
    <row r="18" customFormat="false" ht="11.25" hidden="false" customHeight="true" outlineLevel="0" collapsed="false">
      <c r="A18" s="41" t="s">
        <v>16</v>
      </c>
      <c r="B18" s="41" t="s">
        <v>3001</v>
      </c>
      <c r="C18" s="41" t="s">
        <v>3002</v>
      </c>
      <c r="D18" s="41" t="s">
        <v>3005</v>
      </c>
      <c r="E18" s="41" t="s">
        <v>3006</v>
      </c>
      <c r="F18" s="41" t="s">
        <v>3007</v>
      </c>
      <c r="G18" s="41" t="s">
        <v>1487</v>
      </c>
    </row>
    <row r="19" customFormat="false" ht="11.25" hidden="false" customHeight="true" outlineLevel="0" collapsed="false">
      <c r="A19" s="41" t="s">
        <v>16</v>
      </c>
      <c r="B19" s="41" t="s">
        <v>3001</v>
      </c>
      <c r="C19" s="41" t="s">
        <v>3002</v>
      </c>
      <c r="D19" s="41" t="s">
        <v>3008</v>
      </c>
      <c r="E19" s="41" t="s">
        <v>3009</v>
      </c>
      <c r="F19" s="41" t="s">
        <v>2975</v>
      </c>
      <c r="G19" s="41" t="s">
        <v>1501</v>
      </c>
    </row>
    <row r="20" customFormat="false" ht="11.25" hidden="false" customHeight="true" outlineLevel="0" collapsed="false">
      <c r="A20" s="41" t="s">
        <v>16</v>
      </c>
      <c r="B20" s="41" t="s">
        <v>3001</v>
      </c>
      <c r="C20" s="41" t="s">
        <v>3002</v>
      </c>
      <c r="D20" s="41" t="s">
        <v>3010</v>
      </c>
      <c r="E20" s="41" t="s">
        <v>3011</v>
      </c>
      <c r="F20" s="41" t="s">
        <v>2975</v>
      </c>
      <c r="G20" s="41" t="s">
        <v>1513</v>
      </c>
    </row>
    <row r="21" customFormat="false" ht="11.25" hidden="false" customHeight="true" outlineLevel="0" collapsed="false">
      <c r="A21" s="41" t="s">
        <v>16</v>
      </c>
      <c r="B21" s="41" t="s">
        <v>3001</v>
      </c>
      <c r="C21" s="41" t="s">
        <v>3002</v>
      </c>
      <c r="D21" s="41" t="s">
        <v>3012</v>
      </c>
      <c r="E21" s="41" t="s">
        <v>3013</v>
      </c>
      <c r="F21" s="41" t="s">
        <v>2975</v>
      </c>
      <c r="G21" s="41" t="s">
        <v>1522</v>
      </c>
    </row>
    <row r="22" customFormat="false" ht="11.25" hidden="false" customHeight="true" outlineLevel="0" collapsed="false">
      <c r="A22" s="41" t="s">
        <v>16</v>
      </c>
      <c r="B22" s="41" t="s">
        <v>3014</v>
      </c>
      <c r="C22" s="41" t="s">
        <v>3015</v>
      </c>
      <c r="D22" s="41" t="s">
        <v>3016</v>
      </c>
      <c r="E22" s="41" t="s">
        <v>3017</v>
      </c>
      <c r="F22" s="41" t="s">
        <v>3007</v>
      </c>
      <c r="G22" s="41" t="s">
        <v>1538</v>
      </c>
    </row>
    <row r="23" customFormat="false" ht="11.25" hidden="false" customHeight="true" outlineLevel="0" collapsed="false">
      <c r="A23" s="41" t="s">
        <v>16</v>
      </c>
      <c r="B23" s="41" t="s">
        <v>3014</v>
      </c>
      <c r="C23" s="41" t="s">
        <v>3015</v>
      </c>
      <c r="D23" s="41" t="s">
        <v>3014</v>
      </c>
      <c r="E23" s="41" t="s">
        <v>3015</v>
      </c>
      <c r="F23" s="41" t="s">
        <v>2976</v>
      </c>
      <c r="G23" s="41" t="s">
        <v>1545</v>
      </c>
    </row>
    <row r="24" customFormat="false" ht="11.25" hidden="false" customHeight="true" outlineLevel="0" collapsed="false">
      <c r="A24" s="41" t="s">
        <v>16</v>
      </c>
      <c r="B24" s="41" t="s">
        <v>3014</v>
      </c>
      <c r="C24" s="41" t="s">
        <v>3015</v>
      </c>
      <c r="D24" s="41" t="s">
        <v>3018</v>
      </c>
      <c r="E24" s="41" t="s">
        <v>3019</v>
      </c>
      <c r="F24" s="41" t="s">
        <v>2975</v>
      </c>
      <c r="G24" s="41" t="s">
        <v>1553</v>
      </c>
    </row>
    <row r="25" customFormat="false" ht="11.25" hidden="false" customHeight="true" outlineLevel="0" collapsed="false">
      <c r="A25" s="41" t="s">
        <v>16</v>
      </c>
      <c r="B25" s="41" t="s">
        <v>3014</v>
      </c>
      <c r="C25" s="41" t="s">
        <v>3015</v>
      </c>
      <c r="D25" s="41" t="s">
        <v>3020</v>
      </c>
      <c r="E25" s="41" t="s">
        <v>3021</v>
      </c>
      <c r="F25" s="41" t="s">
        <v>2975</v>
      </c>
      <c r="G25" s="41" t="s">
        <v>1560</v>
      </c>
    </row>
    <row r="26" customFormat="false" ht="11.25" hidden="false" customHeight="true" outlineLevel="0" collapsed="false">
      <c r="A26" s="41" t="s">
        <v>16</v>
      </c>
      <c r="B26" s="41" t="s">
        <v>3014</v>
      </c>
      <c r="C26" s="41" t="s">
        <v>3015</v>
      </c>
      <c r="D26" s="41" t="s">
        <v>3022</v>
      </c>
      <c r="E26" s="41" t="s">
        <v>3023</v>
      </c>
      <c r="F26" s="41" t="s">
        <v>2975</v>
      </c>
      <c r="G26" s="41" t="s">
        <v>1564</v>
      </c>
    </row>
    <row r="27" customFormat="false" ht="11.25" hidden="false" customHeight="true" outlineLevel="0" collapsed="false">
      <c r="A27" s="41" t="s">
        <v>16</v>
      </c>
      <c r="B27" s="41" t="s">
        <v>3024</v>
      </c>
      <c r="C27" s="41" t="s">
        <v>3025</v>
      </c>
      <c r="D27" s="41" t="s">
        <v>3026</v>
      </c>
      <c r="E27" s="41" t="s">
        <v>3027</v>
      </c>
      <c r="F27" s="41" t="s">
        <v>2975</v>
      </c>
      <c r="G27" s="41" t="s">
        <v>1569</v>
      </c>
    </row>
    <row r="28" customFormat="false" ht="11.25" hidden="false" customHeight="true" outlineLevel="0" collapsed="false">
      <c r="A28" s="41" t="s">
        <v>16</v>
      </c>
      <c r="B28" s="41" t="s">
        <v>3024</v>
      </c>
      <c r="C28" s="41" t="s">
        <v>3025</v>
      </c>
      <c r="D28" s="41" t="s">
        <v>3028</v>
      </c>
      <c r="E28" s="41" t="s">
        <v>3029</v>
      </c>
      <c r="F28" s="41" t="s">
        <v>3007</v>
      </c>
      <c r="G28" s="41" t="s">
        <v>1577</v>
      </c>
    </row>
    <row r="29" customFormat="false" ht="11.25" hidden="false" customHeight="true" outlineLevel="0" collapsed="false">
      <c r="A29" s="41" t="s">
        <v>16</v>
      </c>
      <c r="B29" s="41" t="s">
        <v>3024</v>
      </c>
      <c r="C29" s="41" t="s">
        <v>3025</v>
      </c>
      <c r="D29" s="41" t="s">
        <v>3030</v>
      </c>
      <c r="E29" s="41" t="s">
        <v>3031</v>
      </c>
      <c r="F29" s="41" t="s">
        <v>2975</v>
      </c>
      <c r="G29" s="41" t="s">
        <v>1579</v>
      </c>
    </row>
    <row r="30" customFormat="false" ht="11.25" hidden="false" customHeight="true" outlineLevel="0" collapsed="false">
      <c r="A30" s="41" t="s">
        <v>16</v>
      </c>
      <c r="B30" s="41" t="s">
        <v>3024</v>
      </c>
      <c r="C30" s="41" t="s">
        <v>3025</v>
      </c>
      <c r="D30" s="41" t="s">
        <v>3024</v>
      </c>
      <c r="E30" s="41" t="s">
        <v>3025</v>
      </c>
      <c r="F30" s="41" t="s">
        <v>2976</v>
      </c>
      <c r="G30" s="41" t="s">
        <v>1582</v>
      </c>
    </row>
    <row r="31" customFormat="false" ht="11.25" hidden="false" customHeight="true" outlineLevel="0" collapsed="false">
      <c r="A31" s="41" t="s">
        <v>16</v>
      </c>
      <c r="B31" s="41" t="s">
        <v>3024</v>
      </c>
      <c r="C31" s="41" t="s">
        <v>3025</v>
      </c>
      <c r="D31" s="41" t="s">
        <v>3032</v>
      </c>
      <c r="E31" s="41" t="s">
        <v>3033</v>
      </c>
      <c r="F31" s="41" t="s">
        <v>2975</v>
      </c>
      <c r="G31" s="41" t="s">
        <v>1588</v>
      </c>
    </row>
    <row r="32" customFormat="false" ht="11.25" hidden="false" customHeight="true" outlineLevel="0" collapsed="false">
      <c r="A32" s="41" t="s">
        <v>16</v>
      </c>
      <c r="B32" s="41" t="s">
        <v>3034</v>
      </c>
      <c r="C32" s="41" t="s">
        <v>3035</v>
      </c>
      <c r="D32" s="41" t="s">
        <v>3036</v>
      </c>
      <c r="E32" s="41" t="s">
        <v>3037</v>
      </c>
      <c r="F32" s="41" t="s">
        <v>3007</v>
      </c>
      <c r="G32" s="41" t="s">
        <v>1590</v>
      </c>
    </row>
    <row r="33" customFormat="false" ht="11.25" hidden="false" customHeight="true" outlineLevel="0" collapsed="false">
      <c r="A33" s="41" t="s">
        <v>16</v>
      </c>
      <c r="B33" s="41" t="s">
        <v>3034</v>
      </c>
      <c r="C33" s="41" t="s">
        <v>3035</v>
      </c>
      <c r="D33" s="41" t="s">
        <v>3034</v>
      </c>
      <c r="E33" s="41" t="s">
        <v>3035</v>
      </c>
      <c r="F33" s="41" t="s">
        <v>2976</v>
      </c>
      <c r="G33" s="41" t="s">
        <v>1592</v>
      </c>
    </row>
    <row r="34" customFormat="false" ht="11.25" hidden="false" customHeight="true" outlineLevel="0" collapsed="false">
      <c r="A34" s="41" t="s">
        <v>16</v>
      </c>
      <c r="B34" s="41" t="s">
        <v>3034</v>
      </c>
      <c r="C34" s="41" t="s">
        <v>3035</v>
      </c>
      <c r="D34" s="41" t="s">
        <v>3038</v>
      </c>
      <c r="E34" s="41" t="s">
        <v>3039</v>
      </c>
      <c r="F34" s="41" t="s">
        <v>2975</v>
      </c>
      <c r="G34" s="41" t="s">
        <v>1594</v>
      </c>
    </row>
    <row r="35" customFormat="false" ht="11.25" hidden="false" customHeight="true" outlineLevel="0" collapsed="false">
      <c r="A35" s="41" t="s">
        <v>16</v>
      </c>
      <c r="B35" s="41" t="s">
        <v>3034</v>
      </c>
      <c r="C35" s="41" t="s">
        <v>3035</v>
      </c>
      <c r="D35" s="41" t="s">
        <v>3040</v>
      </c>
      <c r="E35" s="41" t="s">
        <v>3041</v>
      </c>
      <c r="F35" s="41" t="s">
        <v>2975</v>
      </c>
      <c r="G35" s="41" t="s">
        <v>1599</v>
      </c>
    </row>
    <row r="36" customFormat="false" ht="11.25" hidden="false" customHeight="true" outlineLevel="0" collapsed="false">
      <c r="A36" s="41" t="s">
        <v>16</v>
      </c>
      <c r="B36" s="41" t="s">
        <v>3042</v>
      </c>
      <c r="C36" s="41" t="s">
        <v>3043</v>
      </c>
      <c r="D36" s="41" t="s">
        <v>3044</v>
      </c>
      <c r="E36" s="41" t="s">
        <v>3045</v>
      </c>
      <c r="F36" s="41" t="s">
        <v>2975</v>
      </c>
      <c r="G36" s="41" t="s">
        <v>1604</v>
      </c>
    </row>
    <row r="37" customFormat="false" ht="11.25" hidden="false" customHeight="true" outlineLevel="0" collapsed="false">
      <c r="A37" s="41" t="s">
        <v>16</v>
      </c>
      <c r="B37" s="41" t="s">
        <v>3042</v>
      </c>
      <c r="C37" s="41" t="s">
        <v>3043</v>
      </c>
      <c r="D37" s="41" t="s">
        <v>3046</v>
      </c>
      <c r="E37" s="41" t="s">
        <v>3047</v>
      </c>
      <c r="F37" s="41" t="s">
        <v>2975</v>
      </c>
      <c r="G37" s="41" t="s">
        <v>1608</v>
      </c>
    </row>
    <row r="38" customFormat="false" ht="11.25" hidden="false" customHeight="true" outlineLevel="0" collapsed="false">
      <c r="A38" s="41" t="s">
        <v>16</v>
      </c>
      <c r="B38" s="41" t="s">
        <v>3042</v>
      </c>
      <c r="C38" s="41" t="s">
        <v>3043</v>
      </c>
      <c r="D38" s="41" t="s">
        <v>3042</v>
      </c>
      <c r="E38" s="41" t="s">
        <v>3043</v>
      </c>
      <c r="F38" s="41" t="s">
        <v>2976</v>
      </c>
      <c r="G38" s="41" t="s">
        <v>1616</v>
      </c>
    </row>
    <row r="39" customFormat="false" ht="11.25" hidden="false" customHeight="true" outlineLevel="0" collapsed="false">
      <c r="A39" s="41" t="s">
        <v>16</v>
      </c>
      <c r="B39" s="41" t="s">
        <v>3042</v>
      </c>
      <c r="C39" s="41" t="s">
        <v>3043</v>
      </c>
      <c r="D39" s="41" t="s">
        <v>3048</v>
      </c>
      <c r="E39" s="41" t="s">
        <v>3049</v>
      </c>
      <c r="F39" s="41" t="s">
        <v>2975</v>
      </c>
      <c r="G39" s="41" t="s">
        <v>1622</v>
      </c>
    </row>
    <row r="40" customFormat="false" ht="11.25" hidden="false" customHeight="true" outlineLevel="0" collapsed="false">
      <c r="A40" s="41" t="s">
        <v>16</v>
      </c>
      <c r="B40" s="41" t="s">
        <v>3042</v>
      </c>
      <c r="C40" s="41" t="s">
        <v>3043</v>
      </c>
      <c r="D40" s="41" t="s">
        <v>3050</v>
      </c>
      <c r="E40" s="41" t="s">
        <v>3051</v>
      </c>
      <c r="F40" s="41" t="s">
        <v>2975</v>
      </c>
      <c r="G40" s="41" t="s">
        <v>1627</v>
      </c>
    </row>
    <row r="41" customFormat="false" ht="11.25" hidden="false" customHeight="true" outlineLevel="0" collapsed="false">
      <c r="A41" s="41" t="s">
        <v>16</v>
      </c>
      <c r="B41" s="41" t="s">
        <v>3052</v>
      </c>
      <c r="C41" s="41" t="s">
        <v>3053</v>
      </c>
      <c r="D41" s="41" t="s">
        <v>3054</v>
      </c>
      <c r="E41" s="41" t="s">
        <v>3055</v>
      </c>
      <c r="F41" s="41" t="s">
        <v>2975</v>
      </c>
      <c r="G41" s="41" t="s">
        <v>1631</v>
      </c>
    </row>
    <row r="42" customFormat="false" ht="11.25" hidden="false" customHeight="true" outlineLevel="0" collapsed="false">
      <c r="A42" s="41" t="s">
        <v>16</v>
      </c>
      <c r="B42" s="41" t="s">
        <v>3052</v>
      </c>
      <c r="C42" s="41" t="s">
        <v>3053</v>
      </c>
      <c r="D42" s="41" t="s">
        <v>3056</v>
      </c>
      <c r="E42" s="41" t="s">
        <v>3057</v>
      </c>
      <c r="F42" s="41" t="s">
        <v>2975</v>
      </c>
      <c r="G42" s="41" t="s">
        <v>1634</v>
      </c>
    </row>
    <row r="43" customFormat="false" ht="11.25" hidden="false" customHeight="true" outlineLevel="0" collapsed="false">
      <c r="A43" s="41" t="s">
        <v>16</v>
      </c>
      <c r="B43" s="41" t="s">
        <v>3052</v>
      </c>
      <c r="C43" s="41" t="s">
        <v>3053</v>
      </c>
      <c r="D43" s="41" t="s">
        <v>3052</v>
      </c>
      <c r="E43" s="41" t="s">
        <v>3053</v>
      </c>
      <c r="F43" s="41" t="s">
        <v>2976</v>
      </c>
      <c r="G43" s="41" t="s">
        <v>1641</v>
      </c>
    </row>
    <row r="44" customFormat="false" ht="11.25" hidden="false" customHeight="true" outlineLevel="0" collapsed="false">
      <c r="A44" s="41" t="s">
        <v>16</v>
      </c>
      <c r="B44" s="41" t="s">
        <v>3052</v>
      </c>
      <c r="C44" s="41" t="s">
        <v>3053</v>
      </c>
      <c r="D44" s="41" t="s">
        <v>3058</v>
      </c>
      <c r="E44" s="41" t="s">
        <v>3059</v>
      </c>
      <c r="F44" s="41" t="s">
        <v>2975</v>
      </c>
      <c r="G44" s="41" t="s">
        <v>1650</v>
      </c>
    </row>
    <row r="45" customFormat="false" ht="11.25" hidden="false" customHeight="true" outlineLevel="0" collapsed="false">
      <c r="A45" s="41" t="s">
        <v>16</v>
      </c>
      <c r="B45" s="41" t="s">
        <v>3060</v>
      </c>
      <c r="C45" s="41" t="s">
        <v>3061</v>
      </c>
      <c r="D45" s="41" t="s">
        <v>3062</v>
      </c>
      <c r="E45" s="41" t="s">
        <v>3063</v>
      </c>
      <c r="F45" s="41" t="s">
        <v>3064</v>
      </c>
      <c r="G45" s="41" t="s">
        <v>1655</v>
      </c>
    </row>
    <row r="46" customFormat="false" ht="11.25" hidden="false" customHeight="true" outlineLevel="0" collapsed="false">
      <c r="A46" s="41" t="s">
        <v>16</v>
      </c>
      <c r="B46" s="41" t="s">
        <v>3060</v>
      </c>
      <c r="C46" s="41" t="s">
        <v>3061</v>
      </c>
      <c r="D46" s="41" t="s">
        <v>3065</v>
      </c>
      <c r="E46" s="41" t="s">
        <v>3066</v>
      </c>
      <c r="F46" s="41" t="s">
        <v>2975</v>
      </c>
      <c r="G46" s="41" t="s">
        <v>1658</v>
      </c>
    </row>
    <row r="47" customFormat="false" ht="11.25" hidden="false" customHeight="true" outlineLevel="0" collapsed="false">
      <c r="A47" s="41" t="s">
        <v>16</v>
      </c>
      <c r="B47" s="41" t="s">
        <v>3060</v>
      </c>
      <c r="C47" s="41" t="s">
        <v>3061</v>
      </c>
      <c r="D47" s="41" t="s">
        <v>3060</v>
      </c>
      <c r="E47" s="41" t="s">
        <v>3061</v>
      </c>
      <c r="F47" s="41" t="s">
        <v>2976</v>
      </c>
      <c r="G47" s="41" t="s">
        <v>1664</v>
      </c>
    </row>
    <row r="48" customFormat="false" ht="11.25" hidden="false" customHeight="true" outlineLevel="0" collapsed="false">
      <c r="A48" s="41" t="s">
        <v>16</v>
      </c>
      <c r="B48" s="41" t="s">
        <v>3060</v>
      </c>
      <c r="C48" s="41" t="s">
        <v>3061</v>
      </c>
      <c r="D48" s="41" t="s">
        <v>3067</v>
      </c>
      <c r="E48" s="41" t="s">
        <v>3068</v>
      </c>
      <c r="F48" s="41" t="s">
        <v>2975</v>
      </c>
      <c r="G48" s="41" t="s">
        <v>1669</v>
      </c>
    </row>
    <row r="49" customFormat="false" ht="11.25" hidden="false" customHeight="true" outlineLevel="0" collapsed="false">
      <c r="A49" s="41" t="s">
        <v>16</v>
      </c>
      <c r="B49" s="41" t="s">
        <v>3069</v>
      </c>
      <c r="C49" s="41" t="s">
        <v>3070</v>
      </c>
      <c r="D49" s="41" t="s">
        <v>3071</v>
      </c>
      <c r="E49" s="41" t="s">
        <v>3072</v>
      </c>
      <c r="F49" s="41" t="s">
        <v>2975</v>
      </c>
      <c r="G49" s="41" t="s">
        <v>1672</v>
      </c>
    </row>
    <row r="50" customFormat="false" ht="11.25" hidden="false" customHeight="true" outlineLevel="0" collapsed="false">
      <c r="A50" s="41" t="s">
        <v>16</v>
      </c>
      <c r="B50" s="41" t="s">
        <v>3069</v>
      </c>
      <c r="C50" s="41" t="s">
        <v>3070</v>
      </c>
      <c r="D50" s="41" t="s">
        <v>3073</v>
      </c>
      <c r="E50" s="41" t="s">
        <v>3074</v>
      </c>
      <c r="F50" s="41" t="s">
        <v>3007</v>
      </c>
      <c r="G50" s="41" t="s">
        <v>1676</v>
      </c>
    </row>
    <row r="51" customFormat="false" ht="11.25" hidden="false" customHeight="true" outlineLevel="0" collapsed="false">
      <c r="A51" s="41" t="s">
        <v>16</v>
      </c>
      <c r="B51" s="41" t="s">
        <v>3069</v>
      </c>
      <c r="C51" s="41" t="s">
        <v>3070</v>
      </c>
      <c r="D51" s="41" t="s">
        <v>3030</v>
      </c>
      <c r="E51" s="41" t="s">
        <v>3075</v>
      </c>
      <c r="F51" s="41" t="s">
        <v>2975</v>
      </c>
      <c r="G51" s="41" t="s">
        <v>1681</v>
      </c>
    </row>
    <row r="52" customFormat="false" ht="11.25" hidden="false" customHeight="true" outlineLevel="0" collapsed="false">
      <c r="A52" s="41" t="s">
        <v>16</v>
      </c>
      <c r="B52" s="41" t="s">
        <v>3069</v>
      </c>
      <c r="C52" s="41" t="s">
        <v>3070</v>
      </c>
      <c r="D52" s="41" t="s">
        <v>3076</v>
      </c>
      <c r="E52" s="41" t="s">
        <v>3077</v>
      </c>
      <c r="F52" s="41" t="s">
        <v>2975</v>
      </c>
      <c r="G52" s="41" t="s">
        <v>1685</v>
      </c>
    </row>
    <row r="53" customFormat="false" ht="11.25" hidden="false" customHeight="true" outlineLevel="0" collapsed="false">
      <c r="A53" s="41" t="s">
        <v>16</v>
      </c>
      <c r="B53" s="41" t="s">
        <v>3069</v>
      </c>
      <c r="C53" s="41" t="s">
        <v>3070</v>
      </c>
      <c r="D53" s="41" t="s">
        <v>3069</v>
      </c>
      <c r="E53" s="41" t="s">
        <v>3070</v>
      </c>
      <c r="F53" s="41" t="s">
        <v>2976</v>
      </c>
      <c r="G53" s="41" t="s">
        <v>1687</v>
      </c>
    </row>
    <row r="54" customFormat="false" ht="11.25" hidden="false" customHeight="true" outlineLevel="0" collapsed="false">
      <c r="A54" s="41" t="s">
        <v>16</v>
      </c>
      <c r="B54" s="41" t="s">
        <v>3069</v>
      </c>
      <c r="C54" s="41" t="s">
        <v>3070</v>
      </c>
      <c r="D54" s="41" t="s">
        <v>3078</v>
      </c>
      <c r="E54" s="41" t="s">
        <v>3079</v>
      </c>
      <c r="F54" s="41" t="s">
        <v>2975</v>
      </c>
      <c r="G54" s="41" t="s">
        <v>1690</v>
      </c>
    </row>
    <row r="55" customFormat="false" ht="11.25" hidden="false" customHeight="true" outlineLevel="0" collapsed="false">
      <c r="A55" s="41" t="s">
        <v>16</v>
      </c>
      <c r="B55" s="41" t="s">
        <v>104</v>
      </c>
      <c r="C55" s="41" t="s">
        <v>3080</v>
      </c>
      <c r="D55" s="41" t="s">
        <v>3081</v>
      </c>
      <c r="E55" s="41" t="s">
        <v>3082</v>
      </c>
      <c r="F55" s="41" t="s">
        <v>3007</v>
      </c>
      <c r="G55" s="41" t="s">
        <v>1694</v>
      </c>
    </row>
    <row r="56" customFormat="false" ht="11.25" hidden="false" customHeight="true" outlineLevel="0" collapsed="false">
      <c r="A56" s="41" t="s">
        <v>16</v>
      </c>
      <c r="B56" s="41" t="s">
        <v>104</v>
      </c>
      <c r="C56" s="41" t="s">
        <v>3080</v>
      </c>
      <c r="D56" s="41" t="s">
        <v>3083</v>
      </c>
      <c r="E56" s="41" t="s">
        <v>3084</v>
      </c>
      <c r="F56" s="41" t="s">
        <v>2975</v>
      </c>
      <c r="G56" s="41" t="s">
        <v>1697</v>
      </c>
    </row>
    <row r="57" customFormat="false" ht="11.25" hidden="false" customHeight="true" outlineLevel="0" collapsed="false">
      <c r="A57" s="41" t="s">
        <v>16</v>
      </c>
      <c r="B57" s="41" t="s">
        <v>104</v>
      </c>
      <c r="C57" s="41" t="s">
        <v>3080</v>
      </c>
      <c r="D57" s="41" t="s">
        <v>3085</v>
      </c>
      <c r="E57" s="41" t="s">
        <v>3086</v>
      </c>
      <c r="F57" s="41" t="s">
        <v>2975</v>
      </c>
      <c r="G57" s="41" t="s">
        <v>1700</v>
      </c>
    </row>
    <row r="58" customFormat="false" ht="11.25" hidden="false" customHeight="true" outlineLevel="0" collapsed="false">
      <c r="A58" s="41" t="s">
        <v>16</v>
      </c>
      <c r="B58" s="41" t="s">
        <v>104</v>
      </c>
      <c r="C58" s="41" t="s">
        <v>3080</v>
      </c>
      <c r="D58" s="41" t="s">
        <v>3087</v>
      </c>
      <c r="E58" s="41" t="s">
        <v>3088</v>
      </c>
      <c r="F58" s="41" t="s">
        <v>2975</v>
      </c>
      <c r="G58" s="41" t="s">
        <v>1703</v>
      </c>
    </row>
    <row r="59" customFormat="false" ht="11.25" hidden="false" customHeight="true" outlineLevel="0" collapsed="false">
      <c r="A59" s="41" t="s">
        <v>16</v>
      </c>
      <c r="B59" s="41" t="s">
        <v>104</v>
      </c>
      <c r="C59" s="41" t="s">
        <v>3080</v>
      </c>
      <c r="D59" s="41" t="s">
        <v>104</v>
      </c>
      <c r="E59" s="41" t="s">
        <v>3080</v>
      </c>
      <c r="F59" s="41" t="s">
        <v>2976</v>
      </c>
      <c r="G59" s="41" t="s">
        <v>1707</v>
      </c>
    </row>
    <row r="60" customFormat="false" ht="11.25" hidden="false" customHeight="true" outlineLevel="0" collapsed="false">
      <c r="A60" s="41" t="s">
        <v>16</v>
      </c>
      <c r="B60" s="41" t="s">
        <v>3089</v>
      </c>
      <c r="C60" s="41" t="s">
        <v>3090</v>
      </c>
      <c r="D60" s="41" t="s">
        <v>3091</v>
      </c>
      <c r="E60" s="41" t="s">
        <v>3092</v>
      </c>
      <c r="F60" s="41" t="s">
        <v>2975</v>
      </c>
      <c r="G60" s="41" t="s">
        <v>3093</v>
      </c>
    </row>
    <row r="61" customFormat="false" ht="11.25" hidden="false" customHeight="true" outlineLevel="0" collapsed="false">
      <c r="A61" s="41" t="s">
        <v>16</v>
      </c>
      <c r="B61" s="41" t="s">
        <v>3089</v>
      </c>
      <c r="C61" s="41" t="s">
        <v>3090</v>
      </c>
      <c r="D61" s="41" t="s">
        <v>3046</v>
      </c>
      <c r="E61" s="41" t="s">
        <v>3094</v>
      </c>
      <c r="F61" s="41" t="s">
        <v>2975</v>
      </c>
      <c r="G61" s="41" t="s">
        <v>3095</v>
      </c>
    </row>
    <row r="62" customFormat="false" ht="11.25" hidden="false" customHeight="true" outlineLevel="0" collapsed="false">
      <c r="A62" s="41" t="s">
        <v>16</v>
      </c>
      <c r="B62" s="41" t="s">
        <v>3089</v>
      </c>
      <c r="C62" s="41" t="s">
        <v>3090</v>
      </c>
      <c r="D62" s="41" t="s">
        <v>3096</v>
      </c>
      <c r="E62" s="41" t="s">
        <v>3097</v>
      </c>
      <c r="F62" s="41" t="s">
        <v>2975</v>
      </c>
      <c r="G62" s="41" t="s">
        <v>3098</v>
      </c>
    </row>
    <row r="63" customFormat="false" ht="11.25" hidden="false" customHeight="true" outlineLevel="0" collapsed="false">
      <c r="A63" s="41" t="s">
        <v>16</v>
      </c>
      <c r="B63" s="41" t="s">
        <v>3089</v>
      </c>
      <c r="C63" s="41" t="s">
        <v>3090</v>
      </c>
      <c r="D63" s="41" t="s">
        <v>3099</v>
      </c>
      <c r="E63" s="41" t="s">
        <v>3100</v>
      </c>
      <c r="F63" s="41" t="s">
        <v>2975</v>
      </c>
      <c r="G63" s="41" t="s">
        <v>3101</v>
      </c>
    </row>
    <row r="64" customFormat="false" ht="11.25" hidden="false" customHeight="true" outlineLevel="0" collapsed="false">
      <c r="A64" s="41" t="s">
        <v>16</v>
      </c>
      <c r="B64" s="41" t="s">
        <v>3089</v>
      </c>
      <c r="C64" s="41" t="s">
        <v>3090</v>
      </c>
      <c r="D64" s="41" t="s">
        <v>3102</v>
      </c>
      <c r="E64" s="41" t="s">
        <v>3103</v>
      </c>
      <c r="F64" s="41" t="s">
        <v>2975</v>
      </c>
      <c r="G64" s="41" t="s">
        <v>3104</v>
      </c>
    </row>
    <row r="65" customFormat="false" ht="11.25" hidden="false" customHeight="true" outlineLevel="0" collapsed="false">
      <c r="A65" s="41" t="s">
        <v>16</v>
      </c>
      <c r="B65" s="41" t="s">
        <v>3089</v>
      </c>
      <c r="C65" s="41" t="s">
        <v>3090</v>
      </c>
      <c r="D65" s="41" t="s">
        <v>3105</v>
      </c>
      <c r="E65" s="41" t="s">
        <v>3106</v>
      </c>
      <c r="F65" s="41" t="s">
        <v>2975</v>
      </c>
      <c r="G65" s="41" t="s">
        <v>3107</v>
      </c>
    </row>
    <row r="66" customFormat="false" ht="11.25" hidden="false" customHeight="true" outlineLevel="0" collapsed="false">
      <c r="A66" s="41" t="s">
        <v>16</v>
      </c>
      <c r="B66" s="41" t="s">
        <v>3089</v>
      </c>
      <c r="C66" s="41" t="s">
        <v>3090</v>
      </c>
      <c r="D66" s="41" t="s">
        <v>3108</v>
      </c>
      <c r="E66" s="41" t="s">
        <v>3109</v>
      </c>
      <c r="F66" s="41" t="s">
        <v>2975</v>
      </c>
      <c r="G66" s="41" t="s">
        <v>2026</v>
      </c>
    </row>
    <row r="67" customFormat="false" ht="11.25" hidden="false" customHeight="true" outlineLevel="0" collapsed="false">
      <c r="A67" s="41" t="s">
        <v>16</v>
      </c>
      <c r="B67" s="41" t="s">
        <v>3089</v>
      </c>
      <c r="C67" s="41" t="s">
        <v>3090</v>
      </c>
      <c r="D67" s="41" t="s">
        <v>3050</v>
      </c>
      <c r="E67" s="41" t="s">
        <v>3110</v>
      </c>
      <c r="F67" s="41" t="s">
        <v>2975</v>
      </c>
      <c r="G67" s="41" t="s">
        <v>3111</v>
      </c>
    </row>
    <row r="68" customFormat="false" ht="11.25" hidden="false" customHeight="true" outlineLevel="0" collapsed="false">
      <c r="A68" s="41" t="s">
        <v>16</v>
      </c>
      <c r="B68" s="41" t="s">
        <v>3089</v>
      </c>
      <c r="C68" s="41" t="s">
        <v>3090</v>
      </c>
      <c r="D68" s="41" t="s">
        <v>3112</v>
      </c>
      <c r="E68" s="41" t="s">
        <v>3113</v>
      </c>
      <c r="F68" s="41" t="s">
        <v>2975</v>
      </c>
      <c r="G68" s="41" t="s">
        <v>2229</v>
      </c>
    </row>
    <row r="69" customFormat="false" ht="11.25" hidden="false" customHeight="true" outlineLevel="0" collapsed="false">
      <c r="A69" s="41" t="s">
        <v>16</v>
      </c>
      <c r="B69" s="41" t="s">
        <v>3089</v>
      </c>
      <c r="C69" s="41" t="s">
        <v>3090</v>
      </c>
      <c r="D69" s="41" t="s">
        <v>3089</v>
      </c>
      <c r="E69" s="41" t="s">
        <v>3090</v>
      </c>
      <c r="F69" s="41" t="s">
        <v>2976</v>
      </c>
      <c r="G69" s="41" t="s">
        <v>3114</v>
      </c>
    </row>
    <row r="70" customFormat="false" ht="11.25" hidden="false" customHeight="true" outlineLevel="0" collapsed="false">
      <c r="A70" s="41" t="s">
        <v>16</v>
      </c>
      <c r="B70" s="41" t="s">
        <v>3089</v>
      </c>
      <c r="C70" s="41" t="s">
        <v>3090</v>
      </c>
      <c r="D70" s="41" t="s">
        <v>3115</v>
      </c>
      <c r="E70" s="41" t="s">
        <v>3116</v>
      </c>
      <c r="F70" s="41" t="s">
        <v>2975</v>
      </c>
      <c r="G70" s="41" t="s">
        <v>3117</v>
      </c>
    </row>
    <row r="71" customFormat="false" ht="11.25" hidden="false" customHeight="true" outlineLevel="0" collapsed="false">
      <c r="A71" s="41" t="s">
        <v>16</v>
      </c>
      <c r="B71" s="41" t="s">
        <v>3089</v>
      </c>
      <c r="C71" s="41" t="s">
        <v>3090</v>
      </c>
      <c r="D71" s="41" t="s">
        <v>3118</v>
      </c>
      <c r="E71" s="41" t="s">
        <v>3119</v>
      </c>
      <c r="F71" s="41" t="s">
        <v>2975</v>
      </c>
      <c r="G71" s="41" t="s">
        <v>3120</v>
      </c>
    </row>
    <row r="72" customFormat="false" ht="11.25" hidden="false" customHeight="true" outlineLevel="0" collapsed="false">
      <c r="A72" s="41" t="s">
        <v>16</v>
      </c>
      <c r="B72" s="41" t="s">
        <v>3121</v>
      </c>
      <c r="C72" s="41" t="s">
        <v>3122</v>
      </c>
      <c r="D72" s="41" t="s">
        <v>3123</v>
      </c>
      <c r="E72" s="41" t="s">
        <v>3124</v>
      </c>
      <c r="F72" s="41" t="s">
        <v>2975</v>
      </c>
      <c r="G72" s="41" t="s">
        <v>3125</v>
      </c>
    </row>
    <row r="73" customFormat="false" ht="11.25" hidden="false" customHeight="true" outlineLevel="0" collapsed="false">
      <c r="A73" s="41" t="s">
        <v>16</v>
      </c>
      <c r="B73" s="41" t="s">
        <v>3121</v>
      </c>
      <c r="C73" s="41" t="s">
        <v>3122</v>
      </c>
      <c r="D73" s="41" t="s">
        <v>3126</v>
      </c>
      <c r="E73" s="41" t="s">
        <v>3127</v>
      </c>
      <c r="F73" s="41" t="s">
        <v>3007</v>
      </c>
      <c r="G73" s="41" t="s">
        <v>3128</v>
      </c>
    </row>
    <row r="74" customFormat="false" ht="11.25" hidden="false" customHeight="true" outlineLevel="0" collapsed="false">
      <c r="A74" s="41" t="s">
        <v>16</v>
      </c>
      <c r="B74" s="41" t="s">
        <v>3121</v>
      </c>
      <c r="C74" s="41" t="s">
        <v>3122</v>
      </c>
      <c r="D74" s="41" t="s">
        <v>3129</v>
      </c>
      <c r="E74" s="41" t="s">
        <v>3130</v>
      </c>
      <c r="F74" s="41" t="s">
        <v>2975</v>
      </c>
      <c r="G74" s="41" t="s">
        <v>3131</v>
      </c>
    </row>
    <row r="75" customFormat="false" ht="11.25" hidden="false" customHeight="true" outlineLevel="0" collapsed="false">
      <c r="A75" s="41" t="s">
        <v>16</v>
      </c>
      <c r="B75" s="41" t="s">
        <v>3121</v>
      </c>
      <c r="C75" s="41" t="s">
        <v>3122</v>
      </c>
      <c r="D75" s="41" t="s">
        <v>3132</v>
      </c>
      <c r="E75" s="41" t="s">
        <v>3133</v>
      </c>
      <c r="F75" s="41" t="s">
        <v>2975</v>
      </c>
      <c r="G75" s="41" t="s">
        <v>3134</v>
      </c>
    </row>
    <row r="76" customFormat="false" ht="11.25" hidden="false" customHeight="true" outlineLevel="0" collapsed="false">
      <c r="A76" s="41" t="s">
        <v>16</v>
      </c>
      <c r="B76" s="41" t="s">
        <v>3121</v>
      </c>
      <c r="C76" s="41" t="s">
        <v>3122</v>
      </c>
      <c r="D76" s="41" t="s">
        <v>3121</v>
      </c>
      <c r="E76" s="41" t="s">
        <v>3122</v>
      </c>
      <c r="F76" s="41" t="s">
        <v>2976</v>
      </c>
      <c r="G76" s="41" t="s">
        <v>3135</v>
      </c>
    </row>
    <row r="77" customFormat="false" ht="11.25" hidden="false" customHeight="true" outlineLevel="0" collapsed="false">
      <c r="A77" s="41" t="s">
        <v>16</v>
      </c>
      <c r="B77" s="41" t="s">
        <v>3121</v>
      </c>
      <c r="C77" s="41" t="s">
        <v>3122</v>
      </c>
      <c r="D77" s="41" t="s">
        <v>3136</v>
      </c>
      <c r="E77" s="41" t="s">
        <v>3137</v>
      </c>
      <c r="F77" s="41" t="s">
        <v>2975</v>
      </c>
      <c r="G77" s="41" t="s">
        <v>3138</v>
      </c>
    </row>
    <row r="78" customFormat="false" ht="11.25" hidden="false" customHeight="true" outlineLevel="0" collapsed="false">
      <c r="A78" s="41" t="s">
        <v>16</v>
      </c>
      <c r="B78" s="41" t="s">
        <v>108</v>
      </c>
      <c r="C78" s="41" t="s">
        <v>3139</v>
      </c>
      <c r="D78" s="41" t="s">
        <v>3140</v>
      </c>
      <c r="E78" s="41" t="s">
        <v>3141</v>
      </c>
      <c r="F78" s="41" t="s">
        <v>2975</v>
      </c>
      <c r="G78" s="41" t="s">
        <v>3142</v>
      </c>
    </row>
    <row r="79" customFormat="false" ht="11.25" hidden="false" customHeight="true" outlineLevel="0" collapsed="false">
      <c r="A79" s="41" t="s">
        <v>16</v>
      </c>
      <c r="B79" s="41" t="s">
        <v>108</v>
      </c>
      <c r="C79" s="41" t="s">
        <v>3139</v>
      </c>
      <c r="D79" s="41" t="s">
        <v>109</v>
      </c>
      <c r="E79" s="41" t="s">
        <v>110</v>
      </c>
      <c r="F79" s="41" t="s">
        <v>3007</v>
      </c>
      <c r="G79" s="41" t="s">
        <v>107</v>
      </c>
    </row>
    <row r="80" customFormat="false" ht="11.25" hidden="false" customHeight="true" outlineLevel="0" collapsed="false">
      <c r="A80" s="41" t="s">
        <v>16</v>
      </c>
      <c r="B80" s="41" t="s">
        <v>108</v>
      </c>
      <c r="C80" s="41" t="s">
        <v>3139</v>
      </c>
      <c r="D80" s="41" t="s">
        <v>3143</v>
      </c>
      <c r="E80" s="41" t="s">
        <v>3144</v>
      </c>
      <c r="F80" s="41" t="s">
        <v>2975</v>
      </c>
      <c r="G80" s="41" t="s">
        <v>3145</v>
      </c>
    </row>
    <row r="81" customFormat="false" ht="11.25" hidden="false" customHeight="true" outlineLevel="0" collapsed="false">
      <c r="A81" s="41" t="s">
        <v>16</v>
      </c>
      <c r="B81" s="41" t="s">
        <v>108</v>
      </c>
      <c r="C81" s="41" t="s">
        <v>3139</v>
      </c>
      <c r="D81" s="41" t="s">
        <v>3146</v>
      </c>
      <c r="E81" s="41" t="s">
        <v>3147</v>
      </c>
      <c r="F81" s="41" t="s">
        <v>2975</v>
      </c>
      <c r="G81" s="41" t="s">
        <v>3148</v>
      </c>
    </row>
    <row r="82" customFormat="false" ht="11.25" hidden="false" customHeight="true" outlineLevel="0" collapsed="false">
      <c r="A82" s="41" t="s">
        <v>16</v>
      </c>
      <c r="B82" s="41" t="s">
        <v>108</v>
      </c>
      <c r="C82" s="41" t="s">
        <v>3139</v>
      </c>
      <c r="D82" s="41" t="s">
        <v>3149</v>
      </c>
      <c r="E82" s="41" t="s">
        <v>3150</v>
      </c>
      <c r="F82" s="41" t="s">
        <v>2975</v>
      </c>
      <c r="G82" s="41" t="s">
        <v>3151</v>
      </c>
    </row>
    <row r="83" customFormat="false" ht="11.25" hidden="false" customHeight="true" outlineLevel="0" collapsed="false">
      <c r="A83" s="41" t="s">
        <v>16</v>
      </c>
      <c r="B83" s="41" t="s">
        <v>108</v>
      </c>
      <c r="C83" s="41" t="s">
        <v>3139</v>
      </c>
      <c r="D83" s="41" t="s">
        <v>108</v>
      </c>
      <c r="E83" s="41" t="s">
        <v>3139</v>
      </c>
      <c r="F83" s="41" t="s">
        <v>2976</v>
      </c>
      <c r="G83" s="41" t="s">
        <v>3152</v>
      </c>
    </row>
    <row r="84" customFormat="false" ht="11.25" hidden="false" customHeight="true" outlineLevel="0" collapsed="false">
      <c r="A84" s="41" t="s">
        <v>16</v>
      </c>
      <c r="B84" s="41" t="s">
        <v>108</v>
      </c>
      <c r="C84" s="41" t="s">
        <v>3139</v>
      </c>
      <c r="D84" s="41" t="s">
        <v>3153</v>
      </c>
      <c r="E84" s="41" t="s">
        <v>3154</v>
      </c>
      <c r="F84" s="41" t="s">
        <v>2975</v>
      </c>
      <c r="G84" s="41" t="s">
        <v>3155</v>
      </c>
    </row>
    <row r="85" customFormat="false" ht="11.25" hidden="false" customHeight="true" outlineLevel="0" collapsed="false">
      <c r="A85" s="41" t="s">
        <v>16</v>
      </c>
      <c r="B85" s="41" t="s">
        <v>3156</v>
      </c>
      <c r="C85" s="41" t="s">
        <v>3157</v>
      </c>
      <c r="D85" s="41" t="s">
        <v>3158</v>
      </c>
      <c r="E85" s="41" t="s">
        <v>3159</v>
      </c>
      <c r="F85" s="41" t="s">
        <v>3064</v>
      </c>
      <c r="G85" s="41" t="s">
        <v>3160</v>
      </c>
    </row>
    <row r="86" customFormat="false" ht="11.25" hidden="false" customHeight="true" outlineLevel="0" collapsed="false">
      <c r="A86" s="41" t="s">
        <v>16</v>
      </c>
      <c r="B86" s="41" t="s">
        <v>3156</v>
      </c>
      <c r="C86" s="41" t="s">
        <v>3157</v>
      </c>
      <c r="D86" s="41" t="s">
        <v>3161</v>
      </c>
      <c r="E86" s="41" t="s">
        <v>3162</v>
      </c>
      <c r="F86" s="41" t="s">
        <v>2975</v>
      </c>
      <c r="G86" s="41" t="s">
        <v>3163</v>
      </c>
    </row>
    <row r="87" customFormat="false" ht="11.25" hidden="false" customHeight="true" outlineLevel="0" collapsed="false">
      <c r="A87" s="41" t="s">
        <v>16</v>
      </c>
      <c r="B87" s="41" t="s">
        <v>3156</v>
      </c>
      <c r="C87" s="41" t="s">
        <v>3157</v>
      </c>
      <c r="D87" s="41" t="s">
        <v>3164</v>
      </c>
      <c r="E87" s="41" t="s">
        <v>3165</v>
      </c>
      <c r="F87" s="41" t="s">
        <v>2975</v>
      </c>
      <c r="G87" s="41" t="s">
        <v>3166</v>
      </c>
    </row>
    <row r="88" customFormat="false" ht="11.25" hidden="false" customHeight="true" outlineLevel="0" collapsed="false">
      <c r="A88" s="41" t="s">
        <v>16</v>
      </c>
      <c r="B88" s="41" t="s">
        <v>3156</v>
      </c>
      <c r="C88" s="41" t="s">
        <v>3157</v>
      </c>
      <c r="D88" s="41" t="s">
        <v>3167</v>
      </c>
      <c r="E88" s="41" t="s">
        <v>3168</v>
      </c>
      <c r="F88" s="41" t="s">
        <v>2975</v>
      </c>
      <c r="G88" s="41" t="s">
        <v>3169</v>
      </c>
    </row>
    <row r="89" customFormat="false" ht="11.25" hidden="false" customHeight="true" outlineLevel="0" collapsed="false">
      <c r="A89" s="41" t="s">
        <v>16</v>
      </c>
      <c r="B89" s="41" t="s">
        <v>3156</v>
      </c>
      <c r="C89" s="41" t="s">
        <v>3157</v>
      </c>
      <c r="D89" s="41" t="s">
        <v>3170</v>
      </c>
      <c r="E89" s="41" t="s">
        <v>3171</v>
      </c>
      <c r="F89" s="41" t="s">
        <v>2975</v>
      </c>
      <c r="G89" s="41" t="s">
        <v>3172</v>
      </c>
    </row>
    <row r="90" customFormat="false" ht="11.25" hidden="false" customHeight="true" outlineLevel="0" collapsed="false">
      <c r="A90" s="41" t="s">
        <v>16</v>
      </c>
      <c r="B90" s="41" t="s">
        <v>3156</v>
      </c>
      <c r="C90" s="41" t="s">
        <v>3157</v>
      </c>
      <c r="D90" s="41" t="s">
        <v>3173</v>
      </c>
      <c r="E90" s="41" t="s">
        <v>3174</v>
      </c>
      <c r="F90" s="41" t="s">
        <v>2975</v>
      </c>
      <c r="G90" s="41" t="s">
        <v>3175</v>
      </c>
    </row>
    <row r="91" customFormat="false" ht="11.25" hidden="false" customHeight="true" outlineLevel="0" collapsed="false">
      <c r="A91" s="41" t="s">
        <v>16</v>
      </c>
      <c r="B91" s="41" t="s">
        <v>3156</v>
      </c>
      <c r="C91" s="41" t="s">
        <v>3157</v>
      </c>
      <c r="D91" s="41" t="s">
        <v>3058</v>
      </c>
      <c r="E91" s="41" t="s">
        <v>3176</v>
      </c>
      <c r="F91" s="41" t="s">
        <v>2975</v>
      </c>
      <c r="G91" s="41" t="s">
        <v>3177</v>
      </c>
    </row>
    <row r="92" customFormat="false" ht="11.25" hidden="false" customHeight="true" outlineLevel="0" collapsed="false">
      <c r="A92" s="41" t="s">
        <v>16</v>
      </c>
      <c r="B92" s="41" t="s">
        <v>3156</v>
      </c>
      <c r="C92" s="41" t="s">
        <v>3157</v>
      </c>
      <c r="D92" s="41" t="s">
        <v>3178</v>
      </c>
      <c r="E92" s="41" t="s">
        <v>3179</v>
      </c>
      <c r="F92" s="41" t="s">
        <v>2975</v>
      </c>
      <c r="G92" s="41" t="s">
        <v>3180</v>
      </c>
    </row>
    <row r="93" customFormat="false" ht="11.25" hidden="false" customHeight="true" outlineLevel="0" collapsed="false">
      <c r="A93" s="41" t="s">
        <v>16</v>
      </c>
      <c r="B93" s="41" t="s">
        <v>3156</v>
      </c>
      <c r="C93" s="41" t="s">
        <v>3157</v>
      </c>
      <c r="D93" s="41" t="s">
        <v>3156</v>
      </c>
      <c r="E93" s="41" t="s">
        <v>3157</v>
      </c>
      <c r="F93" s="41" t="s">
        <v>2976</v>
      </c>
      <c r="G93" s="41" t="s">
        <v>3181</v>
      </c>
    </row>
    <row r="94" customFormat="false" ht="11.25" hidden="false" customHeight="true" outlineLevel="0" collapsed="false">
      <c r="A94" s="41" t="s">
        <v>16</v>
      </c>
      <c r="B94" s="41" t="s">
        <v>3182</v>
      </c>
      <c r="C94" s="41" t="s">
        <v>3183</v>
      </c>
      <c r="D94" s="41" t="s">
        <v>3182</v>
      </c>
      <c r="E94" s="41" t="s">
        <v>3183</v>
      </c>
      <c r="F94" s="41" t="s">
        <v>3184</v>
      </c>
      <c r="G94" s="41" t="s">
        <v>3185</v>
      </c>
    </row>
    <row r="95" customFormat="false" ht="11.25" hidden="false" customHeight="true" outlineLevel="0" collapsed="false">
      <c r="A95" s="41" t="s">
        <v>16</v>
      </c>
      <c r="B95" s="41" t="s">
        <v>3186</v>
      </c>
      <c r="C95" s="41" t="s">
        <v>3187</v>
      </c>
      <c r="D95" s="41" t="s">
        <v>3186</v>
      </c>
      <c r="E95" s="41" t="s">
        <v>3187</v>
      </c>
      <c r="F95" s="41" t="s">
        <v>3184</v>
      </c>
      <c r="G95" s="41" t="s">
        <v>3188</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C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1.25" zeroHeight="false" outlineLevelRow="0" outlineLevelCol="0"/>
  <cols>
    <col collapsed="false" customWidth="false" hidden="false" outlineLevel="0" max="1" min="1" style="578" width="9.14"/>
    <col collapsed="false" customWidth="true" hidden="false" outlineLevel="0" max="2" min="2" style="578" width="84.28"/>
    <col collapsed="false" customWidth="false" hidden="false" outlineLevel="0" max="3" min="3" style="578" width="9.14"/>
  </cols>
  <sheetData>
    <row r="1" customFormat="false" ht="11.25" hidden="false" customHeight="true" outlineLevel="0" collapsed="false">
      <c r="A1" s="578" t="s">
        <v>3259</v>
      </c>
      <c r="B1" s="578" t="s">
        <v>3260</v>
      </c>
      <c r="C1" s="578" t="s">
        <v>1172</v>
      </c>
    </row>
    <row r="2" customFormat="false" ht="11.25" hidden="false" customHeight="true" outlineLevel="0" collapsed="false">
      <c r="A2" s="578" t="n">
        <v>4189678</v>
      </c>
      <c r="B2" s="578" t="s">
        <v>3261</v>
      </c>
      <c r="C2" s="578" t="s">
        <v>3262</v>
      </c>
    </row>
    <row r="3" customFormat="false" ht="11.25" hidden="false" customHeight="true" outlineLevel="0" collapsed="false">
      <c r="A3" s="578" t="n">
        <v>4190415</v>
      </c>
      <c r="B3" s="578" t="s">
        <v>3263</v>
      </c>
      <c r="C3" s="578" t="s">
        <v>3262</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E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5" zeroHeight="false" outlineLevelRow="0" outlineLevelCol="0"/>
  <cols>
    <col collapsed="false" customWidth="true" hidden="false" outlineLevel="0" max="1" min="1" style="1084" width="38.43"/>
    <col collapsed="false" customWidth="false" hidden="false" outlineLevel="0" max="5" min="2" style="1084" width="9.14"/>
  </cols>
  <sheetData>
    <row r="1" customFormat="false" ht="15" hidden="false" customHeight="true" outlineLevel="0" collapsed="false">
      <c r="A1" s="1085" t="s">
        <v>3264</v>
      </c>
      <c r="B1" s="1085" t="s">
        <v>3265</v>
      </c>
      <c r="C1" s="1085"/>
      <c r="D1" s="1085"/>
      <c r="E1" s="1085"/>
    </row>
    <row r="2" customFormat="false" ht="15" hidden="false" customHeight="true" outlineLevel="0" collapsed="false">
      <c r="A2" s="1085"/>
      <c r="B2" s="1085"/>
      <c r="C2" s="1085"/>
      <c r="D2" s="1085"/>
      <c r="E2" s="1085"/>
    </row>
    <row r="3" customFormat="false" ht="15" hidden="false" customHeight="true" outlineLevel="0" collapsed="false">
      <c r="A3" s="1085"/>
      <c r="B3" s="1085"/>
      <c r="C3" s="1085"/>
      <c r="D3" s="1085"/>
      <c r="E3" s="1085"/>
    </row>
    <row r="4" customFormat="false" ht="15" hidden="false" customHeight="true" outlineLevel="0" collapsed="false">
      <c r="A4" s="1085"/>
      <c r="B4" s="1085"/>
      <c r="C4" s="1085"/>
      <c r="D4" s="1085"/>
      <c r="E4" s="1085"/>
    </row>
    <row r="5" customFormat="false" ht="15" hidden="false" customHeight="true" outlineLevel="0" collapsed="false">
      <c r="A5" s="1085"/>
      <c r="B5" s="1085"/>
      <c r="C5" s="1085"/>
      <c r="D5" s="1085"/>
      <c r="E5" s="1085"/>
    </row>
    <row r="6" customFormat="false" ht="15" hidden="false" customHeight="true" outlineLevel="0" collapsed="false">
      <c r="A6" s="1085"/>
      <c r="B6" s="1085"/>
      <c r="C6" s="1085"/>
      <c r="D6" s="1085"/>
      <c r="E6" s="1085"/>
    </row>
    <row r="7" customFormat="false" ht="15" hidden="false" customHeight="true" outlineLevel="0" collapsed="false">
      <c r="A7" s="1085"/>
      <c r="B7" s="1085"/>
      <c r="C7" s="1085"/>
      <c r="D7" s="1085"/>
      <c r="E7" s="1085"/>
    </row>
    <row r="8" customFormat="false" ht="15" hidden="false" customHeight="true" outlineLevel="0" collapsed="false">
      <c r="A8" s="1085"/>
      <c r="B8" s="1085"/>
      <c r="C8" s="1085"/>
      <c r="D8" s="1085"/>
      <c r="E8" s="1085"/>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B1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734375" defaultRowHeight="11.25" zeroHeight="false" outlineLevelRow="0" outlineLevelCol="0"/>
  <sheetData>
    <row r="1" customFormat="false" ht="11.25" hidden="false" customHeight="true" outlineLevel="0" collapsed="false">
      <c r="A1" s="41" t="s">
        <v>3266</v>
      </c>
      <c r="B1" s="41" t="n">
        <f aca="false">TRUE()</f>
        <v>1</v>
      </c>
    </row>
    <row r="2" customFormat="false" ht="11.25" hidden="false" customHeight="true" outlineLevel="0" collapsed="false">
      <c r="A2" s="41" t="s">
        <v>3267</v>
      </c>
      <c r="B2" s="41" t="n">
        <f aca="false">FALSE()</f>
        <v>0</v>
      </c>
    </row>
    <row r="3" customFormat="false" ht="11.25" hidden="false" customHeight="true" outlineLevel="0" collapsed="false">
      <c r="A3" s="41" t="s">
        <v>3268</v>
      </c>
      <c r="B3" s="41" t="n">
        <f aca="false">TRUE()</f>
        <v>1</v>
      </c>
    </row>
    <row r="4" customFormat="false" ht="11.25" hidden="false" customHeight="true" outlineLevel="0" collapsed="false">
      <c r="A4" s="41" t="s">
        <v>3269</v>
      </c>
      <c r="B4" s="41" t="n">
        <f aca="false">FALSE()</f>
        <v>0</v>
      </c>
    </row>
    <row r="5" customFormat="false" ht="11.25" hidden="false" customHeight="true" outlineLevel="0" collapsed="false">
      <c r="A5" s="41" t="s">
        <v>3270</v>
      </c>
      <c r="B5" s="41" t="n">
        <f aca="false">FALSE()</f>
        <v>0</v>
      </c>
    </row>
    <row r="6" customFormat="false" ht="11.25" hidden="false" customHeight="true" outlineLevel="0" collapsed="false">
      <c r="A6" s="41" t="s">
        <v>3271</v>
      </c>
      <c r="B6" s="41" t="n">
        <f aca="false">FALSE()</f>
        <v>0</v>
      </c>
    </row>
    <row r="7" customFormat="false" ht="11.25" hidden="false" customHeight="true" outlineLevel="0" collapsed="false">
      <c r="A7" s="41" t="s">
        <v>3272</v>
      </c>
      <c r="B7" s="41" t="n">
        <f aca="false">FALSE()</f>
        <v>0</v>
      </c>
    </row>
    <row r="8" customFormat="false" ht="11.25" hidden="false" customHeight="true" outlineLevel="0" collapsed="false">
      <c r="A8" s="41" t="s">
        <v>3273</v>
      </c>
      <c r="B8" s="41" t="n">
        <f aca="false">FALSE()</f>
        <v>0</v>
      </c>
    </row>
    <row r="9" customFormat="false" ht="11.25" hidden="false" customHeight="true" outlineLevel="0" collapsed="false">
      <c r="A9" s="41" t="s">
        <v>3274</v>
      </c>
      <c r="B9" s="41" t="n">
        <f aca="false">FALSE()</f>
        <v>0</v>
      </c>
    </row>
    <row r="10" customFormat="false" ht="11.25" hidden="false" customHeight="true" outlineLevel="0" collapsed="false">
      <c r="A10" s="41" t="s">
        <v>3275</v>
      </c>
      <c r="B10" s="41" t="n">
        <f aca="false">FALSE()</f>
        <v>0</v>
      </c>
    </row>
    <row r="11" customFormat="false" ht="11.25" hidden="false" customHeight="true" outlineLevel="0" collapsed="false">
      <c r="A11" s="41" t="s">
        <v>3276</v>
      </c>
      <c r="B11" s="41" t="n">
        <f aca="false">TRUE()</f>
        <v>1</v>
      </c>
    </row>
    <row r="12" customFormat="false" ht="11.25" hidden="false" customHeight="true" outlineLevel="0" collapsed="false">
      <c r="A12" s="41" t="s">
        <v>3277</v>
      </c>
      <c r="B12" s="41" t="n">
        <f aca="false">FALSE()</f>
        <v>0</v>
      </c>
    </row>
    <row r="13" customFormat="false" ht="11.25" hidden="false" customHeight="true" outlineLevel="0" collapsed="false">
      <c r="A13" s="41" t="s">
        <v>3278</v>
      </c>
      <c r="B13" s="41" t="n">
        <f aca="false">FALSE()</f>
        <v>0</v>
      </c>
    </row>
    <row r="14" customFormat="false" ht="11.25" hidden="false" customHeight="true" outlineLevel="0" collapsed="false">
      <c r="A14" s="41" t="s">
        <v>3279</v>
      </c>
      <c r="B14" s="41" t="n">
        <f aca="false">FALSE()</f>
        <v>0</v>
      </c>
    </row>
    <row r="15" customFormat="false" ht="11.25" hidden="false" customHeight="true" outlineLevel="0" collapsed="false">
      <c r="A15" s="41" t="s">
        <v>3280</v>
      </c>
      <c r="B15" s="41" t="n">
        <f aca="false">TRUE()</f>
        <v>1</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2.75" zeroHeight="false" outlineLevelRow="0" outlineLevelCol="0"/>
  <cols>
    <col collapsed="false" customWidth="false" hidden="false" outlineLevel="0" max="1" min="1" style="1" width="9.14"/>
  </cols>
  <sheetData/>
  <printOptions headings="false" gridLines="false" gridLinesSet="true" horizontalCentered="false" verticalCentered="false"/>
  <pageMargins left="0.75" right="0.75" top="0.875" bottom="0.875" header="0.5" footer="0.5"/>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B25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1.25" zeroHeight="false" outlineLevelRow="0" outlineLevelCol="0"/>
  <cols>
    <col collapsed="false" customWidth="true" hidden="false" outlineLevel="0" max="1" min="1" style="41" width="36.28"/>
    <col collapsed="false" customWidth="true" hidden="false" outlineLevel="0" max="2" min="2" style="41" width="21.15"/>
  </cols>
  <sheetData>
    <row r="1" customFormat="false" ht="11.25" hidden="false" customHeight="true" outlineLevel="0" collapsed="false">
      <c r="A1" s="1086" t="s">
        <v>3281</v>
      </c>
      <c r="B1" s="1086" t="s">
        <v>3282</v>
      </c>
    </row>
    <row r="2" customFormat="false" ht="11.25" hidden="false" customHeight="true" outlineLevel="0" collapsed="false">
      <c r="A2" s="135" t="s">
        <v>3283</v>
      </c>
      <c r="B2" s="135" t="s">
        <v>3284</v>
      </c>
    </row>
    <row r="3" customFormat="false" ht="11.25" hidden="false" customHeight="true" outlineLevel="0" collapsed="false">
      <c r="A3" s="135" t="s">
        <v>3285</v>
      </c>
      <c r="B3" s="135" t="s">
        <v>3286</v>
      </c>
    </row>
    <row r="4" customFormat="false" ht="11.25" hidden="false" customHeight="true" outlineLevel="0" collapsed="false">
      <c r="A4" s="135" t="s">
        <v>3287</v>
      </c>
      <c r="B4" s="135" t="s">
        <v>3288</v>
      </c>
    </row>
    <row r="5" customFormat="false" ht="11.25" hidden="false" customHeight="true" outlineLevel="0" collapsed="false">
      <c r="A5" s="135" t="s">
        <v>3289</v>
      </c>
      <c r="B5" s="135" t="s">
        <v>3290</v>
      </c>
    </row>
    <row r="6" customFormat="false" ht="11.25" hidden="false" customHeight="true" outlineLevel="0" collapsed="false">
      <c r="A6" s="135" t="s">
        <v>3291</v>
      </c>
      <c r="B6" s="135" t="s">
        <v>3292</v>
      </c>
    </row>
    <row r="7" customFormat="false" ht="11.25" hidden="false" customHeight="true" outlineLevel="0" collapsed="false">
      <c r="A7" s="135" t="s">
        <v>3293</v>
      </c>
      <c r="B7" s="135" t="s">
        <v>3294</v>
      </c>
    </row>
    <row r="8" customFormat="false" ht="11.25" hidden="false" customHeight="true" outlineLevel="0" collapsed="false">
      <c r="A8" s="135" t="s">
        <v>3295</v>
      </c>
      <c r="B8" s="135" t="s">
        <v>3296</v>
      </c>
    </row>
    <row r="9" customFormat="false" ht="11.25" hidden="false" customHeight="true" outlineLevel="0" collapsed="false">
      <c r="A9" s="135" t="s">
        <v>3297</v>
      </c>
      <c r="B9" s="135" t="s">
        <v>3298</v>
      </c>
    </row>
    <row r="10" customFormat="false" ht="11.25" hidden="false" customHeight="true" outlineLevel="0" collapsed="false">
      <c r="A10" s="135" t="s">
        <v>3299</v>
      </c>
      <c r="B10" s="135" t="s">
        <v>3300</v>
      </c>
    </row>
    <row r="11" customFormat="false" ht="11.25" hidden="false" customHeight="true" outlineLevel="0" collapsed="false">
      <c r="A11" s="135" t="s">
        <v>3301</v>
      </c>
      <c r="B11" s="135" t="s">
        <v>3302</v>
      </c>
    </row>
    <row r="12" customFormat="false" ht="11.25" hidden="false" customHeight="true" outlineLevel="0" collapsed="false">
      <c r="A12" s="135" t="s">
        <v>3303</v>
      </c>
      <c r="B12" s="135" t="s">
        <v>3304</v>
      </c>
    </row>
    <row r="13" customFormat="false" ht="11.25" hidden="false" customHeight="true" outlineLevel="0" collapsed="false">
      <c r="A13" s="135" t="s">
        <v>3305</v>
      </c>
      <c r="B13" s="135" t="s">
        <v>3306</v>
      </c>
    </row>
    <row r="14" customFormat="false" ht="11.25" hidden="false" customHeight="true" outlineLevel="0" collapsed="false">
      <c r="A14" s="135" t="s">
        <v>3307</v>
      </c>
      <c r="B14" s="135" t="s">
        <v>3308</v>
      </c>
    </row>
    <row r="15" customFormat="false" ht="11.25" hidden="false" customHeight="true" outlineLevel="0" collapsed="false">
      <c r="A15" s="135" t="s">
        <v>3309</v>
      </c>
      <c r="B15" s="135" t="s">
        <v>3310</v>
      </c>
    </row>
    <row r="16" customFormat="false" ht="11.25" hidden="false" customHeight="true" outlineLevel="0" collapsed="false">
      <c r="A16" s="135" t="s">
        <v>3311</v>
      </c>
      <c r="B16" s="135" t="s">
        <v>3312</v>
      </c>
    </row>
    <row r="17" customFormat="false" ht="11.25" hidden="false" customHeight="true" outlineLevel="0" collapsed="false">
      <c r="A17" s="135" t="s">
        <v>3313</v>
      </c>
      <c r="B17" s="135" t="s">
        <v>3314</v>
      </c>
    </row>
    <row r="18" customFormat="false" ht="11.25" hidden="false" customHeight="true" outlineLevel="0" collapsed="false">
      <c r="A18" s="135" t="s">
        <v>3315</v>
      </c>
      <c r="B18" s="135" t="s">
        <v>3316</v>
      </c>
    </row>
    <row r="19" customFormat="false" ht="11.25" hidden="false" customHeight="true" outlineLevel="0" collapsed="false">
      <c r="A19" s="135" t="s">
        <v>3317</v>
      </c>
      <c r="B19" s="135" t="s">
        <v>3318</v>
      </c>
    </row>
    <row r="20" customFormat="false" ht="11.25" hidden="false" customHeight="true" outlineLevel="0" collapsed="false">
      <c r="A20" s="135" t="s">
        <v>3319</v>
      </c>
      <c r="B20" s="135" t="s">
        <v>3320</v>
      </c>
    </row>
    <row r="21" customFormat="false" ht="11.25" hidden="false" customHeight="true" outlineLevel="0" collapsed="false">
      <c r="A21" s="135" t="s">
        <v>3321</v>
      </c>
      <c r="B21" s="135" t="s">
        <v>3322</v>
      </c>
    </row>
    <row r="22" customFormat="false" ht="11.25" hidden="false" customHeight="true" outlineLevel="0" collapsed="false">
      <c r="A22" s="135" t="s">
        <v>3323</v>
      </c>
      <c r="B22" s="135" t="s">
        <v>3324</v>
      </c>
    </row>
    <row r="23" customFormat="false" ht="11.25" hidden="false" customHeight="true" outlineLevel="0" collapsed="false">
      <c r="A23" s="135" t="s">
        <v>3325</v>
      </c>
      <c r="B23" s="135" t="s">
        <v>3326</v>
      </c>
    </row>
    <row r="24" customFormat="false" ht="11.25" hidden="false" customHeight="true" outlineLevel="0" collapsed="false">
      <c r="A24" s="135" t="s">
        <v>3327</v>
      </c>
      <c r="B24" s="135" t="s">
        <v>3328</v>
      </c>
    </row>
    <row r="25" customFormat="false" ht="11.25" hidden="false" customHeight="true" outlineLevel="0" collapsed="false">
      <c r="A25" s="135" t="s">
        <v>3329</v>
      </c>
      <c r="B25" s="135" t="s">
        <v>3330</v>
      </c>
    </row>
    <row r="26" customFormat="false" ht="11.25" hidden="false" customHeight="true" outlineLevel="0" collapsed="false">
      <c r="A26" s="135" t="s">
        <v>3331</v>
      </c>
      <c r="B26" s="135" t="s">
        <v>3332</v>
      </c>
    </row>
    <row r="27" customFormat="false" ht="11.25" hidden="false" customHeight="true" outlineLevel="0" collapsed="false">
      <c r="A27" s="135" t="s">
        <v>3333</v>
      </c>
      <c r="B27" s="135" t="s">
        <v>3334</v>
      </c>
    </row>
    <row r="28" customFormat="false" ht="11.25" hidden="false" customHeight="true" outlineLevel="0" collapsed="false">
      <c r="A28" s="135" t="s">
        <v>3335</v>
      </c>
      <c r="B28" s="135" t="s">
        <v>3336</v>
      </c>
    </row>
    <row r="29" customFormat="false" ht="11.25" hidden="false" customHeight="true" outlineLevel="0" collapsed="false">
      <c r="A29" s="135" t="s">
        <v>3337</v>
      </c>
      <c r="B29" s="135" t="s">
        <v>3338</v>
      </c>
    </row>
    <row r="30" customFormat="false" ht="11.25" hidden="false" customHeight="true" outlineLevel="0" collapsed="false">
      <c r="A30" s="135" t="s">
        <v>3339</v>
      </c>
      <c r="B30" s="135" t="s">
        <v>3340</v>
      </c>
    </row>
    <row r="31" customFormat="false" ht="11.25" hidden="false" customHeight="true" outlineLevel="0" collapsed="false">
      <c r="A31" s="135" t="s">
        <v>3341</v>
      </c>
      <c r="B31" s="135" t="s">
        <v>3342</v>
      </c>
    </row>
    <row r="32" customFormat="false" ht="11.25" hidden="false" customHeight="true" outlineLevel="0" collapsed="false">
      <c r="A32" s="135" t="s">
        <v>3343</v>
      </c>
      <c r="B32" s="135" t="s">
        <v>3344</v>
      </c>
    </row>
    <row r="33" customFormat="false" ht="11.25" hidden="false" customHeight="true" outlineLevel="0" collapsed="false">
      <c r="A33" s="135" t="s">
        <v>3345</v>
      </c>
      <c r="B33" s="135" t="s">
        <v>3346</v>
      </c>
    </row>
    <row r="34" customFormat="false" ht="11.25" hidden="false" customHeight="true" outlineLevel="0" collapsed="false">
      <c r="A34" s="135" t="s">
        <v>3347</v>
      </c>
      <c r="B34" s="135" t="s">
        <v>3348</v>
      </c>
    </row>
    <row r="35" customFormat="false" ht="11.25" hidden="false" customHeight="true" outlineLevel="0" collapsed="false">
      <c r="A35" s="135" t="s">
        <v>3349</v>
      </c>
      <c r="B35" s="135" t="s">
        <v>3350</v>
      </c>
    </row>
    <row r="36" customFormat="false" ht="11.25" hidden="false" customHeight="true" outlineLevel="0" collapsed="false">
      <c r="A36" s="135" t="s">
        <v>3351</v>
      </c>
      <c r="B36" s="135" t="s">
        <v>3352</v>
      </c>
    </row>
    <row r="37" customFormat="false" ht="11.25" hidden="false" customHeight="true" outlineLevel="0" collapsed="false">
      <c r="A37" s="135" t="s">
        <v>3353</v>
      </c>
      <c r="B37" s="135" t="s">
        <v>3354</v>
      </c>
    </row>
    <row r="38" customFormat="false" ht="11.25" hidden="false" customHeight="true" outlineLevel="0" collapsed="false">
      <c r="A38" s="135" t="s">
        <v>3355</v>
      </c>
      <c r="B38" s="135" t="s">
        <v>3356</v>
      </c>
    </row>
    <row r="39" customFormat="false" ht="11.25" hidden="false" customHeight="true" outlineLevel="0" collapsed="false">
      <c r="A39" s="135" t="s">
        <v>3357</v>
      </c>
      <c r="B39" s="135" t="s">
        <v>3358</v>
      </c>
    </row>
    <row r="40" customFormat="false" ht="11.25" hidden="false" customHeight="true" outlineLevel="0" collapsed="false">
      <c r="A40" s="135" t="s">
        <v>3359</v>
      </c>
      <c r="B40" s="135" t="s">
        <v>3360</v>
      </c>
    </row>
    <row r="41" customFormat="false" ht="11.25" hidden="false" customHeight="true" outlineLevel="0" collapsed="false">
      <c r="A41" s="135" t="s">
        <v>3361</v>
      </c>
      <c r="B41" s="135" t="s">
        <v>3362</v>
      </c>
    </row>
    <row r="42" customFormat="false" ht="11.25" hidden="false" customHeight="true" outlineLevel="0" collapsed="false">
      <c r="A42" s="135" t="s">
        <v>3363</v>
      </c>
      <c r="B42" s="135" t="s">
        <v>3364</v>
      </c>
    </row>
    <row r="43" customFormat="false" ht="11.25" hidden="false" customHeight="true" outlineLevel="0" collapsed="false">
      <c r="A43" s="135" t="s">
        <v>3365</v>
      </c>
      <c r="B43" s="135" t="s">
        <v>3366</v>
      </c>
    </row>
    <row r="44" customFormat="false" ht="11.25" hidden="false" customHeight="true" outlineLevel="0" collapsed="false">
      <c r="A44" s="135" t="s">
        <v>3367</v>
      </c>
      <c r="B44" s="135" t="s">
        <v>3368</v>
      </c>
    </row>
    <row r="45" customFormat="false" ht="11.25" hidden="false" customHeight="true" outlineLevel="0" collapsed="false">
      <c r="A45" s="135" t="s">
        <v>3369</v>
      </c>
      <c r="B45" s="135" t="s">
        <v>3370</v>
      </c>
    </row>
    <row r="46" customFormat="false" ht="11.25" hidden="false" customHeight="true" outlineLevel="0" collapsed="false">
      <c r="A46" s="135" t="s">
        <v>3371</v>
      </c>
      <c r="B46" s="135" t="s">
        <v>3372</v>
      </c>
    </row>
    <row r="47" customFormat="false" ht="11.25" hidden="false" customHeight="true" outlineLevel="0" collapsed="false">
      <c r="A47" s="135" t="s">
        <v>3373</v>
      </c>
      <c r="B47" s="135" t="s">
        <v>3374</v>
      </c>
    </row>
    <row r="48" customFormat="false" ht="11.25" hidden="false" customHeight="true" outlineLevel="0" collapsed="false">
      <c r="A48" s="135" t="s">
        <v>3375</v>
      </c>
      <c r="B48" s="135" t="s">
        <v>3376</v>
      </c>
    </row>
    <row r="49" customFormat="false" ht="11.25" hidden="false" customHeight="true" outlineLevel="0" collapsed="false">
      <c r="A49" s="135" t="s">
        <v>3377</v>
      </c>
      <c r="B49" s="135" t="s">
        <v>3378</v>
      </c>
    </row>
    <row r="50" customFormat="false" ht="11.25" hidden="false" customHeight="true" outlineLevel="0" collapsed="false">
      <c r="A50" s="135" t="s">
        <v>3379</v>
      </c>
      <c r="B50" s="135" t="s">
        <v>3380</v>
      </c>
    </row>
    <row r="51" customFormat="false" ht="11.25" hidden="false" customHeight="true" outlineLevel="0" collapsed="false">
      <c r="A51" s="135" t="s">
        <v>3381</v>
      </c>
      <c r="B51" s="135" t="s">
        <v>3382</v>
      </c>
    </row>
    <row r="52" customFormat="false" ht="11.25" hidden="false" customHeight="true" outlineLevel="0" collapsed="false">
      <c r="A52" s="135" t="s">
        <v>3383</v>
      </c>
      <c r="B52" s="135" t="s">
        <v>3384</v>
      </c>
    </row>
    <row r="53" customFormat="false" ht="11.25" hidden="false" customHeight="true" outlineLevel="0" collapsed="false">
      <c r="A53" s="135" t="s">
        <v>3385</v>
      </c>
      <c r="B53" s="135" t="s">
        <v>3386</v>
      </c>
    </row>
    <row r="54" customFormat="false" ht="11.25" hidden="false" customHeight="true" outlineLevel="0" collapsed="false">
      <c r="A54" s="135" t="s">
        <v>3387</v>
      </c>
      <c r="B54" s="135" t="s">
        <v>3388</v>
      </c>
    </row>
    <row r="55" customFormat="false" ht="11.25" hidden="false" customHeight="true" outlineLevel="0" collapsed="false">
      <c r="A55" s="135" t="s">
        <v>3389</v>
      </c>
      <c r="B55" s="135" t="s">
        <v>3390</v>
      </c>
    </row>
    <row r="56" customFormat="false" ht="11.25" hidden="false" customHeight="true" outlineLevel="0" collapsed="false">
      <c r="A56" s="135" t="s">
        <v>3391</v>
      </c>
      <c r="B56" s="135" t="s">
        <v>3392</v>
      </c>
    </row>
    <row r="57" customFormat="false" ht="11.25" hidden="false" customHeight="true" outlineLevel="0" collapsed="false">
      <c r="A57" s="135" t="s">
        <v>3393</v>
      </c>
      <c r="B57" s="135" t="s">
        <v>3394</v>
      </c>
    </row>
    <row r="58" customFormat="false" ht="11.25" hidden="false" customHeight="true" outlineLevel="0" collapsed="false">
      <c r="A58" s="135" t="s">
        <v>3395</v>
      </c>
      <c r="B58" s="135" t="s">
        <v>3396</v>
      </c>
    </row>
    <row r="59" customFormat="false" ht="11.25" hidden="false" customHeight="true" outlineLevel="0" collapsed="false">
      <c r="A59" s="135" t="s">
        <v>3397</v>
      </c>
      <c r="B59" s="135" t="s">
        <v>3398</v>
      </c>
    </row>
    <row r="60" customFormat="false" ht="11.25" hidden="false" customHeight="true" outlineLevel="0" collapsed="false">
      <c r="A60" s="135" t="s">
        <v>3399</v>
      </c>
      <c r="B60" s="135" t="s">
        <v>3400</v>
      </c>
    </row>
    <row r="61" customFormat="false" ht="11.25" hidden="false" customHeight="true" outlineLevel="0" collapsed="false">
      <c r="A61" s="135"/>
      <c r="B61" s="135" t="s">
        <v>3401</v>
      </c>
    </row>
    <row r="62" customFormat="false" ht="11.25" hidden="false" customHeight="true" outlineLevel="0" collapsed="false">
      <c r="A62" s="135"/>
      <c r="B62" s="135" t="s">
        <v>3402</v>
      </c>
    </row>
    <row r="63" customFormat="false" ht="11.25" hidden="false" customHeight="true" outlineLevel="0" collapsed="false">
      <c r="A63" s="135"/>
      <c r="B63" s="135" t="s">
        <v>3403</v>
      </c>
    </row>
    <row r="64" customFormat="false" ht="11.25" hidden="false" customHeight="true" outlineLevel="0" collapsed="false">
      <c r="A64" s="135"/>
      <c r="B64" s="135" t="s">
        <v>3404</v>
      </c>
    </row>
    <row r="65" customFormat="false" ht="11.25" hidden="false" customHeight="true" outlineLevel="0" collapsed="false">
      <c r="A65" s="135"/>
      <c r="B65" s="135" t="s">
        <v>3405</v>
      </c>
    </row>
    <row r="66" customFormat="false" ht="11.25" hidden="false" customHeight="true" outlineLevel="0" collapsed="false">
      <c r="A66" s="135"/>
      <c r="B66" s="135" t="s">
        <v>3406</v>
      </c>
    </row>
    <row r="67" customFormat="false" ht="11.25" hidden="false" customHeight="true" outlineLevel="0" collapsed="false">
      <c r="A67" s="135"/>
      <c r="B67" s="135" t="s">
        <v>3407</v>
      </c>
    </row>
    <row r="68" customFormat="false" ht="11.25" hidden="false" customHeight="true" outlineLevel="0" collapsed="false">
      <c r="A68" s="135"/>
      <c r="B68" s="135" t="s">
        <v>3408</v>
      </c>
    </row>
    <row r="69" customFormat="false" ht="11.25" hidden="false" customHeight="true" outlineLevel="0" collapsed="false">
      <c r="A69" s="135"/>
      <c r="B69" s="135" t="s">
        <v>3409</v>
      </c>
    </row>
    <row r="70" customFormat="false" ht="11.25" hidden="false" customHeight="true" outlineLevel="0" collapsed="false">
      <c r="A70" s="135"/>
      <c r="B70" s="135" t="s">
        <v>3410</v>
      </c>
    </row>
    <row r="71" customFormat="false" ht="11.25" hidden="false" customHeight="true" outlineLevel="0" collapsed="false">
      <c r="A71" s="135"/>
      <c r="B71" s="135"/>
    </row>
    <row r="72" customFormat="false" ht="11.25" hidden="false" customHeight="true" outlineLevel="0" collapsed="false">
      <c r="A72" s="135"/>
      <c r="B72" s="135"/>
    </row>
    <row r="73" customFormat="false" ht="11.25" hidden="false" customHeight="true" outlineLevel="0" collapsed="false">
      <c r="A73" s="135"/>
      <c r="B73" s="135"/>
    </row>
    <row r="74" customFormat="false" ht="11.25" hidden="false" customHeight="true" outlineLevel="0" collapsed="false">
      <c r="A74" s="135"/>
      <c r="B74" s="135"/>
    </row>
    <row r="75" customFormat="false" ht="11.25" hidden="false" customHeight="true" outlineLevel="0" collapsed="false">
      <c r="A75" s="135"/>
      <c r="B75" s="135"/>
    </row>
    <row r="76" customFormat="false" ht="11.25" hidden="false" customHeight="true" outlineLevel="0" collapsed="false">
      <c r="A76" s="135"/>
      <c r="B76" s="135"/>
    </row>
    <row r="77" customFormat="false" ht="11.25" hidden="false" customHeight="true" outlineLevel="0" collapsed="false">
      <c r="A77" s="135"/>
      <c r="B77" s="135"/>
    </row>
    <row r="78" customFormat="false" ht="11.25" hidden="false" customHeight="true" outlineLevel="0" collapsed="false">
      <c r="A78" s="135"/>
      <c r="B78" s="135"/>
    </row>
    <row r="79" customFormat="false" ht="11.25" hidden="false" customHeight="true" outlineLevel="0" collapsed="false">
      <c r="A79" s="135"/>
      <c r="B79" s="135"/>
    </row>
    <row r="80" customFormat="false" ht="11.25" hidden="false" customHeight="true" outlineLevel="0" collapsed="false">
      <c r="A80" s="135"/>
      <c r="B80" s="135"/>
    </row>
    <row r="81" customFormat="false" ht="11.25" hidden="false" customHeight="true" outlineLevel="0" collapsed="false">
      <c r="A81" s="135"/>
      <c r="B81" s="135"/>
    </row>
    <row r="82" customFormat="false" ht="11.25" hidden="false" customHeight="true" outlineLevel="0" collapsed="false">
      <c r="A82" s="135"/>
      <c r="B82" s="135"/>
    </row>
    <row r="83" customFormat="false" ht="11.25" hidden="false" customHeight="true" outlineLevel="0" collapsed="false">
      <c r="A83" s="135"/>
      <c r="B83" s="135"/>
    </row>
    <row r="84" customFormat="false" ht="11.25" hidden="false" customHeight="true" outlineLevel="0" collapsed="false">
      <c r="A84" s="135"/>
      <c r="B84" s="135"/>
    </row>
    <row r="85" customFormat="false" ht="11.25" hidden="false" customHeight="true" outlineLevel="0" collapsed="false">
      <c r="A85" s="135"/>
      <c r="B85" s="135"/>
    </row>
    <row r="86" customFormat="false" ht="11.25" hidden="false" customHeight="true" outlineLevel="0" collapsed="false">
      <c r="A86" s="135"/>
      <c r="B86" s="135"/>
    </row>
    <row r="87" customFormat="false" ht="11.25" hidden="false" customHeight="true" outlineLevel="0" collapsed="false">
      <c r="A87" s="135"/>
      <c r="B87" s="135"/>
    </row>
    <row r="88" customFormat="false" ht="11.25" hidden="false" customHeight="true" outlineLevel="0" collapsed="false">
      <c r="A88" s="135"/>
      <c r="B88" s="135"/>
    </row>
    <row r="89" customFormat="false" ht="11.25" hidden="false" customHeight="true" outlineLevel="0" collapsed="false">
      <c r="A89" s="135"/>
      <c r="B89" s="135"/>
    </row>
    <row r="90" customFormat="false" ht="11.25" hidden="false" customHeight="true" outlineLevel="0" collapsed="false">
      <c r="A90" s="135"/>
      <c r="B90" s="135"/>
    </row>
    <row r="91" customFormat="false" ht="11.25" hidden="false" customHeight="true" outlineLevel="0" collapsed="false">
      <c r="A91" s="135"/>
      <c r="B91" s="135"/>
    </row>
    <row r="92" customFormat="false" ht="11.25" hidden="false" customHeight="true" outlineLevel="0" collapsed="false">
      <c r="A92" s="135"/>
      <c r="B92" s="135"/>
    </row>
    <row r="93" customFormat="false" ht="11.25" hidden="false" customHeight="true" outlineLevel="0" collapsed="false">
      <c r="A93" s="135"/>
      <c r="B93" s="135"/>
    </row>
    <row r="94" customFormat="false" ht="11.25" hidden="false" customHeight="true" outlineLevel="0" collapsed="false">
      <c r="A94" s="135"/>
      <c r="B94" s="135"/>
    </row>
    <row r="95" customFormat="false" ht="11.25" hidden="false" customHeight="true" outlineLevel="0" collapsed="false">
      <c r="A95" s="135"/>
      <c r="B95" s="135"/>
    </row>
    <row r="96" customFormat="false" ht="11.25" hidden="false" customHeight="true" outlineLevel="0" collapsed="false">
      <c r="A96" s="135"/>
      <c r="B96" s="135"/>
    </row>
    <row r="97" customFormat="false" ht="11.25" hidden="false" customHeight="true" outlineLevel="0" collapsed="false">
      <c r="A97" s="135"/>
      <c r="B97" s="135"/>
    </row>
    <row r="98" customFormat="false" ht="11.25" hidden="false" customHeight="true" outlineLevel="0" collapsed="false">
      <c r="A98" s="135"/>
      <c r="B98" s="135"/>
    </row>
    <row r="99" customFormat="false" ht="11.25" hidden="false" customHeight="true" outlineLevel="0" collapsed="false">
      <c r="A99" s="135"/>
      <c r="B99" s="135"/>
    </row>
    <row r="100" customFormat="false" ht="11.25" hidden="false" customHeight="true" outlineLevel="0" collapsed="false">
      <c r="A100" s="135"/>
      <c r="B100" s="135"/>
    </row>
    <row r="101" customFormat="false" ht="11.25" hidden="false" customHeight="true" outlineLevel="0" collapsed="false">
      <c r="A101" s="135"/>
      <c r="B101" s="135"/>
    </row>
    <row r="102" customFormat="false" ht="11.25" hidden="false" customHeight="true" outlineLevel="0" collapsed="false">
      <c r="A102" s="135"/>
      <c r="B102" s="135"/>
    </row>
    <row r="103" customFormat="false" ht="11.25" hidden="false" customHeight="true" outlineLevel="0" collapsed="false">
      <c r="A103" s="135"/>
      <c r="B103" s="135"/>
    </row>
    <row r="104" customFormat="false" ht="11.25" hidden="false" customHeight="true" outlineLevel="0" collapsed="false">
      <c r="A104" s="135"/>
      <c r="B104" s="135"/>
    </row>
    <row r="105" customFormat="false" ht="11.25" hidden="false" customHeight="true" outlineLevel="0" collapsed="false">
      <c r="A105" s="135"/>
      <c r="B105" s="135"/>
    </row>
    <row r="106" customFormat="false" ht="11.25" hidden="false" customHeight="true" outlineLevel="0" collapsed="false">
      <c r="A106" s="135"/>
      <c r="B106" s="135"/>
    </row>
    <row r="107" customFormat="false" ht="11.25" hidden="false" customHeight="true" outlineLevel="0" collapsed="false">
      <c r="A107" s="135"/>
      <c r="B107" s="135"/>
    </row>
    <row r="108" customFormat="false" ht="11.25" hidden="false" customHeight="true" outlineLevel="0" collapsed="false">
      <c r="A108" s="135"/>
      <c r="B108" s="135"/>
    </row>
    <row r="109" customFormat="false" ht="11.25" hidden="false" customHeight="true" outlineLevel="0" collapsed="false">
      <c r="A109" s="135"/>
      <c r="B109" s="135"/>
    </row>
    <row r="110" customFormat="false" ht="11.25" hidden="false" customHeight="true" outlineLevel="0" collapsed="false">
      <c r="A110" s="135"/>
      <c r="B110" s="135"/>
    </row>
    <row r="111" customFormat="false" ht="11.25" hidden="false" customHeight="true" outlineLevel="0" collapsed="false">
      <c r="A111" s="135"/>
      <c r="B111" s="135"/>
    </row>
    <row r="112" customFormat="false" ht="11.25" hidden="false" customHeight="true" outlineLevel="0" collapsed="false">
      <c r="A112" s="135"/>
      <c r="B112" s="135"/>
    </row>
    <row r="113" customFormat="false" ht="11.25" hidden="false" customHeight="true" outlineLevel="0" collapsed="false">
      <c r="A113" s="135"/>
      <c r="B113" s="135"/>
    </row>
    <row r="114" customFormat="false" ht="11.25" hidden="false" customHeight="true" outlineLevel="0" collapsed="false">
      <c r="A114" s="135"/>
      <c r="B114" s="135"/>
    </row>
    <row r="115" customFormat="false" ht="11.25" hidden="false" customHeight="true" outlineLevel="0" collapsed="false">
      <c r="A115" s="135"/>
      <c r="B115" s="135"/>
    </row>
    <row r="116" customFormat="false" ht="11.25" hidden="false" customHeight="true" outlineLevel="0" collapsed="false">
      <c r="A116" s="135"/>
      <c r="B116" s="135"/>
    </row>
    <row r="117" customFormat="false" ht="11.25" hidden="false" customHeight="true" outlineLevel="0" collapsed="false">
      <c r="A117" s="135"/>
      <c r="B117" s="135"/>
    </row>
    <row r="118" customFormat="false" ht="11.25" hidden="false" customHeight="true" outlineLevel="0" collapsed="false">
      <c r="A118" s="135"/>
      <c r="B118" s="135"/>
    </row>
    <row r="119" customFormat="false" ht="11.25" hidden="false" customHeight="true" outlineLevel="0" collapsed="false">
      <c r="A119" s="135"/>
      <c r="B119" s="135"/>
    </row>
    <row r="120" customFormat="false" ht="11.25" hidden="false" customHeight="true" outlineLevel="0" collapsed="false">
      <c r="A120" s="135"/>
      <c r="B120" s="135"/>
    </row>
    <row r="121" customFormat="false" ht="11.25" hidden="false" customHeight="true" outlineLevel="0" collapsed="false">
      <c r="A121" s="135"/>
      <c r="B121" s="135"/>
    </row>
    <row r="122" customFormat="false" ht="11.25" hidden="false" customHeight="true" outlineLevel="0" collapsed="false">
      <c r="A122" s="135"/>
      <c r="B122" s="135"/>
    </row>
    <row r="123" customFormat="false" ht="11.25" hidden="false" customHeight="true" outlineLevel="0" collapsed="false">
      <c r="A123" s="135"/>
      <c r="B123" s="135"/>
    </row>
    <row r="124" customFormat="false" ht="11.25" hidden="false" customHeight="true" outlineLevel="0" collapsed="false">
      <c r="A124" s="135"/>
      <c r="B124" s="135"/>
    </row>
    <row r="125" customFormat="false" ht="11.25" hidden="false" customHeight="true" outlineLevel="0" collapsed="false">
      <c r="A125" s="135"/>
      <c r="B125" s="135"/>
    </row>
    <row r="126" customFormat="false" ht="11.25" hidden="false" customHeight="true" outlineLevel="0" collapsed="false">
      <c r="A126" s="135"/>
      <c r="B126" s="135"/>
    </row>
    <row r="127" customFormat="false" ht="11.25" hidden="false" customHeight="true" outlineLevel="0" collapsed="false">
      <c r="A127" s="135"/>
      <c r="B127" s="135"/>
    </row>
    <row r="128" customFormat="false" ht="11.25" hidden="false" customHeight="true" outlineLevel="0" collapsed="false">
      <c r="A128" s="135"/>
      <c r="B128" s="135"/>
    </row>
    <row r="129" customFormat="false" ht="11.25" hidden="false" customHeight="true" outlineLevel="0" collapsed="false">
      <c r="A129" s="135"/>
      <c r="B129" s="135"/>
    </row>
    <row r="130" customFormat="false" ht="11.25" hidden="false" customHeight="true" outlineLevel="0" collapsed="false">
      <c r="A130" s="135"/>
      <c r="B130" s="135"/>
    </row>
    <row r="131" customFormat="false" ht="11.25" hidden="false" customHeight="true" outlineLevel="0" collapsed="false">
      <c r="A131" s="135"/>
      <c r="B131" s="135"/>
    </row>
    <row r="132" customFormat="false" ht="11.25" hidden="false" customHeight="true" outlineLevel="0" collapsed="false">
      <c r="A132" s="135"/>
      <c r="B132" s="135"/>
    </row>
    <row r="133" customFormat="false" ht="11.25" hidden="false" customHeight="true" outlineLevel="0" collapsed="false">
      <c r="A133" s="135"/>
      <c r="B133" s="135"/>
    </row>
    <row r="134" customFormat="false" ht="11.25" hidden="false" customHeight="true" outlineLevel="0" collapsed="false">
      <c r="A134" s="135"/>
      <c r="B134" s="135"/>
    </row>
    <row r="135" customFormat="false" ht="11.25" hidden="false" customHeight="true" outlineLevel="0" collapsed="false">
      <c r="A135" s="135"/>
      <c r="B135" s="135"/>
    </row>
    <row r="136" customFormat="false" ht="11.25" hidden="false" customHeight="true" outlineLevel="0" collapsed="false">
      <c r="A136" s="135"/>
      <c r="B136" s="135"/>
    </row>
    <row r="137" customFormat="false" ht="11.25" hidden="false" customHeight="true" outlineLevel="0" collapsed="false">
      <c r="A137" s="135"/>
      <c r="B137" s="135"/>
    </row>
    <row r="138" customFormat="false" ht="11.25" hidden="false" customHeight="true" outlineLevel="0" collapsed="false">
      <c r="A138" s="135"/>
      <c r="B138" s="135"/>
    </row>
    <row r="139" customFormat="false" ht="11.25" hidden="false" customHeight="true" outlineLevel="0" collapsed="false">
      <c r="A139" s="135"/>
      <c r="B139" s="135"/>
    </row>
    <row r="140" customFormat="false" ht="11.25" hidden="false" customHeight="true" outlineLevel="0" collapsed="false">
      <c r="A140" s="135"/>
      <c r="B140" s="135"/>
    </row>
    <row r="141" customFormat="false" ht="11.25" hidden="false" customHeight="true" outlineLevel="0" collapsed="false">
      <c r="A141" s="135"/>
      <c r="B141" s="135"/>
    </row>
    <row r="142" customFormat="false" ht="11.25" hidden="false" customHeight="true" outlineLevel="0" collapsed="false">
      <c r="A142" s="135"/>
      <c r="B142" s="135"/>
    </row>
    <row r="143" customFormat="false" ht="11.25" hidden="false" customHeight="true" outlineLevel="0" collapsed="false">
      <c r="A143" s="135"/>
      <c r="B143" s="135"/>
    </row>
    <row r="144" customFormat="false" ht="11.25" hidden="false" customHeight="true" outlineLevel="0" collapsed="false">
      <c r="A144" s="135"/>
      <c r="B144" s="135"/>
    </row>
    <row r="145" customFormat="false" ht="11.25" hidden="false" customHeight="true" outlineLevel="0" collapsed="false">
      <c r="A145" s="135"/>
      <c r="B145" s="135"/>
    </row>
    <row r="146" customFormat="false" ht="11.25" hidden="false" customHeight="true" outlineLevel="0" collapsed="false">
      <c r="A146" s="135"/>
      <c r="B146" s="135"/>
    </row>
    <row r="147" customFormat="false" ht="11.25" hidden="false" customHeight="true" outlineLevel="0" collapsed="false">
      <c r="A147" s="135"/>
      <c r="B147" s="135"/>
    </row>
    <row r="148" customFormat="false" ht="11.25" hidden="false" customHeight="true" outlineLevel="0" collapsed="false">
      <c r="A148" s="135"/>
      <c r="B148" s="135"/>
    </row>
    <row r="149" customFormat="false" ht="11.25" hidden="false" customHeight="true" outlineLevel="0" collapsed="false">
      <c r="A149" s="135"/>
      <c r="B149" s="135"/>
    </row>
    <row r="150" customFormat="false" ht="11.25" hidden="false" customHeight="true" outlineLevel="0" collapsed="false">
      <c r="A150" s="135"/>
      <c r="B150" s="135"/>
    </row>
    <row r="151" customFormat="false" ht="11.25" hidden="false" customHeight="true" outlineLevel="0" collapsed="false">
      <c r="A151" s="135"/>
      <c r="B151" s="135"/>
    </row>
    <row r="152" customFormat="false" ht="11.25" hidden="false" customHeight="true" outlineLevel="0" collapsed="false">
      <c r="A152" s="135"/>
      <c r="B152" s="135"/>
    </row>
    <row r="153" customFormat="false" ht="11.25" hidden="false" customHeight="true" outlineLevel="0" collapsed="false">
      <c r="A153" s="135"/>
      <c r="B153" s="135"/>
    </row>
    <row r="154" customFormat="false" ht="11.25" hidden="false" customHeight="true" outlineLevel="0" collapsed="false">
      <c r="A154" s="135"/>
      <c r="B154" s="135"/>
    </row>
    <row r="155" customFormat="false" ht="11.25" hidden="false" customHeight="true" outlineLevel="0" collapsed="false">
      <c r="A155" s="135"/>
      <c r="B155" s="135"/>
    </row>
    <row r="156" customFormat="false" ht="11.25" hidden="false" customHeight="true" outlineLevel="0" collapsed="false">
      <c r="A156" s="135"/>
      <c r="B156" s="135"/>
    </row>
    <row r="157" customFormat="false" ht="11.25" hidden="false" customHeight="true" outlineLevel="0" collapsed="false">
      <c r="A157" s="135"/>
      <c r="B157" s="135"/>
    </row>
    <row r="158" customFormat="false" ht="11.25" hidden="false" customHeight="true" outlineLevel="0" collapsed="false">
      <c r="A158" s="135"/>
      <c r="B158" s="135"/>
    </row>
    <row r="159" customFormat="false" ht="11.25" hidden="false" customHeight="true" outlineLevel="0" collapsed="false">
      <c r="A159" s="135"/>
      <c r="B159" s="135"/>
    </row>
    <row r="160" customFormat="false" ht="11.25" hidden="false" customHeight="true" outlineLevel="0" collapsed="false">
      <c r="A160" s="135"/>
      <c r="B160" s="135"/>
    </row>
    <row r="161" customFormat="false" ht="11.25" hidden="false" customHeight="true" outlineLevel="0" collapsed="false">
      <c r="A161" s="135"/>
      <c r="B161" s="135"/>
    </row>
    <row r="162" customFormat="false" ht="11.25" hidden="false" customHeight="true" outlineLevel="0" collapsed="false">
      <c r="A162" s="135"/>
      <c r="B162" s="135"/>
    </row>
    <row r="163" customFormat="false" ht="11.25" hidden="false" customHeight="true" outlineLevel="0" collapsed="false">
      <c r="A163" s="135"/>
      <c r="B163" s="135"/>
    </row>
    <row r="164" customFormat="false" ht="11.25" hidden="false" customHeight="true" outlineLevel="0" collapsed="false">
      <c r="A164" s="135"/>
      <c r="B164" s="135"/>
    </row>
    <row r="165" customFormat="false" ht="11.25" hidden="false" customHeight="true" outlineLevel="0" collapsed="false">
      <c r="A165" s="135"/>
      <c r="B165" s="135"/>
    </row>
    <row r="166" customFormat="false" ht="11.25" hidden="false" customHeight="true" outlineLevel="0" collapsed="false">
      <c r="A166" s="135"/>
      <c r="B166" s="135"/>
    </row>
    <row r="167" customFormat="false" ht="11.25" hidden="false" customHeight="true" outlineLevel="0" collapsed="false">
      <c r="A167" s="135"/>
      <c r="B167" s="135"/>
    </row>
    <row r="168" customFormat="false" ht="11.25" hidden="false" customHeight="true" outlineLevel="0" collapsed="false">
      <c r="A168" s="135"/>
      <c r="B168" s="135"/>
    </row>
    <row r="169" customFormat="false" ht="11.25" hidden="false" customHeight="true" outlineLevel="0" collapsed="false">
      <c r="A169" s="135"/>
      <c r="B169" s="135"/>
    </row>
    <row r="170" customFormat="false" ht="11.25" hidden="false" customHeight="true" outlineLevel="0" collapsed="false">
      <c r="A170" s="135"/>
      <c r="B170" s="135"/>
    </row>
    <row r="171" customFormat="false" ht="11.25" hidden="false" customHeight="true" outlineLevel="0" collapsed="false">
      <c r="A171" s="135"/>
      <c r="B171" s="135"/>
    </row>
    <row r="172" customFormat="false" ht="11.25" hidden="false" customHeight="true" outlineLevel="0" collapsed="false">
      <c r="A172" s="135"/>
      <c r="B172" s="135"/>
    </row>
    <row r="173" customFormat="false" ht="11.25" hidden="false" customHeight="true" outlineLevel="0" collapsed="false">
      <c r="A173" s="135"/>
      <c r="B173" s="135"/>
    </row>
    <row r="174" customFormat="false" ht="11.25" hidden="false" customHeight="true" outlineLevel="0" collapsed="false">
      <c r="A174" s="135"/>
      <c r="B174" s="135"/>
    </row>
    <row r="175" customFormat="false" ht="11.25" hidden="false" customHeight="true" outlineLevel="0" collapsed="false">
      <c r="A175" s="135"/>
      <c r="B175" s="135"/>
    </row>
    <row r="176" customFormat="false" ht="11.25" hidden="false" customHeight="true" outlineLevel="0" collapsed="false">
      <c r="A176" s="135"/>
      <c r="B176" s="135"/>
    </row>
    <row r="177" customFormat="false" ht="11.25" hidden="false" customHeight="true" outlineLevel="0" collapsed="false">
      <c r="A177" s="135"/>
      <c r="B177" s="135"/>
    </row>
    <row r="178" customFormat="false" ht="11.25" hidden="false" customHeight="true" outlineLevel="0" collapsed="false">
      <c r="A178" s="135"/>
      <c r="B178" s="135"/>
    </row>
    <row r="179" customFormat="false" ht="11.25" hidden="false" customHeight="true" outlineLevel="0" collapsed="false">
      <c r="A179" s="135"/>
      <c r="B179" s="135"/>
    </row>
    <row r="180" customFormat="false" ht="11.25" hidden="false" customHeight="true" outlineLevel="0" collapsed="false">
      <c r="A180" s="135"/>
      <c r="B180" s="135"/>
    </row>
    <row r="181" customFormat="false" ht="11.25" hidden="false" customHeight="true" outlineLevel="0" collapsed="false">
      <c r="A181" s="135"/>
      <c r="B181" s="135"/>
    </row>
    <row r="182" customFormat="false" ht="11.25" hidden="false" customHeight="true" outlineLevel="0" collapsed="false">
      <c r="A182" s="135"/>
      <c r="B182" s="135"/>
    </row>
    <row r="183" customFormat="false" ht="11.25" hidden="false" customHeight="true" outlineLevel="0" collapsed="false">
      <c r="A183" s="135"/>
      <c r="B183" s="135"/>
    </row>
    <row r="184" customFormat="false" ht="11.25" hidden="false" customHeight="true" outlineLevel="0" collapsed="false">
      <c r="A184" s="135"/>
      <c r="B184" s="135"/>
    </row>
    <row r="185" customFormat="false" ht="11.25" hidden="false" customHeight="true" outlineLevel="0" collapsed="false">
      <c r="A185" s="135"/>
      <c r="B185" s="135"/>
    </row>
    <row r="186" customFormat="false" ht="11.25" hidden="false" customHeight="true" outlineLevel="0" collapsed="false">
      <c r="A186" s="135"/>
      <c r="B186" s="135"/>
    </row>
    <row r="187" customFormat="false" ht="11.25" hidden="false" customHeight="true" outlineLevel="0" collapsed="false">
      <c r="A187" s="135"/>
      <c r="B187" s="135"/>
    </row>
    <row r="188" customFormat="false" ht="11.25" hidden="false" customHeight="true" outlineLevel="0" collapsed="false">
      <c r="A188" s="135"/>
      <c r="B188" s="135"/>
    </row>
    <row r="189" customFormat="false" ht="11.25" hidden="false" customHeight="true" outlineLevel="0" collapsed="false">
      <c r="A189" s="135"/>
      <c r="B189" s="135"/>
    </row>
    <row r="190" customFormat="false" ht="11.25" hidden="false" customHeight="true" outlineLevel="0" collapsed="false">
      <c r="A190" s="135"/>
      <c r="B190" s="135"/>
    </row>
    <row r="191" customFormat="false" ht="11.25" hidden="false" customHeight="true" outlineLevel="0" collapsed="false">
      <c r="A191" s="135"/>
      <c r="B191" s="135"/>
    </row>
    <row r="192" customFormat="false" ht="11.25" hidden="false" customHeight="true" outlineLevel="0" collapsed="false">
      <c r="A192" s="135"/>
      <c r="B192" s="135"/>
    </row>
    <row r="193" customFormat="false" ht="11.25" hidden="false" customHeight="true" outlineLevel="0" collapsed="false">
      <c r="A193" s="135"/>
      <c r="B193" s="135"/>
    </row>
    <row r="194" customFormat="false" ht="11.25" hidden="false" customHeight="true" outlineLevel="0" collapsed="false">
      <c r="A194" s="135"/>
      <c r="B194" s="135"/>
    </row>
    <row r="195" customFormat="false" ht="11.25" hidden="false" customHeight="true" outlineLevel="0" collapsed="false">
      <c r="A195" s="135"/>
      <c r="B195" s="135"/>
    </row>
    <row r="196" customFormat="false" ht="11.25" hidden="false" customHeight="true" outlineLevel="0" collapsed="false">
      <c r="A196" s="135"/>
      <c r="B196" s="135"/>
    </row>
    <row r="197" customFormat="false" ht="11.25" hidden="false" customHeight="true" outlineLevel="0" collapsed="false">
      <c r="A197" s="135"/>
      <c r="B197" s="135"/>
    </row>
    <row r="198" customFormat="false" ht="11.25" hidden="false" customHeight="true" outlineLevel="0" collapsed="false">
      <c r="A198" s="135"/>
      <c r="B198" s="135"/>
    </row>
    <row r="199" customFormat="false" ht="11.25" hidden="false" customHeight="true" outlineLevel="0" collapsed="false">
      <c r="A199" s="135"/>
      <c r="B199" s="135"/>
    </row>
    <row r="200" customFormat="false" ht="11.25" hidden="false" customHeight="true" outlineLevel="0" collapsed="false">
      <c r="A200" s="135"/>
      <c r="B200" s="135"/>
    </row>
    <row r="201" customFormat="false" ht="11.25" hidden="false" customHeight="true" outlineLevel="0" collapsed="false">
      <c r="A201" s="135"/>
      <c r="B201" s="135"/>
    </row>
    <row r="202" customFormat="false" ht="11.25" hidden="false" customHeight="true" outlineLevel="0" collapsed="false">
      <c r="A202" s="135"/>
      <c r="B202" s="135"/>
    </row>
    <row r="203" customFormat="false" ht="11.25" hidden="false" customHeight="true" outlineLevel="0" collapsed="false">
      <c r="A203" s="135"/>
      <c r="B203" s="135"/>
    </row>
    <row r="204" customFormat="false" ht="11.25" hidden="false" customHeight="true" outlineLevel="0" collapsed="false">
      <c r="A204" s="135"/>
      <c r="B204" s="135"/>
    </row>
    <row r="205" customFormat="false" ht="11.25" hidden="false" customHeight="true" outlineLevel="0" collapsed="false">
      <c r="A205" s="135"/>
      <c r="B205" s="135"/>
    </row>
    <row r="206" customFormat="false" ht="11.25" hidden="false" customHeight="true" outlineLevel="0" collapsed="false">
      <c r="A206" s="135"/>
      <c r="B206" s="135"/>
    </row>
    <row r="207" customFormat="false" ht="11.25" hidden="false" customHeight="true" outlineLevel="0" collapsed="false">
      <c r="A207" s="135"/>
      <c r="B207" s="135"/>
    </row>
    <row r="208" customFormat="false" ht="11.25" hidden="false" customHeight="true" outlineLevel="0" collapsed="false">
      <c r="A208" s="135"/>
      <c r="B208" s="135"/>
    </row>
    <row r="209" customFormat="false" ht="11.25" hidden="false" customHeight="true" outlineLevel="0" collapsed="false">
      <c r="A209" s="135"/>
      <c r="B209" s="135"/>
    </row>
    <row r="210" customFormat="false" ht="11.25" hidden="false" customHeight="true" outlineLevel="0" collapsed="false">
      <c r="A210" s="135"/>
      <c r="B210" s="135"/>
    </row>
    <row r="211" customFormat="false" ht="11.25" hidden="false" customHeight="true" outlineLevel="0" collapsed="false">
      <c r="A211" s="135"/>
      <c r="B211" s="135"/>
    </row>
    <row r="212" customFormat="false" ht="11.25" hidden="false" customHeight="true" outlineLevel="0" collapsed="false">
      <c r="A212" s="135"/>
      <c r="B212" s="135"/>
    </row>
    <row r="213" customFormat="false" ht="11.25" hidden="false" customHeight="true" outlineLevel="0" collapsed="false">
      <c r="A213" s="135"/>
      <c r="B213" s="135"/>
    </row>
    <row r="214" customFormat="false" ht="11.25" hidden="false" customHeight="true" outlineLevel="0" collapsed="false">
      <c r="A214" s="135"/>
      <c r="B214" s="135"/>
    </row>
    <row r="215" customFormat="false" ht="11.25" hidden="false" customHeight="true" outlineLevel="0" collapsed="false">
      <c r="A215" s="135"/>
      <c r="B215" s="135"/>
    </row>
    <row r="216" customFormat="false" ht="11.25" hidden="false" customHeight="true" outlineLevel="0" collapsed="false">
      <c r="A216" s="135"/>
      <c r="B216" s="135"/>
    </row>
    <row r="217" customFormat="false" ht="11.25" hidden="false" customHeight="true" outlineLevel="0" collapsed="false">
      <c r="A217" s="135"/>
      <c r="B217" s="135"/>
    </row>
    <row r="218" customFormat="false" ht="11.25" hidden="false" customHeight="true" outlineLevel="0" collapsed="false">
      <c r="A218" s="135"/>
      <c r="B218" s="135"/>
    </row>
    <row r="219" customFormat="false" ht="11.25" hidden="false" customHeight="true" outlineLevel="0" collapsed="false">
      <c r="A219" s="135"/>
      <c r="B219" s="135"/>
    </row>
    <row r="220" customFormat="false" ht="11.25" hidden="false" customHeight="true" outlineLevel="0" collapsed="false">
      <c r="A220" s="135"/>
      <c r="B220" s="135"/>
    </row>
    <row r="221" customFormat="false" ht="11.25" hidden="false" customHeight="true" outlineLevel="0" collapsed="false">
      <c r="A221" s="135"/>
      <c r="B221" s="135"/>
    </row>
    <row r="222" customFormat="false" ht="11.25" hidden="false" customHeight="true" outlineLevel="0" collapsed="false">
      <c r="A222" s="135"/>
      <c r="B222" s="135"/>
    </row>
    <row r="223" customFormat="false" ht="11.25" hidden="false" customHeight="true" outlineLevel="0" collapsed="false">
      <c r="A223" s="135"/>
      <c r="B223" s="135"/>
    </row>
    <row r="224" customFormat="false" ht="11.25" hidden="false" customHeight="true" outlineLevel="0" collapsed="false">
      <c r="A224" s="135"/>
      <c r="B224" s="135"/>
    </row>
    <row r="225" customFormat="false" ht="11.25" hidden="false" customHeight="true" outlineLevel="0" collapsed="false">
      <c r="A225" s="135"/>
      <c r="B225" s="135"/>
    </row>
    <row r="226" customFormat="false" ht="11.25" hidden="false" customHeight="true" outlineLevel="0" collapsed="false">
      <c r="A226" s="135"/>
      <c r="B226" s="135"/>
    </row>
    <row r="227" customFormat="false" ht="11.25" hidden="false" customHeight="true" outlineLevel="0" collapsed="false">
      <c r="A227" s="135"/>
      <c r="B227" s="135"/>
    </row>
    <row r="228" customFormat="false" ht="11.25" hidden="false" customHeight="true" outlineLevel="0" collapsed="false">
      <c r="A228" s="135"/>
      <c r="B228" s="135"/>
    </row>
    <row r="229" customFormat="false" ht="11.25" hidden="false" customHeight="true" outlineLevel="0" collapsed="false">
      <c r="A229" s="135"/>
      <c r="B229" s="135"/>
    </row>
    <row r="230" customFormat="false" ht="11.25" hidden="false" customHeight="true" outlineLevel="0" collapsed="false">
      <c r="A230" s="135"/>
      <c r="B230" s="135"/>
    </row>
    <row r="231" customFormat="false" ht="11.25" hidden="false" customHeight="true" outlineLevel="0" collapsed="false">
      <c r="A231" s="135"/>
      <c r="B231" s="135"/>
    </row>
    <row r="232" customFormat="false" ht="11.25" hidden="false" customHeight="true" outlineLevel="0" collapsed="false">
      <c r="A232" s="135"/>
      <c r="B232" s="135"/>
    </row>
    <row r="233" customFormat="false" ht="11.25" hidden="false" customHeight="true" outlineLevel="0" collapsed="false">
      <c r="A233" s="135"/>
      <c r="B233" s="135"/>
    </row>
    <row r="234" customFormat="false" ht="11.25" hidden="false" customHeight="true" outlineLevel="0" collapsed="false">
      <c r="A234" s="135"/>
      <c r="B234" s="135"/>
    </row>
    <row r="235" customFormat="false" ht="11.25" hidden="false" customHeight="true" outlineLevel="0" collapsed="false">
      <c r="A235" s="135"/>
      <c r="B235" s="135"/>
    </row>
    <row r="236" customFormat="false" ht="11.25" hidden="false" customHeight="true" outlineLevel="0" collapsed="false">
      <c r="A236" s="135"/>
      <c r="B236" s="135"/>
    </row>
    <row r="237" customFormat="false" ht="11.25" hidden="false" customHeight="true" outlineLevel="0" collapsed="false">
      <c r="A237" s="135"/>
      <c r="B237" s="135"/>
    </row>
    <row r="238" customFormat="false" ht="11.25" hidden="false" customHeight="true" outlineLevel="0" collapsed="false">
      <c r="A238" s="135"/>
      <c r="B238" s="135"/>
    </row>
    <row r="239" customFormat="false" ht="11.25" hidden="false" customHeight="true" outlineLevel="0" collapsed="false">
      <c r="A239" s="135"/>
      <c r="B239" s="135"/>
    </row>
    <row r="240" customFormat="false" ht="11.25" hidden="false" customHeight="true" outlineLevel="0" collapsed="false">
      <c r="A240" s="135"/>
      <c r="B240" s="135"/>
    </row>
    <row r="241" customFormat="false" ht="11.25" hidden="false" customHeight="true" outlineLevel="0" collapsed="false">
      <c r="A241" s="135"/>
      <c r="B241" s="135"/>
    </row>
    <row r="242" customFormat="false" ht="11.25" hidden="false" customHeight="true" outlineLevel="0" collapsed="false">
      <c r="A242" s="135"/>
      <c r="B242" s="135"/>
    </row>
    <row r="243" customFormat="false" ht="11.25" hidden="false" customHeight="true" outlineLevel="0" collapsed="false">
      <c r="A243" s="135"/>
      <c r="B243" s="135"/>
    </row>
    <row r="244" customFormat="false" ht="11.25" hidden="false" customHeight="true" outlineLevel="0" collapsed="false">
      <c r="A244" s="135"/>
      <c r="B244" s="135"/>
    </row>
    <row r="245" customFormat="false" ht="11.25" hidden="false" customHeight="true" outlineLevel="0" collapsed="false">
      <c r="A245" s="135"/>
      <c r="B245" s="135"/>
    </row>
    <row r="246" customFormat="false" ht="11.25" hidden="false" customHeight="true" outlineLevel="0" collapsed="false">
      <c r="A246" s="135"/>
      <c r="B246" s="135"/>
    </row>
    <row r="247" customFormat="false" ht="11.25" hidden="false" customHeight="true" outlineLevel="0" collapsed="false">
      <c r="A247" s="135"/>
      <c r="B247" s="135"/>
    </row>
    <row r="248" customFormat="false" ht="11.25" hidden="false" customHeight="true" outlineLevel="0" collapsed="false">
      <c r="A248" s="135"/>
      <c r="B248" s="135"/>
    </row>
    <row r="249" customFormat="false" ht="11.25" hidden="false" customHeight="true" outlineLevel="0" collapsed="false">
      <c r="A249" s="135"/>
      <c r="B249" s="135"/>
    </row>
    <row r="250" customFormat="false" ht="11.25" hidden="false" customHeight="true" outlineLevel="0" collapsed="false">
      <c r="A250" s="135"/>
      <c r="B250" s="135"/>
    </row>
    <row r="251" customFormat="false" ht="11.25" hidden="false" customHeight="true" outlineLevel="0" collapsed="false">
      <c r="A251" s="135"/>
      <c r="B251" s="135"/>
    </row>
    <row r="252" customFormat="false" ht="11.25" hidden="false" customHeight="true" outlineLevel="0" collapsed="false">
      <c r="A252" s="135"/>
      <c r="B252" s="135"/>
    </row>
    <row r="253" customFormat="false" ht="11.25" hidden="false" customHeight="true" outlineLevel="0" collapsed="false">
      <c r="A253" s="135"/>
      <c r="B253" s="135"/>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CC99"/>
    <pageSetUpPr fitToPage="false"/>
  </sheetPr>
  <dimension ref="A1:D3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25" defaultRowHeight="11.25" zeroHeight="false" outlineLevelRow="0" outlineLevelCol="0"/>
  <cols>
    <col collapsed="false" customWidth="true" hidden="false" outlineLevel="0" max="1" min="1" style="41" width="3.71"/>
    <col collapsed="false" customWidth="true" hidden="false" outlineLevel="0" max="2" min="2" style="41" width="90.71"/>
    <col collapsed="false" customWidth="false" hidden="false" outlineLevel="0" max="4" min="3" style="41" width="9.14"/>
  </cols>
  <sheetData>
    <row r="1" customFormat="false" ht="11.25" hidden="false" customHeight="true" outlineLevel="0" collapsed="false">
      <c r="B1" s="1087" t="s">
        <v>3411</v>
      </c>
    </row>
    <row r="2" customFormat="false" ht="90" hidden="false" customHeight="true" outlineLevel="0" collapsed="false">
      <c r="B2" s="1088" t="s">
        <v>3412</v>
      </c>
    </row>
    <row r="3" customFormat="false" ht="67.5" hidden="false" customHeight="true" outlineLevel="0" collapsed="false">
      <c r="B3" s="1088" t="s">
        <v>3413</v>
      </c>
    </row>
    <row r="4" customFormat="false" ht="33.75" hidden="false" customHeight="true" outlineLevel="0" collapsed="false">
      <c r="B4" s="1088" t="s">
        <v>3414</v>
      </c>
    </row>
    <row r="5" customFormat="false" ht="11.25" hidden="false" customHeight="true" outlineLevel="0" collapsed="false">
      <c r="B5" s="1088" t="s">
        <v>3415</v>
      </c>
    </row>
    <row r="6" customFormat="false" ht="22.5" hidden="false" customHeight="true" outlineLevel="0" collapsed="false">
      <c r="B6" s="1088" t="s">
        <v>3416</v>
      </c>
    </row>
    <row r="7" customFormat="false" ht="22.5" hidden="false" customHeight="true" outlineLevel="0" collapsed="false">
      <c r="B7" s="1088" t="s">
        <v>3417</v>
      </c>
    </row>
    <row r="8" customFormat="false" ht="22.5" hidden="false" customHeight="true" outlineLevel="0" collapsed="false">
      <c r="B8" s="1088" t="s">
        <v>3418</v>
      </c>
    </row>
    <row r="9" customFormat="false" ht="22.5" hidden="false" customHeight="true" outlineLevel="0" collapsed="false">
      <c r="B9" s="1088" t="s">
        <v>3419</v>
      </c>
    </row>
    <row r="10" customFormat="false" ht="56.25" hidden="false" customHeight="true" outlineLevel="0" collapsed="false">
      <c r="B10" s="1088" t="s">
        <v>3420</v>
      </c>
    </row>
    <row r="11" customFormat="false" ht="12.75" hidden="false" customHeight="true" outlineLevel="0" collapsed="false">
      <c r="B11" s="1089" t="s">
        <v>3421</v>
      </c>
    </row>
    <row r="12" customFormat="false" ht="11.25" hidden="false" customHeight="true" outlineLevel="0" collapsed="false">
      <c r="B12" s="1087" t="s">
        <v>3422</v>
      </c>
    </row>
    <row r="13" customFormat="false" ht="22.5" hidden="false" customHeight="true" outlineLevel="0" collapsed="false">
      <c r="B13" s="1088" t="s">
        <v>3423</v>
      </c>
    </row>
    <row r="14" customFormat="false" ht="67.5" hidden="false" customHeight="true" outlineLevel="0" collapsed="false">
      <c r="B14" s="1088" t="s">
        <v>3424</v>
      </c>
    </row>
    <row r="15" customFormat="false" ht="22.5" hidden="false" customHeight="true" outlineLevel="0" collapsed="false">
      <c r="B15" s="1088" t="s">
        <v>3425</v>
      </c>
    </row>
    <row r="16" customFormat="false" ht="11.25" hidden="false" customHeight="true" outlineLevel="0" collapsed="false">
      <c r="B16" s="1087" t="s">
        <v>3426</v>
      </c>
      <c r="D16" s="578"/>
    </row>
    <row r="17" customFormat="false" ht="33.75" hidden="false" customHeight="true" outlineLevel="0" collapsed="false">
      <c r="B17" s="1088" t="s">
        <v>3427</v>
      </c>
    </row>
    <row r="18" customFormat="false" ht="33.75" hidden="false" customHeight="true" outlineLevel="0" collapsed="false">
      <c r="B18" s="1088" t="s">
        <v>3428</v>
      </c>
    </row>
    <row r="19" customFormat="false" ht="11.25" hidden="false" customHeight="true" outlineLevel="0" collapsed="false">
      <c r="B19" s="1088" t="s">
        <v>3429</v>
      </c>
    </row>
    <row r="20" customFormat="false" ht="33.75" hidden="false" customHeight="true" outlineLevel="0" collapsed="false">
      <c r="B20" s="1088" t="s">
        <v>3430</v>
      </c>
    </row>
    <row r="21" customFormat="false" ht="11.25" hidden="false" customHeight="true" outlineLevel="0" collapsed="false">
      <c r="B21" s="1087" t="s">
        <v>3431</v>
      </c>
    </row>
    <row r="22" customFormat="false" ht="11.25" hidden="false" customHeight="true" outlineLevel="0" collapsed="false">
      <c r="B22" s="1088" t="s">
        <v>3432</v>
      </c>
    </row>
    <row r="24" customFormat="false" ht="22.5" hidden="false" customHeight="true" outlineLevel="0" collapsed="false">
      <c r="B24" s="1090" t="s">
        <v>3433</v>
      </c>
    </row>
    <row r="26" customFormat="false" ht="11.25" hidden="false" customHeight="true" outlineLevel="0" collapsed="false">
      <c r="B26" s="1087" t="s">
        <v>3434</v>
      </c>
    </row>
    <row r="27" customFormat="false" ht="22.5" hidden="false" customHeight="true" outlineLevel="0" collapsed="false">
      <c r="B27" s="303" t="s">
        <v>403</v>
      </c>
    </row>
    <row r="28" customFormat="false" ht="56.25" hidden="false" customHeight="true" outlineLevel="0" collapsed="false">
      <c r="B28" s="303" t="s">
        <v>3435</v>
      </c>
    </row>
    <row r="29" customFormat="false" ht="11.25" hidden="false" customHeight="true" outlineLevel="0" collapsed="false">
      <c r="B29" s="1091" t="s">
        <v>3436</v>
      </c>
    </row>
    <row r="30" customFormat="false" ht="22.5" hidden="false" customHeight="true" outlineLevel="0" collapsed="false">
      <c r="B30" s="303" t="s">
        <v>3437</v>
      </c>
    </row>
    <row r="32" customFormat="false" ht="11.25" hidden="false" customHeight="true" outlineLevel="0" collapsed="false">
      <c r="B32" s="1092" t="s">
        <v>3438</v>
      </c>
    </row>
    <row r="33" customFormat="false" ht="14.25" hidden="false" customHeight="true" outlineLevel="0" collapsed="false">
      <c r="A33" s="1093" t="n">
        <v>1</v>
      </c>
      <c r="B33" s="1094" t="s">
        <v>3439</v>
      </c>
    </row>
    <row r="34" customFormat="false" ht="14.25" hidden="false" customHeight="true" outlineLevel="0" collapsed="false">
      <c r="A34" s="1093" t="n">
        <v>2</v>
      </c>
      <c r="B34" s="1094" t="s">
        <v>3440</v>
      </c>
    </row>
    <row r="35" customFormat="false" ht="11.25" hidden="false" customHeight="true" outlineLevel="0" collapsed="false">
      <c r="B35" s="1092" t="s">
        <v>3441</v>
      </c>
    </row>
    <row r="36" customFormat="false" ht="11.25" hidden="false" customHeight="true" outlineLevel="0" collapsed="false">
      <c r="B36" s="1094" t="s">
        <v>3442</v>
      </c>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8EB4E3"/>
    <pageSetUpPr fitToPage="false"/>
  </sheetPr>
  <dimension ref="A1:V1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546875" defaultRowHeight="14.25" zeroHeight="false" outlineLevelRow="0" outlineLevelCol="0"/>
  <cols>
    <col collapsed="false" customWidth="true" hidden="true" outlineLevel="0" max="1" min="1" style="34" width="9.14"/>
    <col collapsed="false" customWidth="true" hidden="true" outlineLevel="0" max="2" min="2" style="31" width="9.14"/>
    <col collapsed="false" customWidth="true" hidden="false" outlineLevel="0" max="3" min="3" style="84" width="3.01"/>
    <col collapsed="false" customWidth="true" hidden="false" outlineLevel="0" max="4" min="4" style="31" width="5"/>
    <col collapsed="false" customWidth="true" hidden="false" outlineLevel="0" max="5" min="5" style="31" width="38.01"/>
    <col collapsed="false" customWidth="true" hidden="false" outlineLevel="0" max="7" min="6" style="31" width="3.01"/>
    <col collapsed="false" customWidth="true" hidden="false" outlineLevel="0" max="8" min="8" style="31" width="38.01"/>
    <col collapsed="false" customWidth="true" hidden="false" outlineLevel="0" max="9" min="9" style="31" width="35.01"/>
    <col collapsed="false" customWidth="true" hidden="false" outlineLevel="0" max="10" min="10" style="31" width="103.01"/>
    <col collapsed="false" customWidth="true" hidden="false" outlineLevel="0" max="11" min="11" style="92" width="3.01"/>
    <col collapsed="false" customWidth="true" hidden="false" outlineLevel="0" max="14" min="12" style="36" width="10"/>
    <col collapsed="false" customWidth="true" hidden="false" outlineLevel="0" max="15" min="15" style="36" width="13.01"/>
    <col collapsed="false" customWidth="true" hidden="false" outlineLevel="0" max="16" min="16" style="36" width="15.01"/>
    <col collapsed="false" customWidth="true" hidden="false" outlineLevel="0" max="17" min="17" style="36" width="16.01"/>
    <col collapsed="false" customWidth="true" hidden="false" outlineLevel="0" max="21" min="18" style="36" width="10"/>
    <col collapsed="false" customWidth="false" hidden="true" outlineLevel="0" max="22" min="22" style="31" width="10.57"/>
  </cols>
  <sheetData>
    <row r="1" customFormat="false" ht="22.5" hidden="true" customHeight="true" outlineLevel="0" collapsed="false">
      <c r="E1" s="122"/>
      <c r="F1" s="122"/>
      <c r="G1" s="122"/>
      <c r="H1" s="33" t="s">
        <v>359</v>
      </c>
      <c r="I1" s="33"/>
      <c r="V1" s="31" t="s">
        <v>14</v>
      </c>
    </row>
    <row r="2" s="31" customFormat="true" ht="14.25" hidden="true" customHeight="true" outlineLevel="0" collapsed="false">
      <c r="C2" s="253"/>
      <c r="D2" s="294" t="s">
        <v>118</v>
      </c>
      <c r="E2" s="295"/>
      <c r="F2" s="296"/>
      <c r="G2" s="161" t="s">
        <v>118</v>
      </c>
      <c r="H2" s="256"/>
      <c r="I2" s="297"/>
      <c r="L2" s="85"/>
      <c r="M2" s="85"/>
      <c r="N2" s="85"/>
      <c r="O2" s="85" t="s">
        <v>389</v>
      </c>
      <c r="P2" s="85"/>
      <c r="Q2" s="85"/>
      <c r="R2" s="85" t="s">
        <v>388</v>
      </c>
      <c r="S2" s="85" t="s">
        <v>388</v>
      </c>
      <c r="T2" s="85"/>
      <c r="U2" s="85"/>
      <c r="V2" s="31" t="n">
        <v>0</v>
      </c>
    </row>
    <row r="3" s="31" customFormat="true" ht="14.25" hidden="true" customHeight="true" outlineLevel="0" collapsed="false">
      <c r="C3" s="253"/>
      <c r="D3" s="294"/>
      <c r="E3" s="295"/>
      <c r="F3" s="289"/>
      <c r="G3" s="290"/>
      <c r="H3" s="290" t="s">
        <v>390</v>
      </c>
      <c r="I3" s="291"/>
      <c r="L3" s="85"/>
      <c r="M3" s="85"/>
      <c r="N3" s="85"/>
      <c r="O3" s="85"/>
      <c r="P3" s="85"/>
      <c r="Q3" s="85"/>
      <c r="R3" s="85"/>
      <c r="S3" s="85"/>
      <c r="T3" s="85"/>
      <c r="U3" s="85"/>
      <c r="V3" s="31" t="n">
        <v>0</v>
      </c>
    </row>
    <row r="4" customFormat="false" ht="14.25" hidden="true" customHeight="true" outlineLevel="0" collapsed="false">
      <c r="V4" s="31" t="n">
        <v>0</v>
      </c>
    </row>
    <row r="5" s="46" customFormat="true" ht="5.25" hidden="false" customHeight="true" outlineLevel="0" collapsed="false">
      <c r="C5" s="55"/>
      <c r="D5" s="298"/>
      <c r="E5" s="298"/>
      <c r="F5" s="298"/>
      <c r="G5" s="298"/>
      <c r="H5" s="298" t="s">
        <v>363</v>
      </c>
      <c r="I5" s="298"/>
      <c r="J5" s="298"/>
      <c r="L5" s="85"/>
      <c r="M5" s="85"/>
      <c r="N5" s="85"/>
      <c r="O5" s="85"/>
      <c r="P5" s="85"/>
      <c r="Q5" s="85"/>
      <c r="R5" s="85"/>
      <c r="S5" s="85"/>
      <c r="T5" s="85"/>
      <c r="U5" s="85"/>
      <c r="V5" s="46" t="n">
        <v>5</v>
      </c>
    </row>
    <row r="6" customFormat="false" ht="29.25" hidden="false" customHeight="true" outlineLevel="0" collapsed="false">
      <c r="C6" s="253"/>
      <c r="D6" s="299" t="s">
        <v>391</v>
      </c>
      <c r="E6" s="299"/>
      <c r="F6" s="299"/>
      <c r="G6" s="299"/>
      <c r="H6" s="299"/>
      <c r="I6" s="299"/>
      <c r="J6" s="300"/>
      <c r="K6" s="177"/>
      <c r="V6" s="31" t="n">
        <v>28</v>
      </c>
    </row>
    <row r="7" customFormat="false" ht="18" hidden="false" customHeight="true" outlineLevel="0" collapsed="false">
      <c r="C7" s="253"/>
      <c r="D7" s="209" t="str">
        <f aca="false">IF(org=0,"Не определено",org)</f>
        <v>ООО "Газпром теплоэнерго Ярославль"</v>
      </c>
      <c r="E7" s="209"/>
      <c r="F7" s="209"/>
      <c r="G7" s="209"/>
      <c r="H7" s="209"/>
      <c r="I7" s="209"/>
      <c r="J7" s="300"/>
      <c r="K7" s="177"/>
      <c r="V7" s="31" t="n">
        <v>17</v>
      </c>
    </row>
    <row r="8" s="45" customFormat="true" ht="5.25" hidden="false" customHeight="true" outlineLevel="0" collapsed="false">
      <c r="A8" s="46"/>
      <c r="C8" s="268"/>
      <c r="D8" s="301"/>
      <c r="E8" s="301"/>
      <c r="F8" s="301"/>
      <c r="G8" s="301"/>
      <c r="H8" s="301"/>
      <c r="I8" s="301"/>
      <c r="J8" s="301"/>
      <c r="L8" s="85"/>
      <c r="M8" s="85"/>
      <c r="N8" s="85"/>
      <c r="O8" s="85"/>
      <c r="P8" s="85"/>
      <c r="Q8" s="85"/>
      <c r="R8" s="85"/>
      <c r="S8" s="85"/>
      <c r="T8" s="85"/>
      <c r="U8" s="85"/>
      <c r="V8" s="45" t="n">
        <v>5</v>
      </c>
    </row>
    <row r="9" s="45" customFormat="true" ht="5.25" hidden="false" customHeight="true" outlineLevel="0" collapsed="false">
      <c r="A9" s="46"/>
      <c r="C9" s="268"/>
      <c r="D9" s="301"/>
      <c r="E9" s="301"/>
      <c r="F9" s="301"/>
      <c r="G9" s="301"/>
      <c r="H9" s="301"/>
      <c r="I9" s="301"/>
      <c r="J9" s="301"/>
      <c r="L9" s="85"/>
      <c r="M9" s="85"/>
      <c r="N9" s="85"/>
      <c r="O9" s="85"/>
      <c r="P9" s="85"/>
      <c r="Q9" s="85"/>
      <c r="R9" s="85"/>
      <c r="S9" s="85"/>
      <c r="T9" s="85"/>
      <c r="U9" s="85"/>
      <c r="V9" s="45" t="n">
        <v>5</v>
      </c>
    </row>
    <row r="10" customFormat="false" ht="14.7" hidden="false" customHeight="true" outlineLevel="0" collapsed="false">
      <c r="C10" s="253"/>
      <c r="D10" s="271" t="s">
        <v>307</v>
      </c>
      <c r="E10" s="271"/>
      <c r="F10" s="271"/>
      <c r="G10" s="271"/>
      <c r="H10" s="271"/>
      <c r="I10" s="271"/>
      <c r="J10" s="148" t="s">
        <v>308</v>
      </c>
      <c r="V10" s="31" t="n">
        <v>14</v>
      </c>
    </row>
    <row r="11" customFormat="false" ht="27.3" hidden="false" customHeight="true" outlineLevel="0" collapsed="false">
      <c r="C11" s="253"/>
      <c r="D11" s="97" t="s">
        <v>87</v>
      </c>
      <c r="E11" s="269" t="s">
        <v>114</v>
      </c>
      <c r="F11" s="97" t="s">
        <v>87</v>
      </c>
      <c r="G11" s="97"/>
      <c r="H11" s="302" t="s">
        <v>392</v>
      </c>
      <c r="I11" s="302" t="s">
        <v>393</v>
      </c>
      <c r="J11" s="148"/>
      <c r="V11" s="31" t="n">
        <v>26</v>
      </c>
    </row>
    <row r="12" customFormat="false" ht="14.7" hidden="false" customHeight="true" outlineLevel="0" collapsed="false">
      <c r="C12" s="253"/>
      <c r="D12" s="97"/>
      <c r="E12" s="269"/>
      <c r="F12" s="97"/>
      <c r="G12" s="97"/>
      <c r="H12" s="302"/>
      <c r="I12" s="302"/>
      <c r="J12" s="148"/>
      <c r="V12" s="31" t="n">
        <v>14</v>
      </c>
    </row>
    <row r="13" s="87" customFormat="true" ht="11.25" hidden="true" customHeight="true" outlineLevel="0" collapsed="false">
      <c r="C13" s="278"/>
      <c r="D13" s="279" t="s">
        <v>383</v>
      </c>
      <c r="E13" s="279"/>
      <c r="F13" s="279"/>
      <c r="G13" s="279"/>
      <c r="H13" s="280"/>
      <c r="I13" s="280"/>
      <c r="J13" s="303"/>
      <c r="L13" s="85"/>
      <c r="M13" s="85"/>
      <c r="N13" s="85"/>
      <c r="O13" s="85"/>
      <c r="P13" s="85"/>
      <c r="Q13" s="85"/>
      <c r="R13" s="85"/>
      <c r="S13" s="85"/>
      <c r="T13" s="85"/>
      <c r="U13" s="85"/>
      <c r="V13" s="87" t="n">
        <v>0</v>
      </c>
    </row>
    <row r="14" customFormat="false" ht="14.7" hidden="false" customHeight="true" outlineLevel="0" collapsed="false">
      <c r="A14" s="31"/>
      <c r="C14" s="253"/>
      <c r="D14" s="294" t="s">
        <v>118</v>
      </c>
      <c r="E14" s="295"/>
      <c r="F14" s="296"/>
      <c r="G14" s="161" t="s">
        <v>118</v>
      </c>
      <c r="H14" s="256"/>
      <c r="I14" s="297"/>
      <c r="J14" s="302" t="s">
        <v>394</v>
      </c>
      <c r="K14" s="31"/>
      <c r="R14" s="85" t="s">
        <v>388</v>
      </c>
      <c r="S14" s="85" t="s">
        <v>388</v>
      </c>
      <c r="V14" s="31" t="n">
        <v>14</v>
      </c>
    </row>
    <row r="15" customFormat="false" ht="14.7" hidden="false" customHeight="true" outlineLevel="0" collapsed="false">
      <c r="A15" s="31"/>
      <c r="C15" s="253"/>
      <c r="D15" s="294"/>
      <c r="E15" s="295"/>
      <c r="F15" s="289"/>
      <c r="G15" s="290"/>
      <c r="H15" s="290" t="s">
        <v>390</v>
      </c>
      <c r="I15" s="291"/>
      <c r="J15" s="302"/>
      <c r="K15" s="31"/>
      <c r="R15" s="85"/>
      <c r="S15" s="85"/>
      <c r="V15" s="31" t="n">
        <v>14</v>
      </c>
    </row>
    <row r="16" customFormat="false" ht="14.7" hidden="false" customHeight="true" outlineLevel="0" collapsed="false">
      <c r="A16" s="31"/>
      <c r="C16" s="253"/>
      <c r="D16" s="289"/>
      <c r="E16" s="290" t="s">
        <v>130</v>
      </c>
      <c r="F16" s="291"/>
      <c r="G16" s="291"/>
      <c r="H16" s="292"/>
      <c r="I16" s="292"/>
      <c r="J16" s="302"/>
      <c r="K16" s="31"/>
      <c r="V16" s="31" t="n">
        <v>14</v>
      </c>
    </row>
    <row r="17" customFormat="false" ht="14.7" hidden="false" customHeight="true" outlineLevel="0" collapsed="false">
      <c r="K17" s="31"/>
      <c r="V17" s="31" t="n">
        <v>14</v>
      </c>
    </row>
    <row r="18" customFormat="false" ht="22.5" hidden="true" customHeight="true" outlineLevel="0" collapsed="false">
      <c r="A18" s="34" t="s">
        <v>81</v>
      </c>
      <c r="B18" s="31" t="n">
        <v>0</v>
      </c>
      <c r="C18" s="84" t="n">
        <v>3</v>
      </c>
      <c r="D18" s="31" t="n">
        <v>5</v>
      </c>
      <c r="E18" s="31" t="n">
        <v>38</v>
      </c>
      <c r="F18" s="31" t="n">
        <v>3</v>
      </c>
      <c r="G18" s="31" t="n">
        <v>3</v>
      </c>
      <c r="H18" s="31" t="n">
        <v>38</v>
      </c>
      <c r="I18" s="31" t="n">
        <v>35</v>
      </c>
      <c r="J18" s="31" t="n">
        <v>103</v>
      </c>
      <c r="K18" s="92" t="n">
        <v>3</v>
      </c>
      <c r="L18" s="85" t="n">
        <v>10</v>
      </c>
      <c r="M18" s="85" t="n">
        <v>10</v>
      </c>
      <c r="N18" s="85" t="n">
        <v>10</v>
      </c>
      <c r="O18" s="85" t="n">
        <v>13</v>
      </c>
      <c r="P18" s="85" t="n">
        <v>15</v>
      </c>
      <c r="Q18" s="85" t="n">
        <v>16</v>
      </c>
      <c r="R18" s="85" t="n">
        <v>10</v>
      </c>
      <c r="S18" s="85" t="n">
        <v>10</v>
      </c>
      <c r="T18" s="85" t="n">
        <v>10</v>
      </c>
      <c r="U18" s="85" t="n">
        <v>10</v>
      </c>
      <c r="V18" s="31" t="n">
        <v>23</v>
      </c>
    </row>
  </sheetData>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5">
    <dataValidation allowBlank="true" error="Допускается ввод только неотрицательных чисел!" errorStyle="stop" errorTitle="Ошибка" operator="between" showDropDown="false" showErrorMessage="true" showInputMessage="false" sqref="E13:G13" type="none">
      <formula1>0</formula1>
      <formula2>0</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E2 E14" type="none">
      <formula1>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I2 I14" type="whole">
      <formula1>0</formula1>
      <formula2>1E+024</formula2>
    </dataValidation>
    <dataValidation allowBlank="true" error="Допускается ввод только неотрицательных чисел!" errorStyle="stop" errorTitle="Ошибка" operator="between" showDropDown="false" showErrorMessage="true" showInputMessage="false" sqref="H13:I13" type="decimal">
      <formula1>0</formula1>
      <formula2>1E+024</formula2>
    </dataValidation>
    <dataValidation allowBlank="true" error="Допускается ввод не более 900 символов!" errorStyle="stop" errorTitle="Ошибка" operator="lessThanOrEqual" showDropDown="false" showErrorMessage="true" showInputMessage="true" sqref="H2 H14"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LibreOffice/7.2.5.1$Linux_X86_64 LibreOffice_project/20$Build-1</Application>
  <AppVersion>15.0000</AppVersion>
  <Company>ФАС России</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2004-05-21T07:18:45Z</dcterms:created>
  <dc:creator>--</dc:creator>
  <dc:description/>
  <dc:language>ru-RU</dc:language>
  <cp:lastModifiedBy>-</cp:lastModifiedBy>
  <cp:lastPrinted>2013-08-29T08:11:20Z</cp:lastPrinted>
  <dcterms:modified xsi:type="dcterms:W3CDTF">2024-03-31T15:42:24Z</dcterms:modified>
  <cp:revision>0</cp:revision>
  <dc:subject>Информация, подлежащая раскрытию организациями сферы теплоснабжения (цены и тарифы)</dc:subject>
  <dc:title>Информация, подлежащая раскрытию организациями сферы теплоснабжения (цены и тарифы)</dc:title>
</cp:coreProperties>
</file>

<file path=docProps/custom.xml><?xml version="1.0" encoding="utf-8"?>
<Properties xmlns="http://schemas.openxmlformats.org/officeDocument/2006/custom-properties" xmlns:vt="http://schemas.openxmlformats.org/officeDocument/2006/docPropsVTypes"/>
</file>