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media/image1.png" ContentType="image/png"/>
  <Override PartName="/xl/media/image3.png" ContentType="image/png"/>
  <Override PartName="/xl/media/image4.png" ContentType="image/png"/>
  <Override PartName="/xl/media/image6.png" ContentType="image/png"/>
  <Override PartName="/xl/media/image5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4.png" ContentType="image/png"/>
  <Override PartName="/xl/media/image13.png" ContentType="image/png"/>
  <Override PartName="/xl/media/image12.png" ContentType="image/png"/>
  <Override PartName="/xl/media/image11.png" ContentType="image/png"/>
  <Override PartName="/xl/media/image10.png" ContentType="image/png"/>
  <Override PartName="/xl/media/image16.png" ContentType="image/png"/>
  <Override PartName="/xl/media/image15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1.png" ContentType="image/png"/>
  <Override PartName="/xl/media/image20.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Инструкция" sheetId="1" state="visible" r:id="rId2"/>
    <sheet name="Лог обновления" sheetId="2" state="hidden" r:id="rId3"/>
    <sheet name="Титульный" sheetId="3" state="visible" r:id="rId4"/>
    <sheet name="Территории ИП" sheetId="4" state="visible" r:id="rId5"/>
    <sheet name="ИП" sheetId="5" state="visible" r:id="rId6"/>
    <sheet name="Комментарии" sheetId="6" state="visible" r:id="rId7"/>
    <sheet name="Проверка" sheetId="7" state="visible" r:id="rId8"/>
    <sheet name="AllSheetsInThisWorkbook" sheetId="8" state="hidden" r:id="rId9"/>
    <sheet name="TEHSHEET" sheetId="9" state="hidden" r:id="rId10"/>
    <sheet name="et_union" sheetId="10" state="hidden" r:id="rId11"/>
    <sheet name="mod_00" sheetId="11" state="hidden" r:id="rId12"/>
    <sheet name="mod_01" sheetId="12" state="hidden" r:id="rId13"/>
    <sheet name="mod_02" sheetId="13" state="hidden" r:id="rId14"/>
    <sheet name="mod_com" sheetId="14" state="hidden" r:id="rId15"/>
    <sheet name="modProv" sheetId="15" state="hidden" r:id="rId16"/>
    <sheet name="modFill" sheetId="16" state="hidden" r:id="rId17"/>
    <sheet name="modHTTP" sheetId="17" state="hidden" r:id="rId18"/>
    <sheet name="modReestr" sheetId="18" state="hidden" r:id="rId19"/>
    <sheet name="modfrmReestr" sheetId="19" state="hidden" r:id="rId20"/>
    <sheet name="modInstruction" sheetId="20" state="hidden" r:id="rId21"/>
    <sheet name="modUpdTemplMain" sheetId="21" state="hidden" r:id="rId22"/>
    <sheet name="modfrmCheckUpdates" sheetId="22" state="hidden" r:id="rId23"/>
    <sheet name="modfrmRegion" sheetId="23" state="hidden" r:id="rId24"/>
    <sheet name="REESTR_MO" sheetId="24" state="hidden" r:id="rId25"/>
    <sheet name="REESTR_ORG" sheetId="25" state="hidden" r:id="rId26"/>
    <sheet name="REESTR_IP" sheetId="26" state="hidden" r:id="rId27"/>
    <sheet name="REESTR_IP_2017" sheetId="27" state="hidden" r:id="rId28"/>
    <sheet name="REESTR_TER" sheetId="28" state="hidden" r:id="rId29"/>
    <sheet name="REESTR_CNCSN" sheetId="29" state="hidden" r:id="rId30"/>
    <sheet name="REESTR_OBJECT" sheetId="30" state="hidden" r:id="rId31"/>
    <sheet name="REESTR_STOP_REASON" sheetId="31" state="hidden" r:id="rId32"/>
    <sheet name="modClassifierValidate" sheetId="32" state="hidden" r:id="rId33"/>
    <sheet name="modCheckCyan" sheetId="33" state="hidden" r:id="rId34"/>
    <sheet name="modHyp" sheetId="34" state="hidden" r:id="rId35"/>
  </sheets>
  <definedNames>
    <definedName function="false" hidden="false" name="add_01_1" vbProcedure="false"/>
    <definedName function="false" hidden="false" name="add_01_2" vbProcedure="false"/>
    <definedName function="false" hidden="false" name="add_01_3" vbProcedure="false"/>
    <definedName function="false" hidden="false" name="add_02_1" vbProcedure="false"/>
    <definedName function="false" hidden="false" name="add_com" vbProcedure="false"/>
    <definedName function="false" hidden="false" name="all_year_list" vbProcedure="false"/>
    <definedName function="false" hidden="false" name="anscount" vbProcedure="false"/>
    <definedName function="false" hidden="false" name="begin_year_list" vbProcedure="false"/>
    <definedName function="false" hidden="false" name="change_ip" vbProcedure="false"/>
    <definedName function="false" hidden="false" name="change_url" vbProcedure="false"/>
    <definedName function="false" hidden="false" name="CheckBC_ws_01" vbProcedure="false"/>
    <definedName function="false" hidden="false" name="chkGetUpdatesValue" vbProcedure="false"/>
    <definedName function="false" hidden="false" name="chkNoUpdatesValue" vbProcedure="false"/>
    <definedName function="false" hidden="false" name="code" vbProcedure="false"/>
    <definedName function="false" hidden="false" name="concession" vbProcedure="false"/>
    <definedName function="false" hidden="false" name="date_end" vbProcedure="false"/>
    <definedName function="false" hidden="false" name="date_start" vbProcedure="false"/>
    <definedName function="false" hidden="false" name="decision_date" vbProcedure="false"/>
    <definedName function="false" hidden="false" name="decision_name" vbProcedure="false"/>
    <definedName function="false" hidden="false" name="decision_nmbr" vbProcedure="false"/>
    <definedName function="false" hidden="false" name="decision_type" vbProcedure="false"/>
    <definedName function="false" hidden="false" name="decision_url" vbProcedure="false"/>
    <definedName function="false" hidden="false" name="et_com" vbProcedure="false"/>
    <definedName function="false" hidden="false" name="et_ListComm" vbProcedure="false"/>
    <definedName function="false" hidden="false" name="et_mr_list" vbProcedure="false"/>
    <definedName function="false" hidden="false" name="et_ws_01_ifin" vbProcedure="false"/>
    <definedName function="false" hidden="false" name="et_ws_01_m" vbProcedure="false"/>
    <definedName function="false" hidden="false" name="et_ws_01_obj" vbProcedure="false"/>
    <definedName function="false" hidden="false" name="et_ws_02_1" vbProcedure="false"/>
    <definedName function="false" hidden="false" name="fil_name" vbProcedure="false"/>
    <definedName function="false" hidden="false" name="FirstLine" vbProcedure="false"/>
    <definedName function="false" hidden="false" name="flag_ip" vbProcedure="false"/>
    <definedName function="false" hidden="false" name="god" vbProcedure="false"/>
    <definedName function="false" hidden="false" name="group_list" vbProcedure="false"/>
    <definedName function="false" hidden="false" name="inn" vbProcedure="false"/>
    <definedName function="false" hidden="false" name="Instr_1" vbProcedure="false"/>
    <definedName function="false" hidden="false" name="Instr_2" vbProcedure="false"/>
    <definedName function="false" hidden="false" name="Instr_3" vbProcedure="false"/>
    <definedName function="false" hidden="false" name="Instr_4" vbProcedure="false"/>
    <definedName function="false" hidden="false" name="Instr_5" vbProcedure="false"/>
    <definedName function="false" hidden="false" name="Instr_6" vbProcedure="false"/>
    <definedName function="false" hidden="false" name="Instr_7" vbProcedure="false"/>
    <definedName function="false" hidden="false" name="Instr_8" vbProcedure="false"/>
    <definedName function="false" hidden="false" name="instr_hyp1" vbProcedure="false"/>
    <definedName function="false" hidden="false" name="instr_hyp5" vbProcedure="false"/>
    <definedName function="false" hidden="false" name="ip_cost" vbProcedure="false"/>
    <definedName function="false" hidden="false" name="ip_list" vbProcedure="false"/>
    <definedName function="false" hidden="false" name="ip_name" vbProcedure="false"/>
    <definedName function="false" hidden="false" name="IstFin_Range" vbProcedure="false"/>
    <definedName function="false" hidden="false" name="ist_fin_list" vbProcedure="false"/>
    <definedName function="false" hidden="false" name="kpp" vbProcedure="false"/>
    <definedName function="false" hidden="false" name="LIST_MR_MO_OKTMO" vbProcedure="false"/>
    <definedName function="false" hidden="false" name="logical" vbProcedure="false"/>
    <definedName function="false" hidden="false" name="MONTH" vbProcedure="false"/>
    <definedName function="false" hidden="false" name="month_list" vbProcedure="false"/>
    <definedName function="false" hidden="false" name="mo_col_02" vbProcedure="false"/>
    <definedName function="false" hidden="false" name="MO_LIST_10" vbProcedure="false"/>
    <definedName function="false" hidden="false" name="MO_LIST_11" vbProcedure="false"/>
    <definedName function="false" hidden="false" name="MO_LIST_12" vbProcedure="false"/>
    <definedName function="false" hidden="false" name="MO_LIST_13" vbProcedure="false"/>
    <definedName function="false" hidden="false" name="MO_LIST_14" vbProcedure="false"/>
    <definedName function="false" hidden="false" name="MO_LIST_15" vbProcedure="false"/>
    <definedName function="false" hidden="false" name="MO_LIST_16" vbProcedure="false"/>
    <definedName function="false" hidden="false" name="MO_LIST_17" vbProcedure="false"/>
    <definedName function="false" hidden="false" name="MO_LIST_18" vbProcedure="false"/>
    <definedName function="false" hidden="false" name="MO_LIST_19" vbProcedure="false"/>
    <definedName function="false" hidden="false" name="MO_LIST_2" vbProcedure="false"/>
    <definedName function="false" hidden="false" name="MO_LIST_20" vbProcedure="false"/>
    <definedName function="false" hidden="false" name="MO_LIST_21" vbProcedure="false"/>
    <definedName function="false" hidden="false" name="MO_LIST_3" vbProcedure="false"/>
    <definedName function="false" hidden="false" name="MO_LIST_4" vbProcedure="false"/>
    <definedName function="false" hidden="false" name="MO_LIST_5" vbProcedure="false"/>
    <definedName function="false" hidden="false" name="MO_LIST_6" vbProcedure="false"/>
    <definedName function="false" hidden="false" name="MO_LIST_7" vbProcedure="false"/>
    <definedName function="false" hidden="false" name="MO_LIST_8" vbProcedure="false"/>
    <definedName function="false" hidden="false" name="MO_LIST_9" vbProcedure="false"/>
    <definedName function="false" hidden="false" name="mr_col_02" vbProcedure="false"/>
    <definedName function="false" hidden="false" name="MR_LIST" vbProcedure="false"/>
    <definedName function="false" hidden="false" name="nds" vbProcedure="false"/>
    <definedName function="false" hidden="false" name="nvv" vbProcedure="false"/>
    <definedName function="false" hidden="false" name="nvv_cost" vbProcedure="false"/>
    <definedName function="false" hidden="false" name="oktmo_col_02" vbProcedure="false"/>
    <definedName function="false" hidden="false" name="OKTMO_TYPE_LIST" vbProcedure="false"/>
    <definedName function="false" hidden="false" name="org" vbProcedure="false"/>
    <definedName function="false" hidden="false" name="Org_Address" vbProcedure="false"/>
    <definedName function="false" hidden="false" name="org_form" vbProcedure="false"/>
    <definedName function="false" hidden="false" name="Org_otv_lico" vbProcedure="false"/>
    <definedName function="false" hidden="false" name="pDel_Comm" vbProcedure="false"/>
    <definedName function="false" hidden="false" name="period" vbProcedure="false"/>
    <definedName function="false" hidden="false" name="plan_version" vbProcedure="false"/>
    <definedName function="false" hidden="false" name="podgroup_1_list" vbProcedure="false"/>
    <definedName function="false" hidden="false" name="podgroup_3_list" vbProcedure="false"/>
    <definedName function="false" hidden="false" name="podgroup_5_list" vbProcedure="false"/>
    <definedName function="false" hidden="false" name="quality" vbProcedure="false"/>
    <definedName function="false" hidden="false" name="REESTR_IP_RANGE" vbProcedure="false"/>
    <definedName function="false" hidden="false" name="REESTR_IP_STOP_REASON" vbProcedure="false"/>
    <definedName function="false" hidden="false" name="REESTR_MR_MO_OKTMO_RANGE" vbProcedure="false"/>
    <definedName function="false" hidden="false" name="REESTR_OBJECT_RANGE" vbProcedure="false"/>
    <definedName function="false" hidden="false" name="REGION" vbProcedure="false"/>
    <definedName function="false" hidden="false" name="region_name" vbProcedure="false"/>
    <definedName function="false" hidden="false" name="rst_org_id_ip" vbProcedure="false"/>
    <definedName function="false" hidden="false" name="rst_org_id_org" vbProcedure="false"/>
    <definedName function="false" hidden="false" name="SAPBEXrevision" vbProcedure="false"/>
    <definedName function="false" hidden="false" name="SAPBEXsysID" vbProcedure="false"/>
    <definedName function="false" hidden="false" name="SAPBEXwbID" vbProcedure="false"/>
    <definedName function="false" hidden="false" name="spr_ip_end_list" vbProcedure="false"/>
    <definedName function="false" hidden="false" name="spr_ip_type_list" vbProcedure="false"/>
    <definedName function="false" hidden="false" name="spr_ip_type_list_change" vbProcedure="false"/>
    <definedName function="false" hidden="false" name="spr_ks" vbProcedure="false"/>
    <definedName function="false" hidden="false" name="spr_pok_kach" vbProcedure="false"/>
    <definedName function="false" hidden="false" name="spr_type_report" vbProcedure="false"/>
    <definedName function="false" hidden="false" name="status_ip" vbProcedure="false"/>
    <definedName function="false" hidden="false" name="stop_description" vbProcedure="false"/>
    <definedName function="false" hidden="false" name="stop_reason" vbProcedure="false"/>
    <definedName function="false" hidden="false" name="stop_url" vbProcedure="false"/>
    <definedName function="false" hidden="false" name="type_template" vbProcedure="false"/>
    <definedName function="false" hidden="false" name="UpdStatus" vbProcedure="false"/>
    <definedName function="false" hidden="false" name="vdet" vbProcedure="false"/>
    <definedName function="false" hidden="false" name="version" vbProcedure="false"/>
    <definedName function="false" hidden="false" name="ws_01_at_length_cncsn" vbProcedure="false"/>
    <definedName function="false" hidden="false" name="ws_01_at_length_event" vbProcedure="false"/>
    <definedName function="false" hidden="false" name="ws_01_at_length_object" vbProcedure="false"/>
    <definedName function="false" hidden="false" name="ws_01_col_0_d" vbProcedure="false"/>
    <definedName function="false" hidden="false" name="ws_01_col_0_p" vbProcedure="false"/>
    <definedName function="false" hidden="false" name="ws_01_col_0_up" vbProcedure="false"/>
    <definedName function="false" hidden="false" name="ws_01_col_1_d" vbProcedure="false"/>
    <definedName function="false" hidden="false" name="ws_01_col_1_p" vbProcedure="false"/>
    <definedName function="false" hidden="false" name="ws_01_col_1_up" vbProcedure="false"/>
    <definedName function="false" hidden="false" name="ws_01_col_2_d" vbProcedure="false"/>
    <definedName function="false" hidden="false" name="ws_01_col_2_p" vbProcedure="false"/>
    <definedName function="false" hidden="false" name="ws_01_col_2_up" vbProcedure="false"/>
    <definedName function="false" hidden="false" name="ws_01_col_3_d" vbProcedure="false"/>
    <definedName function="false" hidden="false" name="ws_01_col_3_p" vbProcedure="false"/>
    <definedName function="false" hidden="false" name="ws_01_col_3_up" vbProcedure="false"/>
    <definedName function="false" hidden="false" name="ws_01_col_4_d" vbProcedure="false"/>
    <definedName function="false" hidden="false" name="ws_01_col_4_p" vbProcedure="false"/>
    <definedName function="false" hidden="false" name="ws_01_col_4_up" vbProcedure="false"/>
    <definedName function="false" hidden="false" name="ws_01_col_add_event" vbProcedure="false"/>
    <definedName function="false" hidden="false" name="ws_01_col_add_ifin" vbProcedure="false"/>
    <definedName function="false" hidden="false" name="ws_01_col_add_obj" vbProcedure="false"/>
    <definedName function="false" hidden="false" name="ws_01_col_all_d" vbProcedure="false"/>
    <definedName function="false" hidden="false" name="ws_01_col_all_p" vbProcedure="false"/>
    <definedName function="false" hidden="false" name="ws_01_col_all_up" vbProcedure="false"/>
    <definedName function="false" hidden="false" name="ws_01_col_change" vbProcedure="false"/>
    <definedName function="false" hidden="false" name="ws_01_col_cncsn" vbProcedure="false"/>
    <definedName function="false" hidden="false" name="ws_01_col_cncsn_ok" vbProcedure="false"/>
    <definedName function="false" hidden="false" name="ws_01_col_del_event" vbProcedure="false"/>
    <definedName function="false" hidden="false" name="ws_01_col_del_ifin" vbProcedure="false"/>
    <definedName function="false" hidden="false" name="ws_01_col_del_obj" vbProcedure="false"/>
    <definedName function="false" hidden="false" name="ws_01_col_last_d" vbProcedure="false"/>
    <definedName function="false" hidden="false" name="ws_01_col_last_p" vbProcedure="false"/>
    <definedName function="false" hidden="false" name="ws_01_col_last_p_copy" vbProcedure="false"/>
    <definedName function="false" hidden="false" name="ws_01_col_last_up" vbProcedure="false"/>
    <definedName function="false" hidden="false" name="ws_01_col_nvv" vbProcedure="false"/>
    <definedName function="false" hidden="false" name="ws_01_col_obj_1" vbProcedure="false"/>
    <definedName function="false" hidden="false" name="ws_01_col_obj_lgl_id" vbProcedure="false"/>
    <definedName function="false" hidden="false" name="ws_01_col_obj_name" vbProcedure="false"/>
    <definedName function="false" hidden="false" name="ws_01_col_oktmo" vbProcedure="false"/>
    <definedName function="false" hidden="false" name="ws_01_col_past" vbProcedure="false"/>
    <definedName function="false" hidden="false" name="ws_01_fill" vbProcedure="false"/>
    <definedName function="false" hidden="false" name="ws_01_group_column" vbProcedure="false"/>
    <definedName function="false" hidden="false" name="ws_01_planyear_column" vbProcedure="false"/>
    <definedName function="false" hidden="false" name="ws_01_row_all_01" vbProcedure="false"/>
    <definedName function="false" hidden="false" name="ws_01_row_all_02" vbProcedure="false"/>
    <definedName function="false" hidden="false" name="ws_01_row_all_03" vbProcedure="false"/>
    <definedName function="false" hidden="false" name="ws_01_row_all_cncsn" vbProcedure="false"/>
    <definedName function="false" hidden="false" name="ws_01_row_all_ip" vbProcedure="false"/>
    <definedName function="false" hidden="false" name="ws_01_row_end" vbProcedure="false"/>
    <definedName function="false" hidden="false" name="ws_01_row_start" vbProcedure="false"/>
    <definedName function="false" hidden="false" name="ws_02_col_search_data" vbProcedure="false"/>
    <definedName function="false" hidden="false" name="ws_02_col_ter_del" vbProcedure="false"/>
    <definedName function="false" hidden="false" name="ws_02_fill_flag" vbProcedure="false"/>
    <definedName function="false" hidden="false" name="year_list" vbProcedure="false"/>
    <definedName function="false" hidden="false" name="_IDОтчета" vbProcedure="false"/>
    <definedName function="false" hidden="false" name="_IDШаблона" vbProcedure="false"/>
    <definedName function="false" hidden="false" name="_Параметр_1" vbProcedure="false"/>
    <definedName function="false" hidden="false" name="_Параметр_2" vbProcedure="false"/>
    <definedName function="false" hidden="false" name="_Параметр_3" vbProcedure="false"/>
    <definedName function="false" hidden="false" name="_Параметр_4" vbProcedure="false"/>
    <definedName function="false" hidden="false" name="_Параметр_5" vbProcedure="false"/>
    <definedName function="false" hidden="false" name="_Параметр_6" vbProcedure="false"/>
    <definedName function="false" hidden="false" localSheetId="6" name="_xlnm._FilterDatabase" vbProcedure="false"/>
    <definedName function="true" hidden="false" name="Instruction.BlockClick" vbProcedure="true"/>
    <definedName function="true" hidden="false" name="Instruction.cmdGetUpdate_Click" vbProcedure="true"/>
    <definedName function="true" hidden="false" name="Instruction.cmdShowHideUpdateLog_Click" vbProcedure="true"/>
    <definedName function="true" hidden="false" name="modInstruction.Process_Page_First" vbProcedure="true"/>
    <definedName function="true" hidden="false" name="modInstruction.Process_Page_Back" vbProcedure="true"/>
    <definedName function="true" hidden="false" name="modInstruction.cmdStart_Click_Handler" vbProcedure="true"/>
    <definedName function="true" hidden="false" name="modUpdTemplLogger.Clear" vbProcedure="true"/>
    <definedName function="true" hidden="false" name="mod_00.cmdStart_Click_Handler" vbProcedure="true"/>
    <definedName function="true" hidden="false" name="mod_00.FREEZE_PANES" vbProcedure="true"/>
    <definedName function="true" hidden="false" name="mod_02.cmdStart_Click_Handler" vbProcedure="true"/>
    <definedName function="true" hidden="false" name="mod_02.cmdCheckData_Click_Handler" vbProcedure="true"/>
    <definedName function="true" hidden="false" name="mod_01.cmdAtLengthCncsn_Click_Handler" vbProcedure="true"/>
    <definedName function="true" hidden="false" name="mod_01.cmdAtLengthObjectClick_Handler" vbProcedure="true"/>
    <definedName function="true" hidden="false" name="mod_01.cmdAtLengthEventClick_Handler" vbProcedure="true"/>
    <definedName function="true" hidden="false" name="AllSheetsInThisWorkbook.MakeList" vbProcedure="true"/>
  </definedName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M21" authorId="0">
      <text>
        <r>
          <rPr>
            <sz val="9"/>
            <color rgb="FF000000"/>
            <rFont val="Tahoma"/>
            <family val="2"/>
            <charset val="204"/>
          </rPr>
          <t xml:space="preserve"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<sst xmlns="http://schemas.openxmlformats.org/spreadsheetml/2006/main" count="2182" uniqueCount="835">
  <si>
    <t xml:space="preserve"> (требуется обновление)</t>
  </si>
  <si>
    <t xml:space="preserve"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</t>
  </si>
  <si>
    <t xml:space="preserve">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</si>
  <si>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 xml:space="preserve"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</si>
  <si>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</si>
  <si>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</si>
  <si>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</si>
  <si>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</si>
  <si>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 xml:space="preserve"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</si>
  <si>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 xml:space="preserve"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</si>
  <si>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 xml:space="preserve">Консультации:</t>
  </si>
  <si>
    <t xml:space="preserve">Обратиться за помощью</t>
  </si>
  <si>
    <t xml:space="preserve">Дистрибутивы:</t>
  </si>
  <si>
    <t xml:space="preserve">Перейти</t>
  </si>
  <si>
    <t xml:space="preserve">Общая инструкция по заполнению отчетной формы:</t>
  </si>
  <si>
    <t xml:space="preserve">Инструкция по заполнению</t>
  </si>
  <si>
    <t xml:space="preserve">Обосновывающие материалы необходимо загружать с помощью "ЕИАС Мониторинг":</t>
  </si>
  <si>
    <t xml:space="preserve">Руководство по загрузке документов</t>
  </si>
  <si>
    <t xml:space="preserve">Отчётные формы:</t>
  </si>
  <si>
    <t xml:space="preserve">Перейти к разделу</t>
  </si>
  <si>
    <t xml:space="preserve">Контакты специалистов ЦА ФАС России:</t>
  </si>
  <si>
    <t xml:space="preserve">ФИО:</t>
  </si>
  <si>
    <t xml:space="preserve">Бутко Татьяна Викторовна</t>
  </si>
  <si>
    <t xml:space="preserve">E-mail:</t>
  </si>
  <si>
    <t xml:space="preserve">butko@fas.gov.ru</t>
  </si>
  <si>
    <t xml:space="preserve">Сондоевская Ксения Александровна</t>
  </si>
  <si>
    <t xml:space="preserve">demicheva@fas.gov.ru</t>
  </si>
  <si>
    <t xml:space="preserve"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</si>
  <si>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 xml:space="preserve">проверять доступные обновления (рекомендуется)</t>
  </si>
  <si>
    <t xml:space="preserve">y</t>
  </si>
  <si>
    <t xml:space="preserve">никогда не проверять наличие обновлений (не рекомендуется)</t>
  </si>
  <si>
    <t xml:space="preserve">Дата/Время</t>
  </si>
  <si>
    <t xml:space="preserve">Сообщение</t>
  </si>
  <si>
    <t xml:space="preserve">Статус</t>
  </si>
  <si>
    <t xml:space="preserve">Проверка доступных обновлений...</t>
  </si>
  <si>
    <t xml:space="preserve">Информация</t>
  </si>
  <si>
    <t xml:space="preserve">Нет доступных обновлений для отчёта с кодом INV.WARM.2018YEAR!</t>
  </si>
  <si>
    <t xml:space="preserve">Субъект РФ</t>
  </si>
  <si>
    <t xml:space="preserve">Ярославская область</t>
  </si>
  <si>
    <t xml:space="preserve">Период регулирования</t>
  </si>
  <si>
    <t xml:space="preserve">Тип отчета</t>
  </si>
  <si>
    <t xml:space="preserve">корректировка</t>
  </si>
  <si>
    <t xml:space="preserve">Наименование ИП</t>
  </si>
  <si>
    <t xml:space="preserve">Инвестиционная программа в сфере теплоснабжения на 2016-2018 годы</t>
  </si>
  <si>
    <t xml:space="preserve">Наименование организации</t>
  </si>
  <si>
    <t xml:space="preserve">ООО "Газпром теплоэнерго Ярославль"</t>
  </si>
  <si>
    <t xml:space="preserve">ИНН</t>
  </si>
  <si>
    <t xml:space="preserve">7603060690</t>
  </si>
  <si>
    <t xml:space="preserve">КПП</t>
  </si>
  <si>
    <t xml:space="preserve">760301001</t>
  </si>
  <si>
    <t xml:space="preserve">Наименование (описание) обособленного подразделения</t>
  </si>
  <si>
    <t xml:space="preserve">Организационно-правовая форма</t>
  </si>
  <si>
    <t xml:space="preserve">1 23 00 | Общества с ограниченной ответственностью</t>
  </si>
  <si>
    <t xml:space="preserve">Вид деятельности</t>
  </si>
  <si>
    <t xml:space="preserve">Некомбинированное производство :: Передача :: Сбыт</t>
  </si>
  <si>
    <t xml:space="preserve">ИП утверждена с НДС</t>
  </si>
  <si>
    <t xml:space="preserve">нет</t>
  </si>
  <si>
    <t xml:space="preserve">Статус ИП</t>
  </si>
  <si>
    <t xml:space="preserve">продолжение ИП</t>
  </si>
  <si>
    <t xml:space="preserve">Показатели качества и надежности</t>
  </si>
  <si>
    <t xml:space="preserve">по организации</t>
  </si>
  <si>
    <t xml:space="preserve">Мероприятия по концессионному соглашению</t>
  </si>
  <si>
    <t xml:space="preserve">ИП не содержит мероприятия, реализуемые в рамках КС</t>
  </si>
  <si>
    <t xml:space="preserve">Корректировка НВВ в связи с неисполнением ИП</t>
  </si>
  <si>
    <t xml:space="preserve">Дата начала ИП</t>
  </si>
  <si>
    <t xml:space="preserve">01.07.2016</t>
  </si>
  <si>
    <t xml:space="preserve">Дата окончания ИП</t>
  </si>
  <si>
    <t xml:space="preserve">30.06.2019</t>
  </si>
  <si>
    <t xml:space="preserve">Период реализации ИП</t>
  </si>
  <si>
    <t xml:space="preserve">Наименование решения</t>
  </si>
  <si>
    <t xml:space="preserve">Об утверждении скорректированных инвестиционных программ</t>
  </si>
  <si>
    <t xml:space="preserve">Тип решения</t>
  </si>
  <si>
    <t xml:space="preserve">приказ</t>
  </si>
  <si>
    <t xml:space="preserve">Номер решения</t>
  </si>
  <si>
    <t xml:space="preserve">109-ви</t>
  </si>
  <si>
    <t xml:space="preserve">Дата решения</t>
  </si>
  <si>
    <t xml:space="preserve">30.11.2017</t>
  </si>
  <si>
    <t xml:space="preserve">Ссылка на обосновывающие материалы</t>
  </si>
  <si>
    <t xml:space="preserve">https://portal.eias.ru/Portal/DownloadPage.aspx?type=12&amp;guid=abb9aed2-840e-4b23-9b0c-b969ba9b75a1</t>
  </si>
  <si>
    <t xml:space="preserve">Изменения ИП</t>
  </si>
  <si>
    <t xml:space="preserve">корректировка финансирования ИП</t>
  </si>
  <si>
    <t xml:space="preserve">Ссылка на обосновывающие материалы (Изменения ИП)</t>
  </si>
  <si>
    <t xml:space="preserve">https://portal.eias.ru/Portal/DownloadPage.aspx?type=12&amp;guid=04b49666-8ae3-42c7-a334-048f44cedad7</t>
  </si>
  <si>
    <t xml:space="preserve">Причина прекращения действия ИП</t>
  </si>
  <si>
    <t xml:space="preserve">Описание причины прекращения действия ИП</t>
  </si>
  <si>
    <t xml:space="preserve">Ссылка на обосновывающие материалы (ИП прекратила действие)</t>
  </si>
  <si>
    <t xml:space="preserve">Адрес регулируемой организации</t>
  </si>
  <si>
    <t xml:space="preserve">Юридический адрес</t>
  </si>
  <si>
    <t xml:space="preserve">150065, г. Ярославль пр-т Машиностроителей, 64</t>
  </si>
  <si>
    <t xml:space="preserve">Почтовый адрес</t>
  </si>
  <si>
    <t xml:space="preserve">Ответственный за предоставление информации
 (от регулируемой организации)</t>
  </si>
  <si>
    <t xml:space="preserve">Фамилия, имя, отчество</t>
  </si>
  <si>
    <t xml:space="preserve">Жезлова Нталия Валерьевна</t>
  </si>
  <si>
    <t xml:space="preserve">Должность</t>
  </si>
  <si>
    <t xml:space="preserve">Начальник ПЭО</t>
  </si>
  <si>
    <t xml:space="preserve">Контактный телефон</t>
  </si>
  <si>
    <t xml:space="preserve">(4852) 67-06-58</t>
  </si>
  <si>
    <t xml:space="preserve">e-mail</t>
  </si>
  <si>
    <t xml:space="preserve">u1577@teplosys.com</t>
  </si>
  <si>
    <t xml:space="preserve">Территории оказания услуг, на которых утверждена ИП</t>
  </si>
  <si>
    <t xml:space="preserve">1</t>
  </si>
  <si>
    <t xml:space="preserve">№ п/п</t>
  </si>
  <si>
    <t xml:space="preserve">Муниципальный район</t>
  </si>
  <si>
    <t xml:space="preserve">Муниципальное образование</t>
  </si>
  <si>
    <t xml:space="preserve">ОКТМО</t>
  </si>
  <si>
    <t xml:space="preserve">Тип муниципального образования</t>
  </si>
  <si>
    <t xml:space="preserve">Результат проверки наличия данных</t>
  </si>
  <si>
    <t xml:space="preserve">Город Ярославль</t>
  </si>
  <si>
    <t xml:space="preserve">78701000</t>
  </si>
  <si>
    <t xml:space="preserve">ОК (А)</t>
  </si>
  <si>
    <t xml:space="preserve">Поиск данных в ручном режиме</t>
  </si>
  <si>
    <t xml:space="preserve">ОК</t>
  </si>
  <si>
    <t xml:space="preserve">Ростовский муниципальный район</t>
  </si>
  <si>
    <t xml:space="preserve">Семибратово сельское поселение</t>
  </si>
  <si>
    <t xml:space="preserve">78637447</t>
  </si>
  <si>
    <t xml:space="preserve">Угличский муниципальный район</t>
  </si>
  <si>
    <t xml:space="preserve">78646000</t>
  </si>
  <si>
    <t xml:space="preserve">Расходы на капитальные вложения (инвестиции), тыс.руб.
</t>
  </si>
  <si>
    <t xml:space="preserve">Группа, к которой относятся мероприятия инвестиционной программы</t>
  </si>
  <si>
    <t xml:space="preserve">Подгруппа, к которой относятся мероприятия инвестиционной программы</t>
  </si>
  <si>
    <t xml:space="preserve">Наименование строек</t>
  </si>
  <si>
    <t xml:space="preserve">Территория оказания услуг</t>
  </si>
  <si>
    <t xml:space="preserve">Период реализации согласно ИП, лет</t>
  </si>
  <si>
    <t xml:space="preserve">Плановый год ввода в эксплуатацию / выполнения мероприятия</t>
  </si>
  <si>
    <t xml:space="preserve">Стадия выполнения, %</t>
  </si>
  <si>
    <t xml:space="preserve">№ объекта</t>
  </si>
  <si>
    <t xml:space="preserve">Объект инфраструктуры ТЭ</t>
  </si>
  <si>
    <t xml:space="preserve">Наименование объекта</t>
  </si>
  <si>
    <t xml:space="preserve">Тип объекта</t>
  </si>
  <si>
    <t xml:space="preserve">Адрес объекта</t>
  </si>
  <si>
    <t xml:space="preserve">№ источника</t>
  </si>
  <si>
    <t xml:space="preserve">Источник финансирования</t>
  </si>
  <si>
    <t xml:space="preserve">В рамках концессионного соглашения</t>
  </si>
  <si>
    <t xml:space="preserve">Наименование концессионного соглашения</t>
  </si>
  <si>
    <t xml:space="preserve">Дата начала</t>
  </si>
  <si>
    <t xml:space="preserve">Дата окончания</t>
  </si>
  <si>
    <t xml:space="preserve">Наименование решения по КС</t>
  </si>
  <si>
    <t xml:space="preserve">Тип решения по КС</t>
  </si>
  <si>
    <t xml:space="preserve">№ решения по КС</t>
  </si>
  <si>
    <t xml:space="preserve">Дата принятия решения по КС</t>
  </si>
  <si>
    <t xml:space="preserve">Внесены изменения по источникам финансирования</t>
  </si>
  <si>
    <t xml:space="preserve">Всего утверждено на весь период реализации ИП (план)</t>
  </si>
  <si>
    <t xml:space="preserve">Всего утверждено на весь период реализации ИП (корректировка)</t>
  </si>
  <si>
    <t xml:space="preserve">Всего утверждено на весь период реализации ИП (дельта)</t>
  </si>
  <si>
    <t xml:space="preserve">Всего утверждено на предыдущий период реализации ИП </t>
  </si>
  <si>
    <t xml:space="preserve">Населенный пункт</t>
  </si>
  <si>
    <t xml:space="preserve">улица, проезд, проспект, переулок, и т.п.</t>
  </si>
  <si>
    <t xml:space="preserve">дом, корпус, строение</t>
  </si>
  <si>
    <t xml:space="preserve">Всего</t>
  </si>
  <si>
    <t xml:space="preserve">Всего в рамках ИП</t>
  </si>
  <si>
    <t xml:space="preserve">Собственные средства</t>
  </si>
  <si>
    <t xml:space="preserve">1.1</t>
  </si>
  <si>
    <t xml:space="preserve">Прибыль направляемая на инвестиции</t>
  </si>
  <si>
    <t xml:space="preserve">1.2</t>
  </si>
  <si>
    <t xml:space="preserve">Амортизационные отчисления</t>
  </si>
  <si>
    <t xml:space="preserve">1.3</t>
  </si>
  <si>
    <t xml:space="preserve">Прочие собственные средства</t>
  </si>
  <si>
    <t xml:space="preserve">1.4</t>
  </si>
  <si>
    <t xml:space="preserve">За счет платы за технологическое присоединение</t>
  </si>
  <si>
    <t xml:space="preserve">2</t>
  </si>
  <si>
    <t xml:space="preserve">Привлеченные средства</t>
  </si>
  <si>
    <t xml:space="preserve">2.1</t>
  </si>
  <si>
    <t xml:space="preserve">Кредиты</t>
  </si>
  <si>
    <t xml:space="preserve">2.2</t>
  </si>
  <si>
    <t xml:space="preserve">Займы</t>
  </si>
  <si>
    <t xml:space="preserve">2.3</t>
  </si>
  <si>
    <t xml:space="preserve">Прочие привлеченные средства</t>
  </si>
  <si>
    <t xml:space="preserve">3</t>
  </si>
  <si>
    <t xml:space="preserve">Бюджетное финансирование</t>
  </si>
  <si>
    <t xml:space="preserve">3.1</t>
  </si>
  <si>
    <t xml:space="preserve">Федеральный бюджет</t>
  </si>
  <si>
    <t xml:space="preserve">3.2</t>
  </si>
  <si>
    <t xml:space="preserve">Бюджет субъекта РФ</t>
  </si>
  <si>
    <t xml:space="preserve">3.3</t>
  </si>
  <si>
    <t xml:space="preserve">Бюджет муниципального образования</t>
  </si>
  <si>
    <t xml:space="preserve">4</t>
  </si>
  <si>
    <t xml:space="preserve">Прочие источники финансирования</t>
  </si>
  <si>
    <t xml:space="preserve">4.1</t>
  </si>
  <si>
    <t xml:space="preserve">Лизинг</t>
  </si>
  <si>
    <t xml:space="preserve">4.2</t>
  </si>
  <si>
    <t xml:space="preserve">Прочие</t>
  </si>
  <si>
    <t xml:space="preserve">Всего в рамках КС</t>
  </si>
  <si>
    <t xml:space="preserve">Производство тепловой энергии</t>
  </si>
  <si>
    <t xml:space="preserve"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</si>
  <si>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 xml:space="preserve">реконструкция или модернизация существующих объектов теплоснабжения за исключением тепловых сетей</t>
  </si>
  <si>
    <t xml:space="preserve">г. Ярославль</t>
  </si>
  <si>
    <t xml:space="preserve">2018</t>
  </si>
  <si>
    <t xml:space="preserve">да</t>
  </si>
  <si>
    <t xml:space="preserve">РК-1</t>
  </si>
  <si>
    <t xml:space="preserve">ТИ</t>
  </si>
  <si>
    <t xml:space="preserve">город Ярославль</t>
  </si>
  <si>
    <t xml:space="preserve">г Ярославль</t>
  </si>
  <si>
    <t xml:space="preserve">78701000001</t>
  </si>
  <si>
    <t xml:space="preserve">ул. Спартаковская</t>
  </si>
  <si>
    <t xml:space="preserve">д.1д, стр.20</t>
  </si>
  <si>
    <t xml:space="preserve">Данные по источникам финансирования для объекта инфраструктуры или мероприятия в целом</t>
  </si>
  <si>
    <t xml:space="preserve">if</t>
  </si>
  <si>
    <t xml:space="preserve">Добавить ист. фин.</t>
  </si>
  <si>
    <t xml:space="preserve">РК-2</t>
  </si>
  <si>
    <t xml:space="preserve">ул. Алмазная</t>
  </si>
  <si>
    <t xml:space="preserve">д.1а</t>
  </si>
  <si>
    <t xml:space="preserve">РК-3</t>
  </si>
  <si>
    <t xml:space="preserve">ул. Колышкина</t>
  </si>
  <si>
    <t xml:space="preserve">д.71</t>
  </si>
  <si>
    <t xml:space="preserve">РК-4</t>
  </si>
  <si>
    <t xml:space="preserve">ул. Столярная</t>
  </si>
  <si>
    <t xml:space="preserve">д.14</t>
  </si>
  <si>
    <t xml:space="preserve">РК-6</t>
  </si>
  <si>
    <t xml:space="preserve">ул. Громова</t>
  </si>
  <si>
    <t xml:space="preserve">д.19</t>
  </si>
  <si>
    <t xml:space="preserve">obj</t>
  </si>
  <si>
    <t xml:space="preserve">Строительство, реконструкция или модернизация объектов теплоснабжения в целях подключения потребителей с указанием объектов теплоснабжения, строительство которых финансируется за счет платы за подключение</t>
  </si>
  <si>
    <t xml:space="preserve">увеличение мощности и производительности существующих объектов теплоснабжения за исключением тепловых сетей в целях подключения потребителей</t>
  </si>
  <si>
    <t xml:space="preserve">2017</t>
  </si>
  <si>
    <t xml:space="preserve">строительство иных объектов теплоснабжения за исключением тепловых сетей в целях подключения потребителей</t>
  </si>
  <si>
    <t xml:space="preserve">Мероприятия, направленные на повышение экологической эффективности</t>
  </si>
  <si>
    <t xml:space="preserve">5</t>
  </si>
  <si>
    <t xml:space="preserve">2016</t>
  </si>
  <si>
    <t xml:space="preserve">6</t>
  </si>
  <si>
    <t xml:space="preserve">7</t>
  </si>
  <si>
    <t xml:space="preserve">8</t>
  </si>
  <si>
    <t xml:space="preserve">9</t>
  </si>
  <si>
    <t xml:space="preserve">п Семибратово</t>
  </si>
  <si>
    <t xml:space="preserve">РК-7</t>
  </si>
  <si>
    <t xml:space="preserve">рп Семибратово</t>
  </si>
  <si>
    <t xml:space="preserve">78637447051</t>
  </si>
  <si>
    <t xml:space="preserve">ул. Красноборская</t>
  </si>
  <si>
    <t xml:space="preserve">д.9а</t>
  </si>
  <si>
    <t xml:space="preserve">10</t>
  </si>
  <si>
    <t xml:space="preserve">11</t>
  </si>
  <si>
    <t xml:space="preserve">г Углич</t>
  </si>
  <si>
    <t xml:space="preserve">РК-8</t>
  </si>
  <si>
    <t xml:space="preserve">ТИ с сетями</t>
  </si>
  <si>
    <t xml:space="preserve">Городское поселение г.Углич</t>
  </si>
  <si>
    <t xml:space="preserve">78646101</t>
  </si>
  <si>
    <t xml:space="preserve">78646101001</t>
  </si>
  <si>
    <t xml:space="preserve">Рыбинское ш.</t>
  </si>
  <si>
    <t xml:space="preserve">д.20а, корп.17</t>
  </si>
  <si>
    <t xml:space="preserve">12</t>
  </si>
  <si>
    <t xml:space="preserve">Передача теплоэнергии по региональным тепловым сетям</t>
  </si>
  <si>
    <t xml:space="preserve">Прочие объекты и мероприятия, относимые к регулируемому виду деятельности</t>
  </si>
  <si>
    <t xml:space="preserve">Комментарии</t>
  </si>
  <si>
    <t xml:space="preserve">Комментарий</t>
  </si>
  <si>
    <t xml:space="preserve">Добавить комментарий</t>
  </si>
  <si>
    <t xml:space="preserve">Результат проверки</t>
  </si>
  <si>
    <t xml:space="preserve">Ссылка</t>
  </si>
  <si>
    <t xml:space="preserve">Причина</t>
  </si>
  <si>
    <t xml:space="preserve">ИП!A1</t>
  </si>
  <si>
    <t xml:space="preserve">Один (или более) год в периоде выполнения ИП содержит нулевые значения!</t>
  </si>
  <si>
    <t xml:space="preserve">Предупреждение</t>
  </si>
  <si>
    <t xml:space="preserve">ИП!AW12</t>
  </si>
  <si>
    <t xml:space="preserve">Cумма по источникам финансирования в строке "Всего" отклоняется от указанной в мониторинге принятых тарифных решений на величину более 50%!</t>
  </si>
  <si>
    <t xml:space="preserve">Расчетные листы</t>
  </si>
  <si>
    <t xml:space="preserve">Скрытые листы</t>
  </si>
  <si>
    <t xml:space="preserve">Инструкция</t>
  </si>
  <si>
    <t xml:space="preserve">AllSheetsInThisWorkbook</t>
  </si>
  <si>
    <t xml:space="preserve">Лог обновления</t>
  </si>
  <si>
    <t xml:space="preserve">TEHSHEET</t>
  </si>
  <si>
    <t xml:space="preserve">Титульный</t>
  </si>
  <si>
    <t xml:space="preserve">et_union</t>
  </si>
  <si>
    <t xml:space="preserve">Территории ИП</t>
  </si>
  <si>
    <t xml:space="preserve">mod_00</t>
  </si>
  <si>
    <t xml:space="preserve">ИП</t>
  </si>
  <si>
    <t xml:space="preserve">mod_01</t>
  </si>
  <si>
    <t xml:space="preserve">mod_02</t>
  </si>
  <si>
    <t xml:space="preserve">Проверка</t>
  </si>
  <si>
    <t xml:space="preserve">mod_com</t>
  </si>
  <si>
    <t xml:space="preserve">modProv</t>
  </si>
  <si>
    <t xml:space="preserve">modFill</t>
  </si>
  <si>
    <t xml:space="preserve">modHTTP</t>
  </si>
  <si>
    <t xml:space="preserve">modReestr</t>
  </si>
  <si>
    <t xml:space="preserve">modfrmReestr</t>
  </si>
  <si>
    <t xml:space="preserve">modInstruction</t>
  </si>
  <si>
    <t xml:space="preserve">modUpdTemplMain</t>
  </si>
  <si>
    <t xml:space="preserve">modfrmCheckUpdates</t>
  </si>
  <si>
    <t xml:space="preserve">modfrmRegion</t>
  </si>
  <si>
    <t xml:space="preserve">REESTR_MO</t>
  </si>
  <si>
    <t xml:space="preserve">REESTR_ORG</t>
  </si>
  <si>
    <t xml:space="preserve">REESTR_IP</t>
  </si>
  <si>
    <t xml:space="preserve">REESTR_IP_2017</t>
  </si>
  <si>
    <t xml:space="preserve">REESTR_TER</t>
  </si>
  <si>
    <t xml:space="preserve">REESTR_CNCSN</t>
  </si>
  <si>
    <t xml:space="preserve">REESTR_OBJECT</t>
  </si>
  <si>
    <t xml:space="preserve">REESTR_STOP_REASON</t>
  </si>
  <si>
    <t xml:space="preserve">modClassifierValidate</t>
  </si>
  <si>
    <t xml:space="preserve">modCheckCyan</t>
  </si>
  <si>
    <t xml:space="preserve">modHyp</t>
  </si>
  <si>
    <t xml:space="preserve">REGION</t>
  </si>
  <si>
    <t xml:space="preserve">ip_list</t>
  </si>
  <si>
    <t xml:space="preserve">begin_year_list</t>
  </si>
  <si>
    <t xml:space="preserve">year_list</t>
  </si>
  <si>
    <t xml:space="preserve">all_year_list</t>
  </si>
  <si>
    <t xml:space="preserve">month_list</t>
  </si>
  <si>
    <t xml:space="preserve">logical</t>
  </si>
  <si>
    <t xml:space="preserve">ist_fin_list</t>
  </si>
  <si>
    <t xml:space="preserve">group_list</t>
  </si>
  <si>
    <t xml:space="preserve">podgroup_1_list</t>
  </si>
  <si>
    <t xml:space="preserve">podgroup_3_list</t>
  </si>
  <si>
    <t xml:space="preserve">podgroup_5_list</t>
  </si>
  <si>
    <t xml:space="preserve">spr_pok_kach</t>
  </si>
  <si>
    <t xml:space="preserve">spr_ip_end_list</t>
  </si>
  <si>
    <t xml:space="preserve">spr_ip_type_list</t>
  </si>
  <si>
    <t xml:space="preserve">spr_ip_type_list_c</t>
  </si>
  <si>
    <t xml:space="preserve">spr_type_report</t>
  </si>
  <si>
    <t xml:space="preserve">spr_ks</t>
  </si>
  <si>
    <t xml:space="preserve">Алтайский край</t>
  </si>
  <si>
    <t xml:space="preserve">2003</t>
  </si>
  <si>
    <t xml:space="preserve">Январь</t>
  </si>
  <si>
    <t xml:space="preserve">строительство новых тепловых сетей в целях подключения потребителей</t>
  </si>
  <si>
    <t xml:space="preserve">реконструкция или модернизация существующих тепловых сетей</t>
  </si>
  <si>
    <t xml:space="preserve">вывод из эксплуатации, консервация и демонтаж тепловых сетей</t>
  </si>
  <si>
    <t xml:space="preserve">прекращение финансирования</t>
  </si>
  <si>
    <t xml:space="preserve">новая ИП</t>
  </si>
  <si>
    <t xml:space="preserve">корректировка наименования ИП</t>
  </si>
  <si>
    <t xml:space="preserve">план</t>
  </si>
  <si>
    <r>
      <rPr>
        <sz val="10"/>
        <color rgb="FF000000"/>
        <rFont val="Source Sans Pro"/>
        <family val="2"/>
        <charset val="204"/>
      </rPr>
      <t xml:space="preserve">ИП содержит </t>
    </r>
    <r>
      <rPr>
        <b val="true"/>
        <sz val="10"/>
        <color rgb="FF000000"/>
        <rFont val="Source Sans Pro"/>
        <family val="2"/>
        <charset val="204"/>
      </rPr>
      <t xml:space="preserve">только</t>
    </r>
    <r>
      <rPr>
        <sz val="10"/>
        <color rgb="FF000000"/>
        <rFont val="Source Sans Pro"/>
        <family val="2"/>
        <charset val="204"/>
      </rPr>
      <t xml:space="preserve"> мероприятия, реализуемые в рамках КС</t>
    </r>
  </si>
  <si>
    <t xml:space="preserve">Амурская область</t>
  </si>
  <si>
    <t xml:space="preserve">2004</t>
  </si>
  <si>
    <t xml:space="preserve">Февраль</t>
  </si>
  <si>
    <t xml:space="preserve">Строительство новых объектов теплоснабжения, не связанных с подключением (технологическим присоединением) новых потребителей, в том числе строительство новых тепловых сетей</t>
  </si>
  <si>
    <t xml:space="preserve">вывод из эксплуатации, консервация и демонтаж иных объектов теплоснабжения, за исключением тепловых сетей</t>
  </si>
  <si>
    <t xml:space="preserve">по отдельным мероприятиям</t>
  </si>
  <si>
    <t xml:space="preserve">выполнение ИП ранее заявленного срока</t>
  </si>
  <si>
    <t xml:space="preserve">корректировка периода ИП</t>
  </si>
  <si>
    <t xml:space="preserve">ИП, в том числе содержит мероприятия, реализуемые в рамках КС</t>
  </si>
  <si>
    <t xml:space="preserve">Архангельская область</t>
  </si>
  <si>
    <t xml:space="preserve">2019</t>
  </si>
  <si>
    <t xml:space="preserve">2005</t>
  </si>
  <si>
    <t xml:space="preserve">Март</t>
  </si>
  <si>
    <t xml:space="preserve">увеличение пропускной способности существующих тепловых сетей в целях подключения потребителей</t>
  </si>
  <si>
    <t xml:space="preserve">по организации и мероприятиям</t>
  </si>
  <si>
    <t xml:space="preserve">прекращение действия ИП</t>
  </si>
  <si>
    <t xml:space="preserve">корректировка данных организации</t>
  </si>
  <si>
    <t xml:space="preserve">Астраханская область</t>
  </si>
  <si>
    <t xml:space="preserve">2020</t>
  </si>
  <si>
    <t xml:space="preserve">2006</t>
  </si>
  <si>
    <t xml:space="preserve">Апрель</t>
  </si>
  <si>
    <t xml:space="preserve">корректировка территорий, на которых утверждена ИП</t>
  </si>
  <si>
    <t xml:space="preserve">Белгородская область</t>
  </si>
  <si>
    <t xml:space="preserve">2021</t>
  </si>
  <si>
    <t xml:space="preserve">2007</t>
  </si>
  <si>
    <t xml:space="preserve">Май</t>
  </si>
  <si>
    <t xml:space="preserve">Вывод из эксплуатации, консервации и демонтаж объектов теплоснабжения</t>
  </si>
  <si>
    <t xml:space="preserve">корректировка мероприятий</t>
  </si>
  <si>
    <t xml:space="preserve">Брянская область</t>
  </si>
  <si>
    <t xml:space="preserve">2022</t>
  </si>
  <si>
    <t xml:space="preserve">2008</t>
  </si>
  <si>
    <t xml:space="preserve">Июнь</t>
  </si>
  <si>
    <t xml:space="preserve">Мероприятия, направленные на повышение энергоэффективности в сфере теплоснабжения</t>
  </si>
  <si>
    <t xml:space="preserve">корректировка объектов инфраструктуры</t>
  </si>
  <si>
    <t xml:space="preserve">Владимирская область</t>
  </si>
  <si>
    <t xml:space="preserve">2023</t>
  </si>
  <si>
    <t xml:space="preserve">2009</t>
  </si>
  <si>
    <t xml:space="preserve">Июль</t>
  </si>
  <si>
    <t xml:space="preserve">Волгоградская область</t>
  </si>
  <si>
    <t xml:space="preserve">2024</t>
  </si>
  <si>
    <t xml:space="preserve">2010</t>
  </si>
  <si>
    <t xml:space="preserve">Август</t>
  </si>
  <si>
    <t xml:space="preserve">Вологодская область</t>
  </si>
  <si>
    <t xml:space="preserve">2025</t>
  </si>
  <si>
    <t xml:space="preserve">2011</t>
  </si>
  <si>
    <t xml:space="preserve">Сентябрь</t>
  </si>
  <si>
    <t xml:space="preserve">Воронежская область</t>
  </si>
  <si>
    <t xml:space="preserve">2026</t>
  </si>
  <si>
    <t xml:space="preserve">2012</t>
  </si>
  <si>
    <t xml:space="preserve">Октябрь</t>
  </si>
  <si>
    <t xml:space="preserve">г.Байконур</t>
  </si>
  <si>
    <t xml:space="preserve">2027</t>
  </si>
  <si>
    <t xml:space="preserve">2013</t>
  </si>
  <si>
    <t xml:space="preserve">Ноябрь</t>
  </si>
  <si>
    <t xml:space="preserve">г. Москва</t>
  </si>
  <si>
    <t xml:space="preserve">2028</t>
  </si>
  <si>
    <t xml:space="preserve">2014</t>
  </si>
  <si>
    <t xml:space="preserve">Декабрь</t>
  </si>
  <si>
    <t xml:space="preserve">г.Санкт-Петербург</t>
  </si>
  <si>
    <t xml:space="preserve">2029</t>
  </si>
  <si>
    <t xml:space="preserve">2015</t>
  </si>
  <si>
    <t xml:space="preserve">г.Севастополь</t>
  </si>
  <si>
    <t xml:space="preserve">2030</t>
  </si>
  <si>
    <t xml:space="preserve">Еврейская автономная область</t>
  </si>
  <si>
    <t xml:space="preserve">2031</t>
  </si>
  <si>
    <t xml:space="preserve">Забайкальский край</t>
  </si>
  <si>
    <t xml:space="preserve">2032</t>
  </si>
  <si>
    <t xml:space="preserve">Ивановская область</t>
  </si>
  <si>
    <t xml:space="preserve">2033</t>
  </si>
  <si>
    <t xml:space="preserve">Иркутская область</t>
  </si>
  <si>
    <t xml:space="preserve">Кабардино-Балкарская республика</t>
  </si>
  <si>
    <t xml:space="preserve">Калининградская область</t>
  </si>
  <si>
    <t xml:space="preserve">Калужская область</t>
  </si>
  <si>
    <t xml:space="preserve">Камчатский край</t>
  </si>
  <si>
    <t xml:space="preserve">Карачаево-Черкесская республика</t>
  </si>
  <si>
    <t xml:space="preserve">Кемеровская область</t>
  </si>
  <si>
    <t xml:space="preserve">Кировская область</t>
  </si>
  <si>
    <t xml:space="preserve">Костромская область</t>
  </si>
  <si>
    <t xml:space="preserve">Краснодарский край</t>
  </si>
  <si>
    <t xml:space="preserve">Красноярский край</t>
  </si>
  <si>
    <t xml:space="preserve">Курганская область</t>
  </si>
  <si>
    <t xml:space="preserve">Курская область</t>
  </si>
  <si>
    <t xml:space="preserve">Ленинградская область</t>
  </si>
  <si>
    <t xml:space="preserve">Липецкая область</t>
  </si>
  <si>
    <t xml:space="preserve">Магаданская область</t>
  </si>
  <si>
    <t xml:space="preserve">Московская область</t>
  </si>
  <si>
    <t xml:space="preserve">Мурманская область</t>
  </si>
  <si>
    <t xml:space="preserve">Ненецкий автономный округ</t>
  </si>
  <si>
    <t xml:space="preserve">Нижегородская область</t>
  </si>
  <si>
    <t xml:space="preserve">Новгородская область</t>
  </si>
  <si>
    <t xml:space="preserve">Новосибирская область</t>
  </si>
  <si>
    <t xml:space="preserve">Омская область</t>
  </si>
  <si>
    <t xml:space="preserve">Оренбургская область</t>
  </si>
  <si>
    <t xml:space="preserve">Орловская область</t>
  </si>
  <si>
    <t xml:space="preserve">Пензенская область</t>
  </si>
  <si>
    <t xml:space="preserve">Пермский край</t>
  </si>
  <si>
    <t xml:space="preserve">Приморский край</t>
  </si>
  <si>
    <t xml:space="preserve">Псковская область</t>
  </si>
  <si>
    <t xml:space="preserve">Республика Адыгея</t>
  </si>
  <si>
    <t xml:space="preserve">Республика Алтай</t>
  </si>
  <si>
    <t xml:space="preserve">Республика Башкортостан</t>
  </si>
  <si>
    <t xml:space="preserve">Республика Бурятия</t>
  </si>
  <si>
    <t xml:space="preserve">Республика Дагестан</t>
  </si>
  <si>
    <t xml:space="preserve">Республика Ингушетия</t>
  </si>
  <si>
    <t xml:space="preserve">Республика Калмыкия</t>
  </si>
  <si>
    <t xml:space="preserve">Республика Карелия</t>
  </si>
  <si>
    <t xml:space="preserve">Республика Коми</t>
  </si>
  <si>
    <t xml:space="preserve">Республика Крым</t>
  </si>
  <si>
    <t xml:space="preserve">Республика Марий Эл</t>
  </si>
  <si>
    <t xml:space="preserve">Республика Мордовия</t>
  </si>
  <si>
    <t xml:space="preserve">Республика Саха (Якутия)</t>
  </si>
  <si>
    <t xml:space="preserve">Республика Северная Осетия-Алания</t>
  </si>
  <si>
    <t xml:space="preserve">Республика Татарстан</t>
  </si>
  <si>
    <t xml:space="preserve">Республика Тыва</t>
  </si>
  <si>
    <t xml:space="preserve">Республика Хакасия</t>
  </si>
  <si>
    <t xml:space="preserve">Ростовская область</t>
  </si>
  <si>
    <t xml:space="preserve">Рязанская область</t>
  </si>
  <si>
    <t xml:space="preserve">Самарская область</t>
  </si>
  <si>
    <t xml:space="preserve">Саратовская область</t>
  </si>
  <si>
    <t xml:space="preserve">Сахалинская область</t>
  </si>
  <si>
    <t xml:space="preserve">Свердловская область</t>
  </si>
  <si>
    <t xml:space="preserve">Смоленская область</t>
  </si>
  <si>
    <t xml:space="preserve">Ставропольский край</t>
  </si>
  <si>
    <t xml:space="preserve">Тамбовская область</t>
  </si>
  <si>
    <t xml:space="preserve">Тверская область</t>
  </si>
  <si>
    <t xml:space="preserve">Томская область</t>
  </si>
  <si>
    <t xml:space="preserve">Тульская область</t>
  </si>
  <si>
    <t xml:space="preserve">Тюменская область</t>
  </si>
  <si>
    <t xml:space="preserve">Удмуртская республика</t>
  </si>
  <si>
    <t xml:space="preserve">Ульяновская область</t>
  </si>
  <si>
    <t xml:space="preserve">Хабаровский край</t>
  </si>
  <si>
    <t xml:space="preserve">Ханты-Мансийский автономный округ</t>
  </si>
  <si>
    <t xml:space="preserve">Челябинская область</t>
  </si>
  <si>
    <t xml:space="preserve">Чеченская республика</t>
  </si>
  <si>
    <t xml:space="preserve">Чувашская республика</t>
  </si>
  <si>
    <t xml:space="preserve">Чукотский автономный округ</t>
  </si>
  <si>
    <t xml:space="preserve">Ямало-Ненецкий автономный округ</t>
  </si>
  <si>
    <t xml:space="preserve">et_LisComm</t>
  </si>
  <si>
    <t xml:space="preserve">et_ws_01_m</t>
  </si>
  <si>
    <t xml:space="preserve">Добавить объект инфраструктуры</t>
  </si>
  <si>
    <t xml:space="preserve">et_ws_01_obj</t>
  </si>
  <si>
    <t xml:space="preserve">et_ws_01_ifin</t>
  </si>
  <si>
    <t xml:space="preserve">et_com</t>
  </si>
  <si>
    <t xml:space="preserve">et_ws_02_1</t>
  </si>
  <si>
    <t xml:space="preserve">Всего утверждено на весь период реализации ИП (уточненный план)</t>
  </si>
  <si>
    <t xml:space="preserve">МР</t>
  </si>
  <si>
    <t xml:space="preserve">МО</t>
  </si>
  <si>
    <t xml:space="preserve">МО_ОКТМО</t>
  </si>
  <si>
    <t xml:space="preserve">МО_ТИП</t>
  </si>
  <si>
    <t xml:space="preserve">ИМЯ ДИАПАЗОНА</t>
  </si>
  <si>
    <t xml:space="preserve">Большесельский муниципальный район</t>
  </si>
  <si>
    <t xml:space="preserve">Благовещенское сельское поселение</t>
  </si>
  <si>
    <t xml:space="preserve">78603411</t>
  </si>
  <si>
    <t xml:space="preserve">сельское поселение</t>
  </si>
  <si>
    <t xml:space="preserve">MO_LIST_2</t>
  </si>
  <si>
    <t xml:space="preserve">78603000</t>
  </si>
  <si>
    <t xml:space="preserve">муниципальный район</t>
  </si>
  <si>
    <t xml:space="preserve">Борисоглебский муниципальный район</t>
  </si>
  <si>
    <t xml:space="preserve">MO_LIST_3</t>
  </si>
  <si>
    <t xml:space="preserve">Большесельское сельское поселение</t>
  </si>
  <si>
    <t xml:space="preserve">78603422</t>
  </si>
  <si>
    <t xml:space="preserve">Брейтовский муниципальный район</t>
  </si>
  <si>
    <t xml:space="preserve">MO_LIST_4</t>
  </si>
  <si>
    <t xml:space="preserve">Вареговское сельское поселение</t>
  </si>
  <si>
    <t xml:space="preserve">78603427</t>
  </si>
  <si>
    <t xml:space="preserve">Гаврилов-Ямский муниципальный район</t>
  </si>
  <si>
    <t xml:space="preserve">MO_LIST_5</t>
  </si>
  <si>
    <t xml:space="preserve">Андреевское сельское поселение</t>
  </si>
  <si>
    <t xml:space="preserve">78606422</t>
  </si>
  <si>
    <t xml:space="preserve">Даниловский муниципальный район</t>
  </si>
  <si>
    <t xml:space="preserve">MO_LIST_6</t>
  </si>
  <si>
    <t xml:space="preserve">78606000</t>
  </si>
  <si>
    <t xml:space="preserve">Любимский муниципальный район</t>
  </si>
  <si>
    <t xml:space="preserve">MO_LIST_7</t>
  </si>
  <si>
    <t xml:space="preserve">Борисоглебское сельское поселение</t>
  </si>
  <si>
    <t xml:space="preserve">78606407</t>
  </si>
  <si>
    <t xml:space="preserve">Мышкинский муниципальный район</t>
  </si>
  <si>
    <t xml:space="preserve">MO_LIST_8</t>
  </si>
  <si>
    <t xml:space="preserve">Вощажниковское сельское поселение</t>
  </si>
  <si>
    <t xml:space="preserve">78606410</t>
  </si>
  <si>
    <t xml:space="preserve">Некоузский муниципальный район</t>
  </si>
  <si>
    <t xml:space="preserve">MO_LIST_9</t>
  </si>
  <si>
    <t xml:space="preserve">Высоковское сельское поселение</t>
  </si>
  <si>
    <t xml:space="preserve">78606415</t>
  </si>
  <si>
    <t xml:space="preserve">Некрасовский муниципальный район</t>
  </si>
  <si>
    <t xml:space="preserve">MO_LIST_10</t>
  </si>
  <si>
    <t xml:space="preserve">Инальцинское сельское поселение</t>
  </si>
  <si>
    <t xml:space="preserve">78606405</t>
  </si>
  <si>
    <t xml:space="preserve">Первомайский муниципальный район</t>
  </si>
  <si>
    <t xml:space="preserve">MO_LIST_11</t>
  </si>
  <si>
    <t xml:space="preserve">78609000</t>
  </si>
  <si>
    <t xml:space="preserve">Переславский муниципальный район</t>
  </si>
  <si>
    <t xml:space="preserve">MO_LIST_12</t>
  </si>
  <si>
    <t xml:space="preserve">Брейтовское сельское поселение</t>
  </si>
  <si>
    <t xml:space="preserve">78609411</t>
  </si>
  <si>
    <t xml:space="preserve">Пошехонский муниципальный район</t>
  </si>
  <si>
    <t xml:space="preserve">MO_LIST_13</t>
  </si>
  <si>
    <t xml:space="preserve">Гореловское сельское поселение</t>
  </si>
  <si>
    <t xml:space="preserve">78609422</t>
  </si>
  <si>
    <t xml:space="preserve">MO_LIST_14</t>
  </si>
  <si>
    <t xml:space="preserve">Прозоровское сельское поселение</t>
  </si>
  <si>
    <t xml:space="preserve">78609433</t>
  </si>
  <si>
    <t xml:space="preserve">Рыбинский муниципальный район</t>
  </si>
  <si>
    <t xml:space="preserve">MO_LIST_15</t>
  </si>
  <si>
    <t xml:space="preserve">Великосельское сельское поселение</t>
  </si>
  <si>
    <t xml:space="preserve">78612405</t>
  </si>
  <si>
    <t xml:space="preserve">Тутаевский муниципальный район</t>
  </si>
  <si>
    <t xml:space="preserve">MO_LIST_16</t>
  </si>
  <si>
    <t xml:space="preserve">78612000</t>
  </si>
  <si>
    <t xml:space="preserve">MO_LIST_17</t>
  </si>
  <si>
    <t xml:space="preserve">Городское поселение г. Гаврилов-Ям</t>
  </si>
  <si>
    <t xml:space="preserve">78612101</t>
  </si>
  <si>
    <t xml:space="preserve">городское поселение, в состав которого входит город</t>
  </si>
  <si>
    <t xml:space="preserve">Ярославский муниципальный район</t>
  </si>
  <si>
    <t xml:space="preserve">MO_LIST_18</t>
  </si>
  <si>
    <t xml:space="preserve">Заячье-Холмское сельское поселение</t>
  </si>
  <si>
    <t xml:space="preserve">78612477</t>
  </si>
  <si>
    <t xml:space="preserve">город Переславль-Залесский</t>
  </si>
  <si>
    <t xml:space="preserve">MO_LIST_19</t>
  </si>
  <si>
    <t xml:space="preserve">Митинское сельское поселение</t>
  </si>
  <si>
    <t xml:space="preserve">78612450</t>
  </si>
  <si>
    <t xml:space="preserve">город Рыбинск</t>
  </si>
  <si>
    <t xml:space="preserve">MO_LIST_20</t>
  </si>
  <si>
    <t xml:space="preserve">Шопшинское сельское поселение</t>
  </si>
  <si>
    <t xml:space="preserve">78612490</t>
  </si>
  <si>
    <t xml:space="preserve">MO_LIST_21</t>
  </si>
  <si>
    <t xml:space="preserve">Городское поселение г. Данилов</t>
  </si>
  <si>
    <t xml:space="preserve">78615101</t>
  </si>
  <si>
    <t xml:space="preserve">78615000</t>
  </si>
  <si>
    <t xml:space="preserve">Даниловское сельское поселение</t>
  </si>
  <si>
    <t xml:space="preserve">78615435</t>
  </si>
  <si>
    <t xml:space="preserve">Дмитриевское сельское поселение</t>
  </si>
  <si>
    <t xml:space="preserve">78615420</t>
  </si>
  <si>
    <t xml:space="preserve">Середское сельское поселение</t>
  </si>
  <si>
    <t xml:space="preserve">78615470</t>
  </si>
  <si>
    <t xml:space="preserve">Воскресенское сельское поселение</t>
  </si>
  <si>
    <t xml:space="preserve">78618405</t>
  </si>
  <si>
    <t xml:space="preserve">Городское поселение г. Любим</t>
  </si>
  <si>
    <t xml:space="preserve">78618101</t>
  </si>
  <si>
    <t xml:space="preserve">Ермаковское сельское поселение</t>
  </si>
  <si>
    <t xml:space="preserve">78618410</t>
  </si>
  <si>
    <t xml:space="preserve">78618000</t>
  </si>
  <si>
    <t xml:space="preserve">Осецкое сельское поселение</t>
  </si>
  <si>
    <t xml:space="preserve">78618433</t>
  </si>
  <si>
    <t xml:space="preserve">Городское поселение г. Мышкин</t>
  </si>
  <si>
    <t xml:space="preserve">78621101</t>
  </si>
  <si>
    <t xml:space="preserve">78621000</t>
  </si>
  <si>
    <t xml:space="preserve">Охотинское сельское поселение</t>
  </si>
  <si>
    <t xml:space="preserve">78621430</t>
  </si>
  <si>
    <t xml:space="preserve">Приволжское сельское поселение</t>
  </si>
  <si>
    <t xml:space="preserve">78621415</t>
  </si>
  <si>
    <t xml:space="preserve">Веретейское сельское поселение</t>
  </si>
  <si>
    <t xml:space="preserve">78623404</t>
  </si>
  <si>
    <t xml:space="preserve">Волжское сельское поселение</t>
  </si>
  <si>
    <t xml:space="preserve">78623406</t>
  </si>
  <si>
    <t xml:space="preserve">78623000</t>
  </si>
  <si>
    <t xml:space="preserve">Некоузское сельское поселение</t>
  </si>
  <si>
    <t xml:space="preserve">78623415</t>
  </si>
  <si>
    <t xml:space="preserve">Октябрьское сельское поселение</t>
  </si>
  <si>
    <t xml:space="preserve">78623427</t>
  </si>
  <si>
    <t xml:space="preserve">Бурмакино сельское поселение</t>
  </si>
  <si>
    <t xml:space="preserve">78626409</t>
  </si>
  <si>
    <t xml:space="preserve">Красный Профинтерн сельское поселение</t>
  </si>
  <si>
    <t xml:space="preserve">78626444</t>
  </si>
  <si>
    <t xml:space="preserve">78626000</t>
  </si>
  <si>
    <t xml:space="preserve">Некрасовское сельское поселение</t>
  </si>
  <si>
    <t xml:space="preserve">78626457</t>
  </si>
  <si>
    <t xml:space="preserve">Городское поселение п.Пречистое</t>
  </si>
  <si>
    <t xml:space="preserve">78629151</t>
  </si>
  <si>
    <t xml:space="preserve">городское поселение, в состав которого входит поселок</t>
  </si>
  <si>
    <t xml:space="preserve">Кукобойское сельское поселение</t>
  </si>
  <si>
    <t xml:space="preserve">78629435</t>
  </si>
  <si>
    <t xml:space="preserve">78629000</t>
  </si>
  <si>
    <t xml:space="preserve">Пречистенское сельское поселение</t>
  </si>
  <si>
    <t xml:space="preserve">78629450</t>
  </si>
  <si>
    <t xml:space="preserve">Нагорьевское сельское поселение</t>
  </si>
  <si>
    <t xml:space="preserve">78632452</t>
  </si>
  <si>
    <t xml:space="preserve">78632000</t>
  </si>
  <si>
    <t xml:space="preserve">Пригородное сельское поселение</t>
  </si>
  <si>
    <t xml:space="preserve">78632455</t>
  </si>
  <si>
    <t xml:space="preserve">Рязанцевское сельское поселение</t>
  </si>
  <si>
    <t xml:space="preserve">78632468</t>
  </si>
  <si>
    <t xml:space="preserve">Белосельское сельское поселение</t>
  </si>
  <si>
    <t xml:space="preserve">78634404</t>
  </si>
  <si>
    <t xml:space="preserve">Городское поселение Пошехонье</t>
  </si>
  <si>
    <t xml:space="preserve">78634101</t>
  </si>
  <si>
    <t xml:space="preserve">78634428</t>
  </si>
  <si>
    <t xml:space="preserve">Кременевское сельское поселение</t>
  </si>
  <si>
    <t xml:space="preserve">78634460</t>
  </si>
  <si>
    <t xml:space="preserve">78634000</t>
  </si>
  <si>
    <t xml:space="preserve">78634436</t>
  </si>
  <si>
    <t xml:space="preserve">Городское поселение г.Ростов</t>
  </si>
  <si>
    <t xml:space="preserve">78637101</t>
  </si>
  <si>
    <t xml:space="preserve">Ишня сельское поселение</t>
  </si>
  <si>
    <t xml:space="preserve">78637412</t>
  </si>
  <si>
    <t xml:space="preserve">Петровское сельское поселение</t>
  </si>
  <si>
    <t xml:space="preserve">78637441</t>
  </si>
  <si>
    <t xml:space="preserve">Поречье-Рыбное сельское поселение</t>
  </si>
  <si>
    <t xml:space="preserve">78637442</t>
  </si>
  <si>
    <t xml:space="preserve">78637000</t>
  </si>
  <si>
    <t xml:space="preserve">Арефинское сельское поселение</t>
  </si>
  <si>
    <t xml:space="preserve">78640410</t>
  </si>
  <si>
    <t xml:space="preserve">78640415</t>
  </si>
  <si>
    <t xml:space="preserve">Глебовское сельское поселение</t>
  </si>
  <si>
    <t xml:space="preserve">78640443</t>
  </si>
  <si>
    <t xml:space="preserve">Городское поселение Песочное</t>
  </si>
  <si>
    <t xml:space="preserve">78640455</t>
  </si>
  <si>
    <t xml:space="preserve">Каменниковское сельское поселение</t>
  </si>
  <si>
    <t xml:space="preserve">78640425</t>
  </si>
  <si>
    <t xml:space="preserve">Назаровское сельское поселение</t>
  </si>
  <si>
    <t xml:space="preserve">78640430</t>
  </si>
  <si>
    <t xml:space="preserve">Огарковское сельское поселение</t>
  </si>
  <si>
    <t xml:space="preserve">78640440</t>
  </si>
  <si>
    <t xml:space="preserve">78640420</t>
  </si>
  <si>
    <t xml:space="preserve">Покровское сельское поселение</t>
  </si>
  <si>
    <t xml:space="preserve">78640435</t>
  </si>
  <si>
    <t xml:space="preserve">78640000</t>
  </si>
  <si>
    <t xml:space="preserve">Судоверфское сельское поселение</t>
  </si>
  <si>
    <t xml:space="preserve">78640452</t>
  </si>
  <si>
    <t xml:space="preserve">Тихменевское сельское поселение</t>
  </si>
  <si>
    <t xml:space="preserve">78640447</t>
  </si>
  <si>
    <t xml:space="preserve">Артемьевское сельское поселение</t>
  </si>
  <si>
    <t xml:space="preserve">78643405</t>
  </si>
  <si>
    <t xml:space="preserve">Городское поселение г.Тутаев</t>
  </si>
  <si>
    <t xml:space="preserve">78643101</t>
  </si>
  <si>
    <t xml:space="preserve">Константиновское сельское поселение</t>
  </si>
  <si>
    <t xml:space="preserve">78643420</t>
  </si>
  <si>
    <t xml:space="preserve">Левобережное сельское поселение</t>
  </si>
  <si>
    <t xml:space="preserve">78643460</t>
  </si>
  <si>
    <t xml:space="preserve">78643000</t>
  </si>
  <si>
    <t xml:space="preserve">Чебаковское сельское поселение</t>
  </si>
  <si>
    <t xml:space="preserve">78643450</t>
  </si>
  <si>
    <t xml:space="preserve">Головинское сельское поселение</t>
  </si>
  <si>
    <t xml:space="preserve">78646440</t>
  </si>
  <si>
    <t xml:space="preserve">Ильинское сельское поселение</t>
  </si>
  <si>
    <t xml:space="preserve">78646420</t>
  </si>
  <si>
    <t xml:space="preserve">Отрадновское сельское поселение</t>
  </si>
  <si>
    <t xml:space="preserve">78646475</t>
  </si>
  <si>
    <t xml:space="preserve">Слободское сельское поселение</t>
  </si>
  <si>
    <t xml:space="preserve">78646410</t>
  </si>
  <si>
    <t xml:space="preserve">Улейминское сельское поселение</t>
  </si>
  <si>
    <t xml:space="preserve">78646480</t>
  </si>
  <si>
    <t xml:space="preserve">Городское поселение п. Лесная Поляна</t>
  </si>
  <si>
    <t xml:space="preserve">78650155</t>
  </si>
  <si>
    <t xml:space="preserve">Заволжское сельское поселение</t>
  </si>
  <si>
    <t xml:space="preserve">78650410</t>
  </si>
  <si>
    <t xml:space="preserve">Ивняковское сельское поселение</t>
  </si>
  <si>
    <t xml:space="preserve">78650455</t>
  </si>
  <si>
    <t xml:space="preserve">Карабихское сельское поселение</t>
  </si>
  <si>
    <t xml:space="preserve">78650430</t>
  </si>
  <si>
    <t xml:space="preserve">Кузнечихинское сельское поселение</t>
  </si>
  <si>
    <t xml:space="preserve">78650435</t>
  </si>
  <si>
    <t xml:space="preserve">Курбское сельское поселение</t>
  </si>
  <si>
    <t xml:space="preserve">78650440</t>
  </si>
  <si>
    <t xml:space="preserve">78650470</t>
  </si>
  <si>
    <t xml:space="preserve">Туношенское сельское поселение</t>
  </si>
  <si>
    <t xml:space="preserve">78650495</t>
  </si>
  <si>
    <t xml:space="preserve">78650000</t>
  </si>
  <si>
    <t xml:space="preserve">78705000</t>
  </si>
  <si>
    <t xml:space="preserve">городской округ</t>
  </si>
  <si>
    <t xml:space="preserve">78715000</t>
  </si>
  <si>
    <t xml:space="preserve">L_NAME</t>
  </si>
  <si>
    <t xml:space="preserve">L_START_DATE</t>
  </si>
  <si>
    <t xml:space="preserve">L_END_DATE</t>
  </si>
  <si>
    <t xml:space="preserve">L_IP_COSTS</t>
  </si>
  <si>
    <t xml:space="preserve">ORG_NAME</t>
  </si>
  <si>
    <t xml:space="preserve">INN_NAME</t>
  </si>
  <si>
    <t xml:space="preserve">KPP_NAME</t>
  </si>
  <si>
    <t xml:space="preserve">L_OPF</t>
  </si>
  <si>
    <t xml:space="preserve">FIL_NAME</t>
  </si>
  <si>
    <t xml:space="preserve">VDET_NAME</t>
  </si>
  <si>
    <t xml:space="preserve">RST_ORG_ID</t>
  </si>
  <si>
    <t xml:space="preserve">L_DECISION_NAME</t>
  </si>
  <si>
    <t xml:space="preserve">L_DECISION_TYPE</t>
  </si>
  <si>
    <t xml:space="preserve">L_DECISION_NMBR</t>
  </si>
  <si>
    <t xml:space="preserve">L_DECISION_DATE</t>
  </si>
  <si>
    <t xml:space="preserve">L_DECISION_URL</t>
  </si>
  <si>
    <t xml:space="preserve">Инвестиционная программа АО "ЯГК" Ростовский в сфере теплоснабжения на 2018-2020 годы</t>
  </si>
  <si>
    <t xml:space="preserve">01.07.2018</t>
  </si>
  <si>
    <t xml:space="preserve">31.12.2020</t>
  </si>
  <si>
    <t xml:space="preserve">17845,9903805432</t>
  </si>
  <si>
    <t xml:space="preserve">АО "Ярославская генерирующая компания"</t>
  </si>
  <si>
    <t xml:space="preserve">7604178769</t>
  </si>
  <si>
    <t xml:space="preserve">760601001</t>
  </si>
  <si>
    <t xml:space="preserve">1 22 47 | Публичные акционерные общества</t>
  </si>
  <si>
    <t xml:space="preserve">26569087</t>
  </si>
  <si>
    <t xml:space="preserve">https://eias.fstrf.ru/disclo/get_file?p_guid=abb9aed2-840e-4b23-9b0c-b969ba9b75a1</t>
  </si>
  <si>
    <t xml:space="preserve">Инвестиционная программа ЗАО "Пансионат отдыха "Ярославль" в сфере теплоснабжения на 2018-2027 годы</t>
  </si>
  <si>
    <t xml:space="preserve">31.12.2027</t>
  </si>
  <si>
    <t xml:space="preserve">0</t>
  </si>
  <si>
    <t xml:space="preserve">ЗАО "Пансионат отдыха "Ярославль"</t>
  </si>
  <si>
    <t xml:space="preserve">7627015577</t>
  </si>
  <si>
    <t xml:space="preserve">762701001</t>
  </si>
  <si>
    <t xml:space="preserve">1 22 67 | Непубличные акционерные общества</t>
  </si>
  <si>
    <t xml:space="preserve">26514513</t>
  </si>
  <si>
    <t xml:space="preserve">Об утверждении инвестиционной программы ЗАО "Пансионат отдыха "Ярославль"</t>
  </si>
  <si>
    <t xml:space="preserve">311-а</t>
  </si>
  <si>
    <t xml:space="preserve">27.10.2017</t>
  </si>
  <si>
    <t xml:space="preserve">https://eias.fstrf.ru/disclo/get_file?p_guid=2d05b350-1478-49ea-8488-b957a7a5a9f1</t>
  </si>
  <si>
    <t xml:space="preserve">Инвестиционная программа МУП "Яргорэнергосбыт" г.Ярославля по развитию системы теплоснабжения в городе Ярославле на 2016-2018 годы</t>
  </si>
  <si>
    <t xml:space="preserve">19768,1214642493</t>
  </si>
  <si>
    <t xml:space="preserve">АО "Ярославские ЭнергоСистемы"</t>
  </si>
  <si>
    <t xml:space="preserve">7603066822</t>
  </si>
  <si>
    <t xml:space="preserve">Передача</t>
  </si>
  <si>
    <t xml:space="preserve">30919361</t>
  </si>
  <si>
    <t xml:space="preserve">Инвестиционная программа ОАО "Яргортеплоэнерго"</t>
  </si>
  <si>
    <t xml:space="preserve">7607,7213145153</t>
  </si>
  <si>
    <t xml:space="preserve">ОАО "Яргортеплоэнерго"</t>
  </si>
  <si>
    <t xml:space="preserve">7606047507</t>
  </si>
  <si>
    <t xml:space="preserve">26483162</t>
  </si>
  <si>
    <t xml:space="preserve">Инвестиционная программа на 2016-2018 годы</t>
  </si>
  <si>
    <t xml:space="preserve">№ 253-ип</t>
  </si>
  <si>
    <t xml:space="preserve">17.11.2015</t>
  </si>
  <si>
    <t xml:space="preserve">https://eias.fstrf.ru/disclo/get_file?p_guid=29c11115-ebeb-45ca-bbe0-205a4ddcaa69</t>
  </si>
  <si>
    <t xml:space="preserve">Инвестиционная программа в сфере теплоснабжения ООО "УПТК "ТПС" на 2016-2018гг.</t>
  </si>
  <si>
    <t xml:space="preserve">01.01.2016</t>
  </si>
  <si>
    <t xml:space="preserve">31.12.2018</t>
  </si>
  <si>
    <t xml:space="preserve">30679,2640795125</t>
  </si>
  <si>
    <t xml:space="preserve">ООО "Управляющая производственно-торговая компания "Топливоподающие системы"</t>
  </si>
  <si>
    <t xml:space="preserve">7603013073</t>
  </si>
  <si>
    <t xml:space="preserve">28135241</t>
  </si>
  <si>
    <t xml:space="preserve">01.07.2017</t>
  </si>
  <si>
    <t xml:space="preserve">31.12.2019</t>
  </si>
  <si>
    <t xml:space="preserve">22149,3697763881</t>
  </si>
  <si>
    <t xml:space="preserve">АО "Тутаевская ПГУ"</t>
  </si>
  <si>
    <t xml:space="preserve">7611020204</t>
  </si>
  <si>
    <t xml:space="preserve">761101001</t>
  </si>
  <si>
    <t xml:space="preserve">28134686</t>
  </si>
  <si>
    <t xml:space="preserve">Об утверждении скорректированной инвестиционной программы АО «Тутаевская ПГУ»</t>
  </si>
  <si>
    <t xml:space="preserve">111-ви</t>
  </si>
  <si>
    <t xml:space="preserve">https://eias.fstrf.ru/disclo/get_file?p_guid=59126af8-88c7-423d-9087-243e9b6d1d25</t>
  </si>
  <si>
    <t xml:space="preserve">30.06.2020</t>
  </si>
  <si>
    <t xml:space="preserve">3506,4079665364</t>
  </si>
  <si>
    <t xml:space="preserve">,002</t>
  </si>
  <si>
    <t xml:space="preserve">28932227</t>
  </si>
  <si>
    <t xml:space="preserve">463954</t>
  </si>
  <si>
    <t xml:space="preserve">ПАО "ТГК-2"</t>
  </si>
  <si>
    <t xml:space="preserve">7606053324</t>
  </si>
  <si>
    <t xml:space="preserve">760631001</t>
  </si>
  <si>
    <t xml:space="preserve">Комбинированное производство, более 25 МВт</t>
  </si>
  <si>
    <t xml:space="preserve">26483170</t>
  </si>
  <si>
    <t xml:space="preserve">инвестиционная программа на 2016 - 2018 годы</t>
  </si>
  <si>
    <t xml:space="preserve">109</t>
  </si>
  <si>
    <t xml:space="preserve">https://eias.fstrf.ru/disclo/get_file?p_guid=d66c9914-70a7-42fa-b59f-dd234ce4bab4</t>
  </si>
  <si>
    <t xml:space="preserve">30.06.2023</t>
  </si>
  <si>
    <t xml:space="preserve">16984,4871547027</t>
  </si>
  <si>
    <t xml:space="preserve">ООО "АДС"</t>
  </si>
  <si>
    <t xml:space="preserve">7604008710</t>
  </si>
  <si>
    <t xml:space="preserve">760401001</t>
  </si>
  <si>
    <t xml:space="preserve">26483198</t>
  </si>
  <si>
    <t xml:space="preserve">Инвестиционная программа на 2017-2019 годы</t>
  </si>
  <si>
    <t xml:space="preserve">110-ви</t>
  </si>
  <si>
    <t xml:space="preserve">https://eias.fstrf.ru/disclo/get_file?p_guid=15db6feb-0d04-4b18-a23e-2328bb1527e1</t>
  </si>
  <si>
    <t xml:space="preserve">Модернизация газовой котельной в п.Борисоглебсий</t>
  </si>
  <si>
    <t xml:space="preserve">1535,82</t>
  </si>
  <si>
    <t xml:space="preserve">АО "Яркоммунсервис"</t>
  </si>
  <si>
    <t xml:space="preserve">7602090950</t>
  </si>
  <si>
    <t xml:space="preserve">760201001</t>
  </si>
  <si>
    <t xml:space="preserve">28507030</t>
  </si>
  <si>
    <t xml:space="preserve">Модернизация котельной в пос. Борисоглебский Борисоглебского муниципального района на 2015-2019 годЫ</t>
  </si>
  <si>
    <t xml:space="preserve">224-ип</t>
  </si>
  <si>
    <t xml:space="preserve">05.12.2014</t>
  </si>
  <si>
    <t xml:space="preserve">https://eias.fstrf.ru/disclo/get_file?p_guid=c941459b-1c5a-4421-9e7a-4d90309b13f4</t>
  </si>
  <si>
    <t xml:space="preserve">Модернизация котельной в пос.Некрасовское Некрасовского МР</t>
  </si>
  <si>
    <t xml:space="preserve">Модернизация котельной в пос. Некрасовское Некрасовского муниципального района на 2016-2018 годы</t>
  </si>
  <si>
    <t xml:space="preserve">253-ип</t>
  </si>
  <si>
    <t xml:space="preserve">Модернизация котельных и тепловых сетей МУП ГО г.Рыбинск "Теплоэнерго" на 2016-2020 гг.</t>
  </si>
  <si>
    <t xml:space="preserve">30.06.2021</t>
  </si>
  <si>
    <t xml:space="preserve">125837,248596647</t>
  </si>
  <si>
    <t xml:space="preserve">МУП ГО г.Рыбинск "Теплоэнерго"</t>
  </si>
  <si>
    <t xml:space="preserve">7610044403</t>
  </si>
  <si>
    <t xml:space="preserve">761001001</t>
  </si>
  <si>
    <t xml:space="preserve">6 52 43 | Муниципальные унитарные предприятия</t>
  </si>
  <si>
    <t xml:space="preserve">26483373</t>
  </si>
  <si>
    <t xml:space="preserve">Об утверждении сколрректированных инвестиционных программ</t>
  </si>
  <si>
    <t xml:space="preserve">№109-ви</t>
  </si>
  <si>
    <t xml:space="preserve">Развитие системы теплоснабжения поселка Красный Холм и  ОАО Санаторий  «Красный холм» Ярославского муниципального района</t>
  </si>
  <si>
    <t xml:space="preserve">01.01.2012</t>
  </si>
  <si>
    <t xml:space="preserve">644,0328020779</t>
  </si>
  <si>
    <t xml:space="preserve">ОАО "Санаторий "Красный Холм"</t>
  </si>
  <si>
    <t xml:space="preserve">7627015619</t>
  </si>
  <si>
    <t xml:space="preserve">27548439</t>
  </si>
  <si>
    <t xml:space="preserve">заключение на инвестиционную программу</t>
  </si>
  <si>
    <t xml:space="preserve">решение</t>
  </si>
  <si>
    <t xml:space="preserve">б/н</t>
  </si>
  <si>
    <t xml:space="preserve">20.09.2013</t>
  </si>
  <si>
    <t xml:space="preserve">https://eias.fstrf.ru/disclo/get_file?p_guid=5202c10f-519f-4ad0-9df0-dd031802113b</t>
  </si>
  <si>
    <t xml:space="preserve">модернизация газовой котельной в пос. Вятское Некрасовского муниципального района</t>
  </si>
  <si>
    <t xml:space="preserve">Модернизация котельной в с. Вятское Некрасовского муниципального района на 2015-2019 годы</t>
  </si>
  <si>
    <t xml:space="preserve">модернизация мазутной котельной в пос. Спасское</t>
  </si>
  <si>
    <t xml:space="preserve">81,035515387</t>
  </si>
  <si>
    <t xml:space="preserve">Модернизация котельной в пос. Спасское Ярославского района</t>
  </si>
  <si>
    <t xml:space="preserve">LGL_ID</t>
  </si>
  <si>
    <t xml:space="preserve">NOMER_NAME</t>
  </si>
  <si>
    <t xml:space="preserve">NOMER2_NAME</t>
  </si>
  <si>
    <t xml:space="preserve">NMOB_NAME</t>
  </si>
  <si>
    <t xml:space="preserve">DET_NAME</t>
  </si>
  <si>
    <t xml:space="preserve">L_ADDRESS_MR</t>
  </si>
  <si>
    <t xml:space="preserve">L_ADDRESS_MO</t>
  </si>
  <si>
    <t xml:space="preserve">L_ADDRESS_OKTMO</t>
  </si>
  <si>
    <t xml:space="preserve">L_ADDRESS_LOCATION</t>
  </si>
  <si>
    <t xml:space="preserve">L_ADDRESS_LOC_OKTMO</t>
  </si>
  <si>
    <t xml:space="preserve">L_ADDRESS_STREET</t>
  </si>
  <si>
    <t xml:space="preserve">L_ADDRESS_BUILDING</t>
  </si>
  <si>
    <t xml:space="preserve">DET2_NAME</t>
  </si>
  <si>
    <t xml:space="preserve">MR_NAME</t>
  </si>
  <si>
    <t xml:space="preserve">MO_NAME</t>
  </si>
  <si>
    <t xml:space="preserve">OKTMO_NAME</t>
  </si>
  <si>
    <t xml:space="preserve">LOCATION_NAME</t>
  </si>
  <si>
    <t xml:space="preserve">LOCATION_OKTMO_NAME</t>
  </si>
  <si>
    <t xml:space="preserve">L_SERVICE_PRODUCTION</t>
  </si>
  <si>
    <t xml:space="preserve">L_SERVICE_TRANSMISSION</t>
  </si>
  <si>
    <t xml:space="preserve">3817121985</t>
  </si>
  <si>
    <t xml:space="preserve">76</t>
  </si>
  <si>
    <t xml:space="preserve">ID</t>
  </si>
  <si>
    <t xml:space="preserve">NAME</t>
  </si>
  <si>
    <t xml:space="preserve">TYPE</t>
  </si>
  <si>
    <t xml:space="preserve">808</t>
  </si>
  <si>
    <t xml:space="preserve">807</t>
  </si>
</sst>
</file>

<file path=xl/styles.xml><?xml version="1.0" encoding="utf-8"?>
<styleSheet xmlns="http://schemas.openxmlformats.org/spreadsheetml/2006/main">
  <numFmts count="13">
    <numFmt numFmtId="164" formatCode="@"/>
    <numFmt numFmtId="165" formatCode="General"/>
    <numFmt numFmtId="166" formatCode="_-* #,##0.00[$€-1]_-;\-* #,##0.00[$€-1]_-;_-* \-??[$€-1]_-"/>
    <numFmt numFmtId="167" formatCode="[$-419]#,##0_р_.;[RED]\-#,##0_р_."/>
    <numFmt numFmtId="168" formatCode="\$#,##0_);[RED]&quot;($&quot;#,##0\)"/>
    <numFmt numFmtId="169" formatCode="#,##0.0"/>
    <numFmt numFmtId="170" formatCode="#,##0.000"/>
    <numFmt numFmtId="171" formatCode="#,##0.0000"/>
    <numFmt numFmtId="172" formatCode="#,##0.00"/>
    <numFmt numFmtId="173" formatCode="General"/>
    <numFmt numFmtId="174" formatCode="[$-419]DD/MM/YYYY\ H:MM"/>
    <numFmt numFmtId="175" formatCode="[$-419]DD/MM/YYYY"/>
    <numFmt numFmtId="176" formatCode="#,##0"/>
  </numFmts>
  <fonts count="57">
    <font>
      <sz val="9"/>
      <name val="Tahoma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8"/>
      <name val="Palatino"/>
      <family val="1"/>
    </font>
    <font>
      <u val="single"/>
      <sz val="10"/>
      <color rgb="FF800080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sz val="12"/>
      <name val="Arial"/>
      <family val="2"/>
      <charset val="204"/>
    </font>
    <font>
      <sz val="8"/>
      <name val="Arial"/>
      <family val="0"/>
      <charset val="204"/>
    </font>
    <font>
      <sz val="11"/>
      <name val="Tahoma"/>
      <family val="2"/>
      <charset val="204"/>
    </font>
    <font>
      <u val="single"/>
      <sz val="9"/>
      <color rgb="FF0000FF"/>
      <name val="Tahoma"/>
      <family val="2"/>
      <charset val="204"/>
    </font>
    <font>
      <b val="true"/>
      <u val="single"/>
      <sz val="9"/>
      <color rgb="FF0000FF"/>
      <name val="Tahoma"/>
      <family val="2"/>
      <charset val="204"/>
    </font>
    <font>
      <b val="true"/>
      <sz val="14"/>
      <name val="Franklin Gothic Medium"/>
      <family val="2"/>
      <charset val="204"/>
    </font>
    <font>
      <b val="true"/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rgb="FFFFFFEB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name val="Arial Cyr"/>
      <family val="0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 val="true"/>
      <sz val="10"/>
      <name val="Tahoma"/>
      <family val="2"/>
      <charset val="204"/>
    </font>
    <font>
      <u val="single"/>
      <sz val="20"/>
      <color rgb="FF003366"/>
      <name val="Tahoma"/>
      <family val="2"/>
      <charset val="204"/>
    </font>
    <font>
      <sz val="10"/>
      <color rgb="FF000000"/>
      <name val="Tahoma"/>
      <family val="2"/>
      <charset val="204"/>
    </font>
    <font>
      <sz val="11"/>
      <color rgb="FF000000"/>
      <name val="Marlett"/>
      <family val="0"/>
      <charset val="2"/>
    </font>
    <font>
      <b val="true"/>
      <sz val="10"/>
      <color rgb="FF000000"/>
      <name val="Tahoma"/>
      <family val="2"/>
      <charset val="204"/>
    </font>
    <font>
      <u val="single"/>
      <sz val="9"/>
      <color rgb="FF333399"/>
      <name val="Tahoma"/>
      <family val="2"/>
      <charset val="204"/>
    </font>
    <font>
      <b val="true"/>
      <sz val="9"/>
      <color rgb="FF000000"/>
      <name val="Tahoma"/>
      <family val="2"/>
      <charset val="204"/>
    </font>
    <font>
      <sz val="10"/>
      <color rgb="FF000000"/>
      <name val="Tahoma"/>
      <family val="0"/>
    </font>
    <font>
      <sz val="10"/>
      <color rgb="FFFFFFFF"/>
      <name val="Tahoma"/>
      <family val="0"/>
    </font>
    <font>
      <b val="true"/>
      <sz val="18"/>
      <color rgb="FFFFFFFF"/>
      <name val="Calibri"/>
      <family val="0"/>
    </font>
    <font>
      <sz val="9"/>
      <color rgb="FF000000"/>
      <name val="Tahoma"/>
      <family val="0"/>
    </font>
    <font>
      <sz val="9"/>
      <color rgb="FFFFFFFF"/>
      <name val="Tahoma"/>
      <family val="2"/>
      <charset val="204"/>
    </font>
    <font>
      <sz val="11"/>
      <name val="Calibri"/>
      <family val="0"/>
    </font>
    <font>
      <sz val="9"/>
      <color rgb="FFCC0000"/>
      <name val="Tahoma"/>
      <family val="2"/>
      <charset val="204"/>
    </font>
    <font>
      <sz val="16"/>
      <name val="Tahoma"/>
      <family val="2"/>
      <charset val="204"/>
    </font>
    <font>
      <sz val="9"/>
      <color rgb="FF993300"/>
      <name val="Tahoma"/>
      <family val="2"/>
      <charset val="204"/>
    </font>
    <font>
      <sz val="16"/>
      <color rgb="FFFFFFFF"/>
      <name val="Tahoma"/>
      <family val="2"/>
      <charset val="204"/>
    </font>
    <font>
      <sz val="10"/>
      <color rgb="FFFFFFFF"/>
      <name val="Wingdings 2"/>
      <family val="1"/>
      <charset val="2"/>
    </font>
    <font>
      <b val="true"/>
      <sz val="9"/>
      <color rgb="FFFFFFFF"/>
      <name val="Tahoma"/>
      <family val="2"/>
      <charset val="204"/>
    </font>
    <font>
      <b val="true"/>
      <sz val="9"/>
      <color rgb="FF333399"/>
      <name val="Tahoma"/>
      <family val="2"/>
      <charset val="204"/>
    </font>
    <font>
      <sz val="11"/>
      <color rgb="FFBCBCBC"/>
      <name val="Wingdings 2"/>
      <family val="1"/>
      <charset val="2"/>
    </font>
    <font>
      <b val="true"/>
      <sz val="1"/>
      <color rgb="FFFFFFFF"/>
      <name val="Tahoma"/>
      <family val="2"/>
      <charset val="204"/>
    </font>
    <font>
      <b val="true"/>
      <sz val="9"/>
      <color rgb="FFCC0000"/>
      <name val="Tahoma"/>
      <family val="2"/>
      <charset val="204"/>
    </font>
    <font>
      <b val="true"/>
      <sz val="9"/>
      <color rgb="FF0070C0"/>
      <name val="Tahoma"/>
      <family val="2"/>
    </font>
    <font>
      <sz val="11"/>
      <color rgb="FF999999"/>
      <name val="Wingdings 2"/>
      <family val="1"/>
      <charset val="2"/>
    </font>
    <font>
      <sz val="9"/>
      <color rgb="FF333333"/>
      <name val="Tahoma"/>
      <family val="2"/>
      <charset val="204"/>
    </font>
    <font>
      <sz val="11"/>
      <color rgb="FF333333"/>
      <name val="Wingdings 2"/>
      <family val="1"/>
      <charset val="2"/>
    </font>
    <font>
      <b val="true"/>
      <sz val="10"/>
      <color rgb="FF333333"/>
      <name val="Tahoma"/>
      <family val="2"/>
      <charset val="204"/>
    </font>
    <font>
      <b val="true"/>
      <u val="single"/>
      <sz val="10"/>
      <color rgb="FF0000FF"/>
      <name val="Tahoma"/>
      <family val="2"/>
      <charset val="204"/>
    </font>
    <font>
      <sz val="10"/>
      <color rgb="FF000000"/>
      <name val="Source Sans Pro"/>
      <family val="2"/>
      <charset val="204"/>
    </font>
    <font>
      <b val="true"/>
      <sz val="10"/>
      <color rgb="FF000000"/>
      <name val="Source Sans Pro"/>
      <family val="2"/>
      <charset val="204"/>
    </font>
    <font>
      <sz val="11"/>
      <color rgb="FFFFFFFF"/>
      <name val="Calibri"/>
      <family val="2"/>
      <charset val="204"/>
    </font>
    <font>
      <sz val="10"/>
      <color rgb="FF999999"/>
      <name val="Wingdings 2"/>
      <family val="1"/>
      <charset val="2"/>
    </font>
    <font>
      <sz val="9"/>
      <name val="Courier New"/>
      <family val="3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C0"/>
        <bgColor rgb="FFFFFFEB"/>
      </patternFill>
    </fill>
    <fill>
      <patternFill patternType="solid">
        <fgColor rgb="FFBCBCBC"/>
        <bgColor rgb="FFD3DBDB"/>
      </patternFill>
    </fill>
    <fill>
      <patternFill patternType="solid">
        <fgColor rgb="FF999999"/>
        <bgColor rgb="FF808080"/>
      </patternFill>
    </fill>
    <fill>
      <patternFill patternType="solid">
        <fgColor rgb="FFFFFFEB"/>
        <bgColor rgb="FFFFFFFF"/>
      </patternFill>
    </fill>
    <fill>
      <patternFill patternType="solid">
        <fgColor rgb="FFFFFFFF"/>
        <bgColor rgb="FFFFFFEB"/>
      </patternFill>
    </fill>
    <fill>
      <patternFill patternType="solid">
        <fgColor rgb="FFD7EAD3"/>
        <bgColor rgb="FFD3DBDB"/>
      </patternFill>
    </fill>
    <fill>
      <patternFill patternType="solid">
        <fgColor rgb="FFD3DBDB"/>
        <bgColor rgb="FFD7EAD3"/>
      </patternFill>
    </fill>
    <fill>
      <patternFill patternType="solid">
        <fgColor rgb="FFE3FAFD"/>
        <bgColor rgb="FFEFEFEF"/>
      </patternFill>
    </fill>
    <fill>
      <patternFill patternType="solid">
        <fgColor rgb="FFB7E4FF"/>
        <bgColor rgb="FFD3DBDB"/>
      </patternFill>
    </fill>
    <fill>
      <patternFill patternType="solid">
        <fgColor rgb="FFEFEFEF"/>
        <bgColor rgb="FFE3FAFD"/>
      </patternFill>
    </fill>
    <fill>
      <patternFill patternType="solid">
        <fgColor rgb="FFFF8080"/>
        <bgColor rgb="FFFF99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ck">
        <color rgb="FF999999"/>
      </left>
      <right style="thick">
        <color rgb="FF999999"/>
      </right>
      <top style="thick">
        <color rgb="FF999999"/>
      </top>
      <bottom style="thick">
        <color rgb="FF999999"/>
      </bottom>
      <diagonal/>
    </border>
    <border diagonalUp="false" diagonalDown="false">
      <left style="thin">
        <color rgb="FF999999"/>
      </left>
      <right/>
      <top/>
      <bottom/>
      <diagonal/>
    </border>
    <border diagonalUp="false" diagonalDown="false">
      <left/>
      <right style="thin">
        <color rgb="FF999999"/>
      </right>
      <top/>
      <bottom/>
      <diagonal/>
    </border>
    <border diagonalUp="false" diagonalDown="false">
      <left style="thin">
        <color rgb="FF999999"/>
      </left>
      <right/>
      <top/>
      <bottom style="thin">
        <color rgb="FF999999"/>
      </bottom>
      <diagonal/>
    </border>
    <border diagonalUp="false" diagonalDown="false">
      <left/>
      <right style="thin">
        <color rgb="FF999999"/>
      </right>
      <top/>
      <bottom style="thin">
        <color rgb="FF999999"/>
      </bottom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/>
      <top style="thin">
        <color rgb="FF999999"/>
      </top>
      <bottom/>
      <diagonal/>
    </border>
    <border diagonalUp="false" diagonalDown="false">
      <left style="thin">
        <color rgb="FF999999"/>
      </left>
      <right/>
      <top style="thin">
        <color rgb="FF999999"/>
      </top>
      <bottom/>
      <diagonal/>
    </border>
    <border diagonalUp="false" diagonalDown="false">
      <left/>
      <right/>
      <top style="dotted">
        <color rgb="FF999999"/>
      </top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/>
      <diagonal/>
    </border>
    <border diagonalUp="false" diagonalDown="false">
      <left style="thin">
        <color rgb="FF999999"/>
      </left>
      <right/>
      <top style="thin">
        <color rgb="FF999999"/>
      </top>
      <bottom style="thin">
        <color rgb="FF999999"/>
      </bottom>
      <diagonal/>
    </border>
    <border diagonalUp="false" diagonalDown="false">
      <left/>
      <right/>
      <top style="thin">
        <color rgb="FF999999"/>
      </top>
      <bottom style="thin">
        <color rgb="FF999999"/>
      </bottom>
      <diagonal/>
    </border>
    <border diagonalUp="false" diagonalDown="false">
      <left/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/>
      <top style="medium">
        <color rgb="FF999999"/>
      </top>
      <bottom style="medium">
        <color rgb="FF999999"/>
      </bottom>
      <diagonal/>
    </border>
    <border diagonalUp="false" diagonalDown="false">
      <left style="thin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 diagonalUp="false" diagonalDown="false">
      <left style="thin">
        <color rgb="FF999999"/>
      </left>
      <right/>
      <top style="medium">
        <color rgb="FF999999"/>
      </top>
      <bottom style="thin">
        <color rgb="FF999999"/>
      </bottom>
      <diagonal/>
    </border>
    <border diagonalUp="false" diagonalDown="false">
      <left/>
      <right/>
      <top style="medium">
        <color rgb="FF999999"/>
      </top>
      <bottom style="thin">
        <color rgb="FF999999"/>
      </bottom>
      <diagonal/>
    </border>
    <border diagonalUp="false" diagonalDown="false">
      <left/>
      <right style="thin">
        <color rgb="FF999999"/>
      </right>
      <top style="medium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 style="thin">
        <color rgb="FF999999"/>
      </right>
      <top/>
      <bottom/>
      <diagonal/>
    </border>
    <border diagonalUp="false" diagonalDown="false">
      <left style="thin">
        <color rgb="FF999999"/>
      </left>
      <right/>
      <top style="thin">
        <color rgb="FF999999"/>
      </top>
      <bottom style="medium">
        <color rgb="FF999999"/>
      </bottom>
      <diagonal/>
    </border>
    <border diagonalUp="false" diagonalDown="false">
      <left/>
      <right/>
      <top style="thin">
        <color rgb="FF999999"/>
      </top>
      <bottom style="medium">
        <color rgb="FF999999"/>
      </bottom>
      <diagonal/>
    </border>
    <border diagonalUp="false" diagonalDown="false">
      <left/>
      <right/>
      <top/>
      <bottom style="medium">
        <color rgb="FF999999"/>
      </bottom>
      <diagonal/>
    </border>
    <border diagonalUp="false" diagonalDown="false">
      <left/>
      <right style="thin">
        <color rgb="FF999999"/>
      </right>
      <top/>
      <bottom style="medium">
        <color rgb="FF999999"/>
      </bottom>
      <diagonal/>
    </border>
    <border diagonalUp="false" diagonalDown="false">
      <left style="thin">
        <color rgb="FF999999"/>
      </left>
      <right/>
      <top style="medium">
        <color rgb="FF999999"/>
      </top>
      <bottom/>
      <diagonal/>
    </border>
    <border diagonalUp="false" diagonalDown="false">
      <left/>
      <right/>
      <top style="medium">
        <color rgb="FF999999"/>
      </top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double">
        <color rgb="FF99999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74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true" applyProtection="false">
      <alignment horizontal="general" vertical="top" textRotation="0" wrapText="false" indent="0" shrinkToFit="false"/>
    </xf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2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applyFont="true" applyBorder="false" applyAlignment="true" applyProtection="false">
      <alignment horizontal="general" vertical="center" textRotation="0" wrapText="false" indent="0" shrinkToFit="false"/>
    </xf>
    <xf numFmtId="170" fontId="0" fillId="2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2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3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5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applyFont="true" applyBorder="false" applyAlignment="true" applyProtection="false">
      <alignment horizontal="general" vertical="center" textRotation="0" wrapText="false" indent="0" shrinkToFit="false"/>
    </xf>
    <xf numFmtId="165" fontId="7" fillId="0" borderId="0" applyFont="true" applyBorder="false" applyAlignment="true" applyProtection="false">
      <alignment horizontal="general" vertical="center" textRotation="0" wrapText="false" indent="0" shrinkToFit="false"/>
    </xf>
    <xf numFmtId="164" fontId="12" fillId="4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14" fillId="0" borderId="0" applyFont="true" applyBorder="false" applyAlignment="true" applyProtection="false">
      <alignment horizontal="general" vertical="top" textRotation="0" wrapText="false" indent="0" shrinkToFit="false"/>
    </xf>
    <xf numFmtId="165" fontId="15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0" fillId="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9" fillId="6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359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21" fillId="0" borderId="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0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23" fillId="0" borderId="0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3" fillId="0" borderId="0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6" fillId="0" borderId="0" xfId="5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5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4" fillId="0" borderId="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59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5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6" fillId="3" borderId="1" xfId="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4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4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3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4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0" borderId="0" xfId="59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4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3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2" borderId="1" xfId="5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6" borderId="3" xfId="5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6" borderId="0" xfId="5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8" borderId="1" xfId="5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6" borderId="3" xfId="5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7" borderId="1" xfId="5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1" xfId="5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59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5" fontId="2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6" fillId="0" borderId="0" xfId="4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0" xfId="2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0" xfId="43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0" borderId="0" xfId="4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5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9" fillId="6" borderId="0" xfId="5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0" borderId="0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8" fillId="6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9" fillId="0" borderId="0" xfId="5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29" fillId="6" borderId="0" xfId="5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6" borderId="0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36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8" fillId="0" borderId="0" xfId="20" applyFont="fals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5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6" fillId="0" borderId="0" xfId="4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0" borderId="0" xfId="59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4" fillId="0" borderId="0" xfId="5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5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5" fillId="0" borderId="0" xfId="5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5" fillId="0" borderId="0" xfId="5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5" xfId="5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6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5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7" xfId="5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6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8" fillId="6" borderId="0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6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63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6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0" borderId="0" xfId="63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0" xfId="6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36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67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0" fillId="0" borderId="0" xfId="6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7" fillId="6" borderId="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23" fillId="0" borderId="8" xfId="7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6" borderId="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8" xfId="67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38" fillId="6" borderId="8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67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7" borderId="9" xfId="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6" borderId="3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34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8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7" borderId="9" xfId="6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3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7" borderId="9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7" borderId="9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4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6" fillId="0" borderId="0" xfId="67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67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75" fontId="0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10" xfId="6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39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7" borderId="9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6" borderId="3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0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0" fillId="0" borderId="0" xfId="6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7" borderId="9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9" xfId="6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6" borderId="4" xfId="67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7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0" xfId="6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9" borderId="1" xfId="6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7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7" borderId="9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7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8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7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7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7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0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9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6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6" borderId="1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6" fillId="0" borderId="8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4" fillId="0" borderId="0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6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6" borderId="0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0" xfId="67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6" borderId="3" xfId="6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8" xfId="6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9" borderId="1" xfId="6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8" xfId="6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1" shrinkToFit="false"/>
      <protection locked="true" hidden="false"/>
    </xf>
    <xf numFmtId="165" fontId="23" fillId="0" borderId="0" xfId="5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6" fillId="0" borderId="0" xfId="5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5" fontId="0" fillId="6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9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1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8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1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7" borderId="12" xfId="6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7" borderId="1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7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3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1" borderId="12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11" borderId="1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2" fillId="11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2" fillId="11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69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69" applyFont="true" applyBorder="false" applyAlignment="true" applyProtection="true">
      <alignment horizontal="left" vertical="center" textRotation="0" wrapText="true" indent="1" shrinkToFit="false"/>
      <protection locked="true" hidden="false"/>
    </xf>
    <xf numFmtId="165" fontId="0" fillId="6" borderId="0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0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6" borderId="0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3" fillId="0" borderId="0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6" borderId="0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5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6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7" borderId="9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0" borderId="3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5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6" borderId="1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6" borderId="0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8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0" borderId="3" xfId="5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0" borderId="0" xfId="5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3" borderId="9" xfId="52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3" borderId="8" xfId="52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3" borderId="8" xfId="5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3" borderId="8" xfId="5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9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8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9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6" fillId="7" borderId="9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16" fillId="7" borderId="9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0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8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8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8" xfId="6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6" fillId="7" borderId="9" xfId="5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9" xfId="6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8" xfId="6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72" fontId="0" fillId="7" borderId="9" xfId="5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7" borderId="9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34" fillId="0" borderId="0" xfId="69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4" fillId="0" borderId="0" xfId="69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6" fillId="6" borderId="8" xfId="6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8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6" borderId="9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3" fillId="6" borderId="0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5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15" xfId="6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6" borderId="15" xfId="6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6" borderId="15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6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9" borderId="15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9" borderId="15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0" fillId="9" borderId="15" xfId="69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7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8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9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0" borderId="1" xfId="6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6" fontId="0" fillId="0" borderId="1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6" borderId="1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2" xfId="69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34" fillId="0" borderId="13" xfId="69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0" borderId="13" xfId="6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4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9" borderId="12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0" fillId="7" borderId="12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7" borderId="1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7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6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2" borderId="3" xfId="6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0" fillId="7" borderId="20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3" fillId="0" borderId="3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2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1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7" borderId="1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6" borderId="12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7" borderId="12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2" borderId="12" xfId="6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0" fillId="7" borderId="12" xfId="7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4" fillId="11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11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2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11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11" borderId="1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11" borderId="14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3" fillId="0" borderId="1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1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4" fillId="11" borderId="2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11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2" fillId="11" borderId="2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2" fillId="11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11" borderId="2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11" borderId="24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1" borderId="25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11" borderId="2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0" fillId="11" borderId="26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6" borderId="8" xfId="6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8" xfId="5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8" xfId="66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45" fillId="0" borderId="8" xfId="66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11" borderId="9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11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0" fillId="11" borderId="8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6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7" fillId="0" borderId="0" xfId="6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6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8" fillId="0" borderId="0" xfId="6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9" fillId="6" borderId="0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0" fillId="0" borderId="8" xfId="5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50" fillId="0" borderId="0" xfId="5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8" fillId="6" borderId="8" xfId="6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8" fillId="6" borderId="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8" fillId="0" borderId="11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7" fillId="6" borderId="0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4" fillId="6" borderId="9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6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11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6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3" xfId="7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7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6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6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1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8" xfId="6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8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69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16" fillId="7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12" borderId="0" xfId="69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23" fillId="12" borderId="0" xfId="69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12" borderId="0" xfId="0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top" textRotation="0" wrapText="false" indent="0" shrinkToFit="false"/>
      <protection locked="true" hidden="false"/>
    </xf>
    <xf numFmtId="165" fontId="0" fillId="6" borderId="0" xfId="6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2" xfId="6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0" borderId="3" xfId="6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6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9" borderId="15" xfId="69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9" borderId="15" xfId="6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10" borderId="16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1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10" borderId="1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9" borderId="3" xfId="6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0" fillId="0" borderId="3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43" fillId="0" borderId="20" xfId="6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0" fillId="0" borderId="3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0" borderId="0" xfId="6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3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9" borderId="12" xfId="6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0" fillId="0" borderId="12" xfId="6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12" borderId="0" xfId="5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5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5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4" fillId="0" borderId="0" xfId="5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5" fillId="6" borderId="0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8" fillId="6" borderId="12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2" borderId="1" xfId="6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9" borderId="12" xfId="69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0" fillId="9" borderId="12" xfId="0" applyFont="false" applyBorder="true" applyAlignment="true" applyProtection="true">
      <alignment horizontal="left" vertical="center" textRotation="0" wrapText="false" indent="1" shrinkToFit="false"/>
      <protection locked="false" hidden="false"/>
    </xf>
    <xf numFmtId="165" fontId="0" fillId="0" borderId="1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2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9" xfId="5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6" borderId="13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4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5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3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0" xfId="6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55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6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5" fontId="56" fillId="0" borderId="0" xfId="6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61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61" applyFont="fals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60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55" applyFont="true" applyBorder="true" applyAlignment="false" applyProtection="true">
      <alignment horizontal="general" vertical="top" textRotation="0" wrapText="false" indent="0" shrinkToFit="false"/>
      <protection locked="true" hidden="false"/>
    </xf>
    <xf numFmtId="164" fontId="19" fillId="0" borderId="0" xfId="58" applyFont="false" applyBorder="true" applyAlignment="fals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5" fontId="20" fillId="0" borderId="0" xfId="7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7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 1" xfId="21"/>
    <cellStyle name=" 1 2" xfId="22"/>
    <cellStyle name=" 1_Stage1" xfId="23"/>
    <cellStyle name="_Model_RAB Мой_PR.PROG.WARM.NOTCOMBI.2012.2.16_v1.4(04.04.11) " xfId="24"/>
    <cellStyle name="_Model_RAB Мой_Книга2_PR.PROG.WARM.NOTCOMBI.2012.2.16_v1.4(04.04.11) " xfId="25"/>
    <cellStyle name="_Model_RAB_MRSK_svod_PR.PROG.WARM.NOTCOMBI.2012.2.16_v1.4(04.04.11) " xfId="26"/>
    <cellStyle name="_Model_RAB_MRSK_svod_Книга2_PR.PROG.WARM.NOTCOMBI.2012.2.16_v1.4(04.04.11) " xfId="27"/>
    <cellStyle name="_МОДЕЛЬ_1 (2)_PR.PROG.WARM.NOTCOMBI.2012.2.16_v1.4(04.04.11) " xfId="28"/>
    <cellStyle name="_МОДЕЛЬ_1 (2)_Книга2_PR.PROG.WARM.NOTCOMBI.2012.2.16_v1.4(04.04.11) " xfId="29"/>
    <cellStyle name="_Расчет RAB_22072008_PR.PROG.WARM.NOTCOMBI.2012.2.16_v1.4(04.04.11) " xfId="30"/>
    <cellStyle name="_Расчет RAB_22072008_Книга2_PR.PROG.WARM.NOTCOMBI.2012.2.16_v1.4(04.04.11) " xfId="31"/>
    <cellStyle name="_Расчет RAB_Лен и МОЭСК_с 2010 года_14.04.2009_со сглаж_version 3.0_без ФСК_PR.PROG.WARM.NOTCOMBI.2012.2.16_v1.4(04.04.11) " xfId="32"/>
    <cellStyle name="_Расчет RAB_Лен и МОЭСК_с 2010 года_14.04.2009_со сглаж_version 3.0_без ФСК_Книга2_PR.PROG.WARM.NOTCOMBI.2012.2.16_v1.4(04.04.11) " xfId="33"/>
    <cellStyle name="_пр 5 тариф RAB_PR.PROG.WARM.NOTCOMBI.2012.2.16_v1.4(04.04.11) " xfId="34"/>
    <cellStyle name="_пр 5 тариф RAB_Книга2_PR.PROG.WARM.NOTCOMBI.2012.2.16_v1.4(04.04.11) " xfId="35"/>
    <cellStyle name="Cells 2" xfId="36"/>
    <cellStyle name="Currency [0]" xfId="37"/>
    <cellStyle name="currency1" xfId="38"/>
    <cellStyle name="Currency2" xfId="39"/>
    <cellStyle name="currency3" xfId="40"/>
    <cellStyle name="currency4" xfId="41"/>
    <cellStyle name="Followed Hyperlink" xfId="42"/>
    <cellStyle name="Header 3" xfId="43"/>
    <cellStyle name="Hyperlink 1" xfId="44"/>
    <cellStyle name="normal" xfId="45"/>
    <cellStyle name="Normal1" xfId="46"/>
    <cellStyle name="Normal2" xfId="47"/>
    <cellStyle name="Percent1" xfId="48"/>
    <cellStyle name="Title 4" xfId="49"/>
    <cellStyle name="Гиперссылка 2 2" xfId="50"/>
    <cellStyle name="Гиперссылка 4" xfId="51"/>
    <cellStyle name="Заголовок" xfId="52"/>
    <cellStyle name="ЗаголовокСтолбца" xfId="53"/>
    <cellStyle name="Значение" xfId="54"/>
    <cellStyle name="Обычный 10" xfId="55"/>
    <cellStyle name="Обычный 11" xfId="56"/>
    <cellStyle name="Обычный 2" xfId="57"/>
    <cellStyle name="Обычный 3 2" xfId="58"/>
    <cellStyle name="Обычный 3 3" xfId="59"/>
    <cellStyle name="Обычный_46EE(v6.1.1)" xfId="60"/>
    <cellStyle name="Обычный_INVEST.WARM.PLAN.4.78(v0.1)" xfId="61"/>
    <cellStyle name="Обычный_KRU.TARIFF.FACT-0.3" xfId="62"/>
    <cellStyle name="Обычный_MINENERGO.340.PRIL79(v0.1)" xfId="63"/>
    <cellStyle name="Обычный_PASSPORT.TEPLO.PROIZV.2016(v1.0)" xfId="64"/>
    <cellStyle name="Обычный_PREDEL.JKH.2010(v1.3)" xfId="65"/>
    <cellStyle name="Обычный_razrabotka_sablonov_po_WKU" xfId="66"/>
    <cellStyle name="Обычный_SIMPLE_1_massive2" xfId="67"/>
    <cellStyle name="Обычный_ЖКУ_проект3" xfId="68"/>
    <cellStyle name="Обычный_Мониторинг инвестиций" xfId="69"/>
    <cellStyle name="Обычный_Новая проверка голубых" xfId="70"/>
    <cellStyle name="Обычный_Шаблон по источникам для Модуля Реестр (2)" xfId="71"/>
    <cellStyle name="Обычный_Шаблон по источникам для Модуля Реестр (2) 2" xfId="72"/>
    <cellStyle name="ФормулаВБ_Мониторинг инвестиций" xfId="73"/>
    <cellStyle name="*unknown*" xfId="20" builtinId="8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CBCBC"/>
      <rgbColor rgb="FF808080"/>
      <rgbColor rgb="FF9999FF"/>
      <rgbColor rgb="FF993366"/>
      <rgbColor rgb="FFFFFFC0"/>
      <rgbColor rgb="FFE3FAFD"/>
      <rgbColor rgb="FF660066"/>
      <rgbColor rgb="FFFF8080"/>
      <rgbColor rgb="FF0070C0"/>
      <rgbColor rgb="FFD3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FEF"/>
      <rgbColor rgb="FFD7EAD3"/>
      <rgbColor rgb="FFFFFFEB"/>
      <rgbColor rgb="FFB7E4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18</xdr:row>
      <xdr:rowOff>477000</xdr:rowOff>
    </xdr:from>
    <xdr:to>
      <xdr:col>2</xdr:col>
      <xdr:colOff>1411200</xdr:colOff>
      <xdr:row>114</xdr:row>
      <xdr:rowOff>187560</xdr:rowOff>
    </xdr:to>
    <xdr:sp>
      <xdr:nvSpPr>
        <xdr:cNvPr id="0" name="CustomShape 1"/>
        <xdr:cNvSpPr/>
      </xdr:nvSpPr>
      <xdr:spPr>
        <a:xfrm>
          <a:off x="208080" y="4296240"/>
          <a:ext cx="1963080" cy="46332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Обновление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18</xdr:row>
      <xdr:rowOff>13320</xdr:rowOff>
    </xdr:from>
    <xdr:to>
      <xdr:col>2</xdr:col>
      <xdr:colOff>1411200</xdr:colOff>
      <xdr:row>18</xdr:row>
      <xdr:rowOff>476640</xdr:rowOff>
    </xdr:to>
    <xdr:sp>
      <xdr:nvSpPr>
        <xdr:cNvPr id="1" name="CustomShape 1"/>
        <xdr:cNvSpPr/>
      </xdr:nvSpPr>
      <xdr:spPr>
        <a:xfrm>
          <a:off x="208080" y="3832560"/>
          <a:ext cx="1963080" cy="46332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Консультация по методологии заполнения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15</xdr:row>
      <xdr:rowOff>121320</xdr:rowOff>
    </xdr:from>
    <xdr:to>
      <xdr:col>2</xdr:col>
      <xdr:colOff>1411200</xdr:colOff>
      <xdr:row>18</xdr:row>
      <xdr:rowOff>12960</xdr:rowOff>
    </xdr:to>
    <xdr:sp>
      <xdr:nvSpPr>
        <xdr:cNvPr id="2" name="CustomShape 1"/>
        <xdr:cNvSpPr/>
      </xdr:nvSpPr>
      <xdr:spPr>
        <a:xfrm>
          <a:off x="208080" y="3369240"/>
          <a:ext cx="1963080" cy="46296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Методология заполнения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13</xdr:row>
      <xdr:rowOff>38880</xdr:rowOff>
    </xdr:from>
    <xdr:to>
      <xdr:col>2</xdr:col>
      <xdr:colOff>1411200</xdr:colOff>
      <xdr:row>15</xdr:row>
      <xdr:rowOff>120960</xdr:rowOff>
    </xdr:to>
    <xdr:sp>
      <xdr:nvSpPr>
        <xdr:cNvPr id="3" name="CustomShape 1"/>
        <xdr:cNvSpPr/>
      </xdr:nvSpPr>
      <xdr:spPr>
        <a:xfrm>
          <a:off x="208080" y="2905560"/>
          <a:ext cx="1963080" cy="46332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Организационно-технические консультации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12</xdr:row>
      <xdr:rowOff>60840</xdr:rowOff>
    </xdr:from>
    <xdr:to>
      <xdr:col>2</xdr:col>
      <xdr:colOff>1411200</xdr:colOff>
      <xdr:row>13</xdr:row>
      <xdr:rowOff>38160</xdr:rowOff>
    </xdr:to>
    <xdr:sp>
      <xdr:nvSpPr>
        <xdr:cNvPr id="4" name="CustomShape 1"/>
        <xdr:cNvSpPr/>
      </xdr:nvSpPr>
      <xdr:spPr>
        <a:xfrm>
          <a:off x="208080" y="2441880"/>
          <a:ext cx="1963080" cy="46296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Проверка отчёта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10</xdr:row>
      <xdr:rowOff>92880</xdr:rowOff>
    </xdr:from>
    <xdr:to>
      <xdr:col>2</xdr:col>
      <xdr:colOff>1411200</xdr:colOff>
      <xdr:row>12</xdr:row>
      <xdr:rowOff>60840</xdr:rowOff>
    </xdr:to>
    <xdr:sp>
      <xdr:nvSpPr>
        <xdr:cNvPr id="5" name="CustomShape 1"/>
        <xdr:cNvSpPr/>
      </xdr:nvSpPr>
      <xdr:spPr>
        <a:xfrm>
          <a:off x="208080" y="1978560"/>
          <a:ext cx="1963080" cy="46332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Работа с реестрами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7</xdr:row>
      <xdr:rowOff>143640</xdr:rowOff>
    </xdr:from>
    <xdr:to>
      <xdr:col>2</xdr:col>
      <xdr:colOff>1411200</xdr:colOff>
      <xdr:row>10</xdr:row>
      <xdr:rowOff>92520</xdr:rowOff>
    </xdr:to>
    <xdr:sp>
      <xdr:nvSpPr>
        <xdr:cNvPr id="6" name="CustomShape 1"/>
        <xdr:cNvSpPr/>
      </xdr:nvSpPr>
      <xdr:spPr>
        <a:xfrm>
          <a:off x="208080" y="1515240"/>
          <a:ext cx="1963080" cy="46296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Условные обозначения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23</xdr:col>
      <xdr:colOff>247680</xdr:colOff>
      <xdr:row>114</xdr:row>
      <xdr:rowOff>66600</xdr:rowOff>
    </xdr:from>
    <xdr:to>
      <xdr:col>24</xdr:col>
      <xdr:colOff>151920</xdr:colOff>
      <xdr:row>115</xdr:row>
      <xdr:rowOff>56880</xdr:rowOff>
    </xdr:to>
    <xdr:pic>
      <xdr:nvPicPr>
        <xdr:cNvPr id="7" name="PAGE_LAST_INACTIVE" descr="tick_circle_3887.png"/>
        <xdr:cNvPicPr/>
      </xdr:nvPicPr>
      <xdr:blipFill>
        <a:blip r:embed="rId1"/>
        <a:stretch/>
      </xdr:blipFill>
      <xdr:spPr>
        <a:xfrm>
          <a:off x="8031960" y="4638600"/>
          <a:ext cx="185040" cy="180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22</xdr:col>
      <xdr:colOff>266760</xdr:colOff>
      <xdr:row>114</xdr:row>
      <xdr:rowOff>28440</xdr:rowOff>
    </xdr:from>
    <xdr:to>
      <xdr:col>23</xdr:col>
      <xdr:colOff>237960</xdr:colOff>
      <xdr:row>115</xdr:row>
      <xdr:rowOff>104400</xdr:rowOff>
    </xdr:to>
    <xdr:pic>
      <xdr:nvPicPr>
        <xdr:cNvPr id="8" name="PAGE_NEXT_INACTIVE" descr="tick_circle_3887.png"/>
        <xdr:cNvPicPr/>
      </xdr:nvPicPr>
      <xdr:blipFill>
        <a:blip r:embed="rId2"/>
        <a:stretch/>
      </xdr:blipFill>
      <xdr:spPr>
        <a:xfrm>
          <a:off x="7770240" y="4600440"/>
          <a:ext cx="252000" cy="2664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47520</xdr:colOff>
      <xdr:row>114</xdr:row>
      <xdr:rowOff>114120</xdr:rowOff>
    </xdr:from>
    <xdr:to>
      <xdr:col>9</xdr:col>
      <xdr:colOff>181440</xdr:colOff>
      <xdr:row>114</xdr:row>
      <xdr:rowOff>164880</xdr:rowOff>
    </xdr:to>
    <xdr:sp>
      <xdr:nvSpPr>
        <xdr:cNvPr id="9" name="CustomShape 1"/>
        <xdr:cNvSpPr/>
      </xdr:nvSpPr>
      <xdr:spPr>
        <a:xfrm>
          <a:off x="2490120" y="4686120"/>
          <a:ext cx="1546200" cy="5076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32000" rIns="36000" tIns="36000" bIns="360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Обновить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257040</xdr:colOff>
      <xdr:row>114</xdr:row>
      <xdr:rowOff>114480</xdr:rowOff>
    </xdr:from>
    <xdr:to>
      <xdr:col>15</xdr:col>
      <xdr:colOff>105120</xdr:colOff>
      <xdr:row>114</xdr:row>
      <xdr:rowOff>165240</xdr:rowOff>
    </xdr:to>
    <xdr:sp>
      <xdr:nvSpPr>
        <xdr:cNvPr id="10" name="CustomShape 1"/>
        <xdr:cNvSpPr/>
      </xdr:nvSpPr>
      <xdr:spPr>
        <a:xfrm>
          <a:off x="4111920" y="4686480"/>
          <a:ext cx="1532160" cy="50760"/>
        </a:xfrm>
        <a:prstGeom prst="rect">
          <a:avLst/>
        </a:prstGeom>
        <a:solidFill>
          <a:srgbClr val="f0f0f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32000" rIns="36000" tIns="36000" bIns="36000" anchor="ctr">
          <a:noAutofit/>
        </a:bodyPr>
        <a:p>
          <a:pPr algn="ctr"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Показать / скрыть лог обновления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0</xdr:colOff>
      <xdr:row>4</xdr:row>
      <xdr:rowOff>403920</xdr:rowOff>
    </xdr:from>
    <xdr:to>
      <xdr:col>2</xdr:col>
      <xdr:colOff>1411200</xdr:colOff>
      <xdr:row>7</xdr:row>
      <xdr:rowOff>143280</xdr:rowOff>
    </xdr:to>
    <xdr:sp>
      <xdr:nvSpPr>
        <xdr:cNvPr id="11" name="CustomShape 1"/>
        <xdr:cNvSpPr/>
      </xdr:nvSpPr>
      <xdr:spPr>
        <a:xfrm>
          <a:off x="208080" y="1051560"/>
          <a:ext cx="1963080" cy="463320"/>
        </a:xfrm>
        <a:prstGeom prst="rect">
          <a:avLst/>
        </a:prstGeom>
        <a:solidFill>
          <a:srgbClr val="ffc170"/>
        </a:solidFill>
        <a:ln w="9360">
          <a:solidFill>
            <a:srgbClr val="a6a6a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68000" rIns="36000" tIns="46800" bIns="468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Технические требования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66600</xdr:colOff>
      <xdr:row>5</xdr:row>
      <xdr:rowOff>57240</xdr:rowOff>
    </xdr:from>
    <xdr:to>
      <xdr:col>1</xdr:col>
      <xdr:colOff>447120</xdr:colOff>
      <xdr:row>7</xdr:row>
      <xdr:rowOff>123480</xdr:rowOff>
    </xdr:to>
    <xdr:pic>
      <xdr:nvPicPr>
        <xdr:cNvPr id="12" name="InstrImg_1" descr="icon1"/>
        <xdr:cNvPicPr/>
      </xdr:nvPicPr>
      <xdr:blipFill>
        <a:blip r:embed="rId3"/>
        <a:stretch/>
      </xdr:blipFill>
      <xdr:spPr>
        <a:xfrm>
          <a:off x="274680" y="1114200"/>
          <a:ext cx="38052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47520</xdr:colOff>
      <xdr:row>7</xdr:row>
      <xdr:rowOff>181080</xdr:rowOff>
    </xdr:from>
    <xdr:to>
      <xdr:col>1</xdr:col>
      <xdr:colOff>428040</xdr:colOff>
      <xdr:row>10</xdr:row>
      <xdr:rowOff>56880</xdr:rowOff>
    </xdr:to>
    <xdr:pic>
      <xdr:nvPicPr>
        <xdr:cNvPr id="13" name="InstrImg_2" descr="icon2"/>
        <xdr:cNvPicPr/>
      </xdr:nvPicPr>
      <xdr:blipFill>
        <a:blip r:embed="rId4"/>
        <a:stretch/>
      </xdr:blipFill>
      <xdr:spPr>
        <a:xfrm>
          <a:off x="255600" y="1552680"/>
          <a:ext cx="380520" cy="389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47520</xdr:colOff>
      <xdr:row>10</xdr:row>
      <xdr:rowOff>133200</xdr:rowOff>
    </xdr:from>
    <xdr:to>
      <xdr:col>1</xdr:col>
      <xdr:colOff>428040</xdr:colOff>
      <xdr:row>12</xdr:row>
      <xdr:rowOff>37440</xdr:rowOff>
    </xdr:to>
    <xdr:pic>
      <xdr:nvPicPr>
        <xdr:cNvPr id="14" name="InstrImg_3" descr="icon3"/>
        <xdr:cNvPicPr/>
      </xdr:nvPicPr>
      <xdr:blipFill>
        <a:blip r:embed="rId5"/>
        <a:stretch/>
      </xdr:blipFill>
      <xdr:spPr>
        <a:xfrm>
          <a:off x="255600" y="2018880"/>
          <a:ext cx="380520" cy="39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47520</xdr:colOff>
      <xdr:row>12</xdr:row>
      <xdr:rowOff>114480</xdr:rowOff>
    </xdr:from>
    <xdr:to>
      <xdr:col>1</xdr:col>
      <xdr:colOff>428040</xdr:colOff>
      <xdr:row>13</xdr:row>
      <xdr:rowOff>28440</xdr:rowOff>
    </xdr:to>
    <xdr:pic>
      <xdr:nvPicPr>
        <xdr:cNvPr id="15" name="InstrImg_4" descr="icon4"/>
        <xdr:cNvPicPr/>
      </xdr:nvPicPr>
      <xdr:blipFill>
        <a:blip r:embed="rId6"/>
        <a:stretch/>
      </xdr:blipFill>
      <xdr:spPr>
        <a:xfrm>
          <a:off x="255600" y="2495520"/>
          <a:ext cx="380520" cy="399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47520</xdr:colOff>
      <xdr:row>13</xdr:row>
      <xdr:rowOff>95400</xdr:rowOff>
    </xdr:from>
    <xdr:to>
      <xdr:col>1</xdr:col>
      <xdr:colOff>428040</xdr:colOff>
      <xdr:row>15</xdr:row>
      <xdr:rowOff>95040</xdr:rowOff>
    </xdr:to>
    <xdr:pic>
      <xdr:nvPicPr>
        <xdr:cNvPr id="16" name="InstrImg_5" descr="icon5"/>
        <xdr:cNvPicPr/>
      </xdr:nvPicPr>
      <xdr:blipFill>
        <a:blip r:embed="rId7"/>
        <a:stretch/>
      </xdr:blipFill>
      <xdr:spPr>
        <a:xfrm>
          <a:off x="255600" y="2962080"/>
          <a:ext cx="380520" cy="38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66600</xdr:colOff>
      <xdr:row>16</xdr:row>
      <xdr:rowOff>0</xdr:rowOff>
    </xdr:from>
    <xdr:to>
      <xdr:col>1</xdr:col>
      <xdr:colOff>447120</xdr:colOff>
      <xdr:row>17</xdr:row>
      <xdr:rowOff>190080</xdr:rowOff>
    </xdr:to>
    <xdr:pic>
      <xdr:nvPicPr>
        <xdr:cNvPr id="17" name="InstrImg_6" descr="icon6"/>
        <xdr:cNvPicPr/>
      </xdr:nvPicPr>
      <xdr:blipFill>
        <a:blip r:embed="rId8"/>
        <a:stretch/>
      </xdr:blipFill>
      <xdr:spPr>
        <a:xfrm>
          <a:off x="274680" y="3438360"/>
          <a:ext cx="380520" cy="38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76320</xdr:colOff>
      <xdr:row>18</xdr:row>
      <xdr:rowOff>95400</xdr:rowOff>
    </xdr:from>
    <xdr:to>
      <xdr:col>1</xdr:col>
      <xdr:colOff>456840</xdr:colOff>
      <xdr:row>18</xdr:row>
      <xdr:rowOff>456840</xdr:rowOff>
    </xdr:to>
    <xdr:pic>
      <xdr:nvPicPr>
        <xdr:cNvPr id="18" name="InstrImg_7" descr="icon7"/>
        <xdr:cNvPicPr/>
      </xdr:nvPicPr>
      <xdr:blipFill>
        <a:blip r:embed="rId9"/>
        <a:stretch/>
      </xdr:blipFill>
      <xdr:spPr>
        <a:xfrm>
          <a:off x="284400" y="3914640"/>
          <a:ext cx="380520" cy="361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19080</xdr:colOff>
      <xdr:row>18</xdr:row>
      <xdr:rowOff>514440</xdr:rowOff>
    </xdr:from>
    <xdr:to>
      <xdr:col>1</xdr:col>
      <xdr:colOff>447480</xdr:colOff>
      <xdr:row>115</xdr:row>
      <xdr:rowOff>18720</xdr:rowOff>
    </xdr:to>
    <xdr:pic>
      <xdr:nvPicPr>
        <xdr:cNvPr id="19" name="InstrImg_8" descr="icon8.png"/>
        <xdr:cNvPicPr/>
      </xdr:nvPicPr>
      <xdr:blipFill>
        <a:blip r:embed="rId10"/>
        <a:stretch/>
      </xdr:blipFill>
      <xdr:spPr>
        <a:xfrm>
          <a:off x="227160" y="4333680"/>
          <a:ext cx="428400" cy="447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57240</xdr:colOff>
      <xdr:row>114</xdr:row>
      <xdr:rowOff>104760</xdr:rowOff>
    </xdr:from>
    <xdr:to>
      <xdr:col>5</xdr:col>
      <xdr:colOff>180720</xdr:colOff>
      <xdr:row>114</xdr:row>
      <xdr:rowOff>142560</xdr:rowOff>
    </xdr:to>
    <xdr:pic>
      <xdr:nvPicPr>
        <xdr:cNvPr id="20" name="cmdGetUpdateImg" descr="icon11.png"/>
        <xdr:cNvPicPr/>
      </xdr:nvPicPr>
      <xdr:blipFill>
        <a:blip r:embed="rId11"/>
        <a:stretch/>
      </xdr:blipFill>
      <xdr:spPr>
        <a:xfrm>
          <a:off x="2499840" y="4676760"/>
          <a:ext cx="404280" cy="378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9</xdr:col>
      <xdr:colOff>276120</xdr:colOff>
      <xdr:row>114</xdr:row>
      <xdr:rowOff>104760</xdr:rowOff>
    </xdr:from>
    <xdr:to>
      <xdr:col>11</xdr:col>
      <xdr:colOff>104400</xdr:colOff>
      <xdr:row>114</xdr:row>
      <xdr:rowOff>142560</xdr:rowOff>
    </xdr:to>
    <xdr:pic>
      <xdr:nvPicPr>
        <xdr:cNvPr id="21" name="cmdShowHideUpdateLogImg" descr="icon13.png"/>
        <xdr:cNvPicPr/>
      </xdr:nvPicPr>
      <xdr:blipFill>
        <a:blip r:embed="rId12"/>
        <a:stretch/>
      </xdr:blipFill>
      <xdr:spPr>
        <a:xfrm>
          <a:off x="4131000" y="4676760"/>
          <a:ext cx="389520" cy="378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</xdr:col>
      <xdr:colOff>380880</xdr:colOff>
      <xdr:row>2</xdr:row>
      <xdr:rowOff>9360</xdr:rowOff>
    </xdr:from>
    <xdr:to>
      <xdr:col>3</xdr:col>
      <xdr:colOff>54720</xdr:colOff>
      <xdr:row>2</xdr:row>
      <xdr:rowOff>228240</xdr:rowOff>
    </xdr:to>
    <xdr:sp>
      <xdr:nvSpPr>
        <xdr:cNvPr id="22" name="CustomShape 1"/>
        <xdr:cNvSpPr/>
      </xdr:nvSpPr>
      <xdr:spPr>
        <a:xfrm>
          <a:off x="1140840" y="352080"/>
          <a:ext cx="1085400" cy="218880"/>
        </a:xfrm>
        <a:prstGeom prst="rect">
          <a:avLst/>
        </a:prstGeom>
        <a:solidFill>
          <a:srgbClr val="b3ffd9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360000" rIns="36000" tIns="36000" bIns="360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Актуальна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352440</xdr:colOff>
      <xdr:row>1</xdr:row>
      <xdr:rowOff>114480</xdr:rowOff>
    </xdr:from>
    <xdr:to>
      <xdr:col>2</xdr:col>
      <xdr:colOff>637920</xdr:colOff>
      <xdr:row>3</xdr:row>
      <xdr:rowOff>56880</xdr:rowOff>
    </xdr:to>
    <xdr:pic>
      <xdr:nvPicPr>
        <xdr:cNvPr id="23" name="cmdAct_2" descr="icon15.png"/>
        <xdr:cNvPicPr/>
      </xdr:nvPicPr>
      <xdr:blipFill>
        <a:blip r:embed="rId13"/>
        <a:stretch/>
      </xdr:blipFill>
      <xdr:spPr>
        <a:xfrm>
          <a:off x="1112400" y="247680"/>
          <a:ext cx="285480" cy="380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</xdr:col>
      <xdr:colOff>409680</xdr:colOff>
      <xdr:row>2</xdr:row>
      <xdr:rowOff>9360</xdr:rowOff>
    </xdr:from>
    <xdr:to>
      <xdr:col>4</xdr:col>
      <xdr:colOff>271800</xdr:colOff>
      <xdr:row>2</xdr:row>
      <xdr:rowOff>218520</xdr:rowOff>
    </xdr:to>
    <xdr:sp>
      <xdr:nvSpPr>
        <xdr:cNvPr id="24" name="CustomShape 1" hidden="1"/>
        <xdr:cNvSpPr/>
      </xdr:nvSpPr>
      <xdr:spPr>
        <a:xfrm>
          <a:off x="1169640" y="352080"/>
          <a:ext cx="1544760" cy="209160"/>
        </a:xfrm>
        <a:prstGeom prst="rect">
          <a:avLst/>
        </a:prstGeom>
        <a:solidFill>
          <a:srgbClr val="ff5050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88000" rIns="0" tIns="36000" bIns="360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ffffff"/>
              </a:solidFill>
              <a:latin typeface="Tahoma"/>
              <a:ea typeface="Tahoma"/>
            </a:rPr>
            <a:t>Требуется обновление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419040</xdr:colOff>
      <xdr:row>1</xdr:row>
      <xdr:rowOff>200160</xdr:rowOff>
    </xdr:from>
    <xdr:to>
      <xdr:col>2</xdr:col>
      <xdr:colOff>666360</xdr:colOff>
      <xdr:row>3</xdr:row>
      <xdr:rowOff>9360</xdr:rowOff>
    </xdr:to>
    <xdr:pic>
      <xdr:nvPicPr>
        <xdr:cNvPr id="25" name="cmdNoAct_2" descr="icon16.png"/>
        <xdr:cNvPicPr/>
      </xdr:nvPicPr>
      <xdr:blipFill>
        <a:blip r:embed="rId14"/>
        <a:stretch/>
      </xdr:blipFill>
      <xdr:spPr>
        <a:xfrm>
          <a:off x="1179000" y="333360"/>
          <a:ext cx="247320" cy="2473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</xdr:col>
      <xdr:colOff>266760</xdr:colOff>
      <xdr:row>2</xdr:row>
      <xdr:rowOff>0</xdr:rowOff>
    </xdr:from>
    <xdr:to>
      <xdr:col>4</xdr:col>
      <xdr:colOff>190080</xdr:colOff>
      <xdr:row>2</xdr:row>
      <xdr:rowOff>218880</xdr:rowOff>
    </xdr:to>
    <xdr:sp>
      <xdr:nvSpPr>
        <xdr:cNvPr id="26" name="CustomShape 1" hidden="1"/>
        <xdr:cNvSpPr/>
      </xdr:nvSpPr>
      <xdr:spPr>
        <a:xfrm>
          <a:off x="1026720" y="342720"/>
          <a:ext cx="1605960" cy="218880"/>
        </a:xfrm>
        <a:prstGeom prst="rect">
          <a:avLst/>
        </a:prstGeom>
        <a:solidFill>
          <a:srgbClr val="ffcc66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288000" rIns="0" tIns="36000" bIns="36000" anchor="ctr">
          <a:noAutofit/>
        </a:bodyPr>
        <a:p>
          <a:pPr>
            <a:lnSpc>
              <a:spcPct val="100000"/>
            </a:lnSpc>
          </a:pPr>
          <a:r>
            <a:rPr b="0" lang="ru-RU" sz="1000" spc="-1" strike="noStrike">
              <a:solidFill>
                <a:srgbClr val="000000"/>
              </a:solidFill>
              <a:latin typeface="Tahoma"/>
              <a:ea typeface="Tahoma"/>
            </a:rPr>
            <a:t>Ошибка подключения</a:t>
          </a:r>
          <a:endParaRPr b="0" lang="ru-RU" sz="10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247680</xdr:colOff>
      <xdr:row>1</xdr:row>
      <xdr:rowOff>133200</xdr:rowOff>
    </xdr:from>
    <xdr:to>
      <xdr:col>2</xdr:col>
      <xdr:colOff>495000</xdr:colOff>
      <xdr:row>3</xdr:row>
      <xdr:rowOff>75960</xdr:rowOff>
    </xdr:to>
    <xdr:sp>
      <xdr:nvSpPr>
        <xdr:cNvPr id="27" name="CustomShape 1" hidden="1"/>
        <xdr:cNvSpPr/>
      </xdr:nvSpPr>
      <xdr:spPr>
        <a:xfrm>
          <a:off x="1007640" y="266400"/>
          <a:ext cx="247320" cy="380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36720" rIns="0" tIns="36720" bIns="0">
          <a:noAutofit/>
        </a:bodyPr>
        <a:p>
          <a:pPr>
            <a:lnSpc>
              <a:spcPct val="100000"/>
            </a:lnSpc>
          </a:pPr>
          <a:r>
            <a:rPr b="1" lang="ru-RU" sz="1800" spc="-1" strike="noStrike">
              <a:solidFill>
                <a:srgbClr val="ffffff"/>
              </a:solidFill>
              <a:latin typeface="Calibri"/>
            </a:rPr>
            <a:t>!</a:t>
          </a:r>
          <a:endParaRPr b="0" lang="ru-RU" sz="1800" spc="-1" strike="noStrike">
            <a:latin typeface="Times New Roman"/>
          </a:endParaRPr>
        </a:p>
      </xdr:txBody>
    </xdr:sp>
    <xdr:clientData/>
  </xdr:twoCellAnchor>
  <xdr:twoCellAnchor editAs="twoCell">
    <xdr:from>
      <xdr:col>19</xdr:col>
      <xdr:colOff>95400</xdr:colOff>
      <xdr:row>114</xdr:row>
      <xdr:rowOff>57240</xdr:rowOff>
    </xdr:from>
    <xdr:to>
      <xdr:col>19</xdr:col>
      <xdr:colOff>276120</xdr:colOff>
      <xdr:row>115</xdr:row>
      <xdr:rowOff>47520</xdr:rowOff>
    </xdr:to>
    <xdr:pic>
      <xdr:nvPicPr>
        <xdr:cNvPr id="28" name="PAGE_FIRST" descr="tick_circle_3887.png"/>
        <xdr:cNvPicPr/>
      </xdr:nvPicPr>
      <xdr:blipFill>
        <a:blip r:embed="rId15"/>
        <a:stretch/>
      </xdr:blipFill>
      <xdr:spPr>
        <a:xfrm>
          <a:off x="6756840" y="4629240"/>
          <a:ext cx="180720" cy="180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20</xdr:col>
      <xdr:colOff>9360</xdr:colOff>
      <xdr:row>114</xdr:row>
      <xdr:rowOff>28440</xdr:rowOff>
    </xdr:from>
    <xdr:to>
      <xdr:col>20</xdr:col>
      <xdr:colOff>256680</xdr:colOff>
      <xdr:row>115</xdr:row>
      <xdr:rowOff>85320</xdr:rowOff>
    </xdr:to>
    <xdr:pic>
      <xdr:nvPicPr>
        <xdr:cNvPr id="29" name="PAGE_BACK" descr="tick_circle_3887.png"/>
        <xdr:cNvPicPr/>
      </xdr:nvPicPr>
      <xdr:blipFill>
        <a:blip r:embed="rId16"/>
        <a:stretch/>
      </xdr:blipFill>
      <xdr:spPr>
        <a:xfrm>
          <a:off x="6951600" y="4600440"/>
          <a:ext cx="247320" cy="2473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19</xdr:col>
      <xdr:colOff>123840</xdr:colOff>
      <xdr:row>1</xdr:row>
      <xdr:rowOff>76320</xdr:rowOff>
    </xdr:from>
    <xdr:to>
      <xdr:col>25</xdr:col>
      <xdr:colOff>14400</xdr:colOff>
      <xdr:row>2</xdr:row>
      <xdr:rowOff>152280</xdr:rowOff>
    </xdr:to>
    <xdr:sp>
      <xdr:nvSpPr>
        <xdr:cNvPr id="30" name="CustomShape 1" hidden="1"/>
        <xdr:cNvSpPr/>
      </xdr:nvSpPr>
      <xdr:spPr>
        <a:xfrm>
          <a:off x="6785280" y="209520"/>
          <a:ext cx="1574640" cy="285480"/>
        </a:xfrm>
        <a:prstGeom prst="roundRect">
          <a:avLst>
            <a:gd name="adj" fmla="val 0"/>
          </a:avLst>
        </a:prstGeom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5400000"/>
        </a:gradFill>
        <a:ln w="3240">
          <a:solidFill>
            <a:srgbClr val="c0c0c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Tahoma"/>
              <a:ea typeface="Tahoma"/>
            </a:rPr>
            <a:t>Приступить к заполнению</a:t>
          </a:r>
          <a:endParaRPr b="0" lang="ru-RU" sz="9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47520</xdr:colOff>
      <xdr:row>0</xdr:row>
      <xdr:rowOff>19080</xdr:rowOff>
    </xdr:from>
    <xdr:to>
      <xdr:col>5</xdr:col>
      <xdr:colOff>475920</xdr:colOff>
      <xdr:row>0</xdr:row>
      <xdr:rowOff>304200</xdr:rowOff>
    </xdr:to>
    <xdr:sp>
      <xdr:nvSpPr>
        <xdr:cNvPr id="31" name="CustomShape 1"/>
        <xdr:cNvSpPr/>
      </xdr:nvSpPr>
      <xdr:spPr>
        <a:xfrm>
          <a:off x="9052200" y="19080"/>
          <a:ext cx="1586880" cy="285120"/>
        </a:xfrm>
        <a:prstGeom prst="roundRect">
          <a:avLst>
            <a:gd name="adj" fmla="val 0"/>
          </a:avLst>
        </a:prstGeom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5400000"/>
        </a:gradFill>
        <a:ln w="3240">
          <a:solidFill>
            <a:srgbClr val="c0c0c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0" lang="ru-RU" sz="1100" spc="-1" strike="noStrike">
              <a:latin typeface="Calibri"/>
            </a:rPr>
            <a:t>Очистить лог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200160</xdr:colOff>
      <xdr:row>0</xdr:row>
      <xdr:rowOff>19080</xdr:rowOff>
    </xdr:from>
    <xdr:to>
      <xdr:col>0</xdr:col>
      <xdr:colOff>487800</xdr:colOff>
      <xdr:row>1</xdr:row>
      <xdr:rowOff>1800</xdr:rowOff>
    </xdr:to>
    <xdr:pic>
      <xdr:nvPicPr>
        <xdr:cNvPr id="32" name="cmdRefresh" descr=""/>
        <xdr:cNvPicPr/>
      </xdr:nvPicPr>
      <xdr:blipFill>
        <a:blip r:embed="rId1"/>
        <a:stretch/>
      </xdr:blipFill>
      <xdr:spPr>
        <a:xfrm>
          <a:off x="200160" y="19080"/>
          <a:ext cx="287640" cy="287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114480</xdr:colOff>
      <xdr:row>4</xdr:row>
      <xdr:rowOff>38160</xdr:rowOff>
    </xdr:from>
    <xdr:to>
      <xdr:col>15</xdr:col>
      <xdr:colOff>20520</xdr:colOff>
      <xdr:row>4</xdr:row>
      <xdr:rowOff>323640</xdr:rowOff>
    </xdr:to>
    <xdr:sp>
      <xdr:nvSpPr>
        <xdr:cNvPr id="33" name="CustomShape 1" hidden="1"/>
        <xdr:cNvSpPr/>
      </xdr:nvSpPr>
      <xdr:spPr>
        <a:xfrm>
          <a:off x="6296040" y="38160"/>
          <a:ext cx="1589400" cy="285480"/>
        </a:xfrm>
        <a:prstGeom prst="roundRect">
          <a:avLst>
            <a:gd name="adj" fmla="val 0"/>
          </a:avLst>
        </a:prstGeom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5400000"/>
        </a:gradFill>
        <a:ln w="3240">
          <a:solidFill>
            <a:srgbClr val="c0c0c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Tahoma"/>
              <a:ea typeface="Tahoma"/>
            </a:rPr>
            <a:t>Приступить к заполнению</a:t>
          </a:r>
          <a:endParaRPr b="0" lang="ru-RU" sz="9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28440</xdr:colOff>
      <xdr:row>3</xdr:row>
      <xdr:rowOff>28440</xdr:rowOff>
    </xdr:from>
    <xdr:to>
      <xdr:col>3</xdr:col>
      <xdr:colOff>6120</xdr:colOff>
      <xdr:row>4</xdr:row>
      <xdr:rowOff>151920</xdr:rowOff>
    </xdr:to>
    <xdr:pic>
      <xdr:nvPicPr>
        <xdr:cNvPr id="34" name="FREEZE_PANES_C9" descr="update_org.png"/>
        <xdr:cNvPicPr/>
      </xdr:nvPicPr>
      <xdr:blipFill>
        <a:blip r:embed="rId1"/>
        <a:stretch/>
      </xdr:blipFill>
      <xdr:spPr>
        <a:xfrm>
          <a:off x="28440" y="28440"/>
          <a:ext cx="285480" cy="285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457200</xdr:colOff>
      <xdr:row>3</xdr:row>
      <xdr:rowOff>66600</xdr:rowOff>
    </xdr:from>
    <xdr:to>
      <xdr:col>9</xdr:col>
      <xdr:colOff>104400</xdr:colOff>
      <xdr:row>5</xdr:row>
      <xdr:rowOff>28080</xdr:rowOff>
    </xdr:to>
    <xdr:sp>
      <xdr:nvSpPr>
        <xdr:cNvPr id="35" name="CustomShape 1" hidden="1"/>
        <xdr:cNvSpPr/>
      </xdr:nvSpPr>
      <xdr:spPr>
        <a:xfrm>
          <a:off x="10551600" y="66600"/>
          <a:ext cx="1647360" cy="285120"/>
        </a:xfrm>
        <a:prstGeom prst="roundRect">
          <a:avLst>
            <a:gd name="adj" fmla="val 0"/>
          </a:avLst>
        </a:prstGeom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5400000"/>
        </a:gradFill>
        <a:ln w="3240">
          <a:solidFill>
            <a:srgbClr val="c0c0c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Tahoma"/>
              <a:ea typeface="Tahoma"/>
            </a:rPr>
            <a:t>Приступить к заполнению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7</xdr:col>
      <xdr:colOff>1990800</xdr:colOff>
      <xdr:row>3</xdr:row>
      <xdr:rowOff>66600</xdr:rowOff>
    </xdr:from>
    <xdr:to>
      <xdr:col>8</xdr:col>
      <xdr:colOff>409320</xdr:colOff>
      <xdr:row>5</xdr:row>
      <xdr:rowOff>28080</xdr:rowOff>
    </xdr:to>
    <xdr:sp>
      <xdr:nvSpPr>
        <xdr:cNvPr id="36" name="CustomShape 1" hidden="1"/>
        <xdr:cNvSpPr/>
      </xdr:nvSpPr>
      <xdr:spPr>
        <a:xfrm>
          <a:off x="9016920" y="66600"/>
          <a:ext cx="1486800" cy="285120"/>
        </a:xfrm>
        <a:prstGeom prst="roundRect">
          <a:avLst>
            <a:gd name="adj" fmla="val 0"/>
          </a:avLst>
        </a:prstGeom>
        <a:gradFill rotWithShape="0">
          <a:gsLst>
            <a:gs pos="0">
              <a:srgbClr val="ebf1de"/>
            </a:gs>
            <a:gs pos="100000">
              <a:srgbClr val="c3d69b"/>
            </a:gs>
          </a:gsLst>
          <a:lin ang="5400000"/>
        </a:gradFill>
        <a:ln w="3240">
          <a:solidFill>
            <a:srgbClr val="c0c0c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Tahoma"/>
              <a:ea typeface="Tahoma"/>
            </a:rPr>
            <a:t>Проверить данные (Авто)</a:t>
          </a:r>
          <a:endParaRPr b="0" lang="ru-RU" sz="9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28440</xdr:colOff>
      <xdr:row>3</xdr:row>
      <xdr:rowOff>28440</xdr:rowOff>
    </xdr:from>
    <xdr:to>
      <xdr:col>3</xdr:col>
      <xdr:colOff>1440</xdr:colOff>
      <xdr:row>4</xdr:row>
      <xdr:rowOff>151920</xdr:rowOff>
    </xdr:to>
    <xdr:pic>
      <xdr:nvPicPr>
        <xdr:cNvPr id="37" name="FREEZE_PANES_C9" descr="update_org.png"/>
        <xdr:cNvPicPr/>
      </xdr:nvPicPr>
      <xdr:blipFill>
        <a:blip r:embed="rId1"/>
        <a:stretch/>
      </xdr:blipFill>
      <xdr:spPr>
        <a:xfrm>
          <a:off x="28440" y="28440"/>
          <a:ext cx="280800" cy="285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34</xdr:col>
      <xdr:colOff>9360</xdr:colOff>
      <xdr:row>4</xdr:row>
      <xdr:rowOff>114480</xdr:rowOff>
    </xdr:from>
    <xdr:to>
      <xdr:col>34</xdr:col>
      <xdr:colOff>1180440</xdr:colOff>
      <xdr:row>6</xdr:row>
      <xdr:rowOff>28440</xdr:rowOff>
    </xdr:to>
    <xdr:sp>
      <xdr:nvSpPr>
        <xdr:cNvPr id="38" name="CustomShape 1" hidden="1"/>
        <xdr:cNvSpPr/>
      </xdr:nvSpPr>
      <xdr:spPr>
        <a:xfrm>
          <a:off x="35964720" y="276120"/>
          <a:ext cx="1171080" cy="218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ru-RU" sz="900" spc="-1" strike="noStrike">
              <a:solidFill>
                <a:srgbClr val="0070c0"/>
              </a:solidFill>
              <a:latin typeface="Tahoma"/>
              <a:ea typeface="Tahoma"/>
            </a:rPr>
            <a:t>- данные по КС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16</xdr:col>
      <xdr:colOff>9360</xdr:colOff>
      <xdr:row>4</xdr:row>
      <xdr:rowOff>114480</xdr:rowOff>
    </xdr:from>
    <xdr:to>
      <xdr:col>17</xdr:col>
      <xdr:colOff>253080</xdr:colOff>
      <xdr:row>6</xdr:row>
      <xdr:rowOff>28440</xdr:rowOff>
    </xdr:to>
    <xdr:sp>
      <xdr:nvSpPr>
        <xdr:cNvPr id="39" name="CustomShape 1"/>
        <xdr:cNvSpPr/>
      </xdr:nvSpPr>
      <xdr:spPr>
        <a:xfrm>
          <a:off x="15910920" y="276120"/>
          <a:ext cx="1465560" cy="218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ru-RU" sz="900" spc="-1" strike="noStrike">
              <a:solidFill>
                <a:srgbClr val="0070c0"/>
              </a:solidFill>
              <a:latin typeface="Tahoma"/>
              <a:ea typeface="Tahoma"/>
            </a:rPr>
            <a:t>- данные по объекту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40320</xdr:colOff>
      <xdr:row>4</xdr:row>
      <xdr:rowOff>114480</xdr:rowOff>
    </xdr:from>
    <xdr:to>
      <xdr:col>7</xdr:col>
      <xdr:colOff>228600</xdr:colOff>
      <xdr:row>6</xdr:row>
      <xdr:rowOff>28440</xdr:rowOff>
    </xdr:to>
    <xdr:sp>
      <xdr:nvSpPr>
        <xdr:cNvPr id="40" name="CustomShape 1"/>
        <xdr:cNvSpPr/>
      </xdr:nvSpPr>
      <xdr:spPr>
        <a:xfrm>
          <a:off x="4330080" y="276120"/>
          <a:ext cx="1826640" cy="218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ru-RU" sz="900" spc="-1" strike="noStrike">
              <a:solidFill>
                <a:srgbClr val="0070c0"/>
              </a:solidFill>
              <a:latin typeface="Tahoma"/>
              <a:ea typeface="Tahoma"/>
            </a:rPr>
            <a:t>- данные по мероприятию</a:t>
          </a:r>
          <a:endParaRPr b="0" lang="ru-RU" sz="9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38160</xdr:colOff>
      <xdr:row>3</xdr:row>
      <xdr:rowOff>28440</xdr:rowOff>
    </xdr:from>
    <xdr:to>
      <xdr:col>2</xdr:col>
      <xdr:colOff>323640</xdr:colOff>
      <xdr:row>5</xdr:row>
      <xdr:rowOff>9000</xdr:rowOff>
    </xdr:to>
    <xdr:pic>
      <xdr:nvPicPr>
        <xdr:cNvPr id="41" name="FREEZE_PANES_C8" descr="update_org.png"/>
        <xdr:cNvPicPr/>
      </xdr:nvPicPr>
      <xdr:blipFill>
        <a:blip r:embed="rId1"/>
        <a:stretch/>
      </xdr:blipFill>
      <xdr:spPr>
        <a:xfrm>
          <a:off x="38160" y="28440"/>
          <a:ext cx="285480" cy="28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447840</xdr:colOff>
      <xdr:row>0</xdr:row>
      <xdr:rowOff>0</xdr:rowOff>
    </xdr:from>
    <xdr:to>
      <xdr:col>3</xdr:col>
      <xdr:colOff>126000</xdr:colOff>
      <xdr:row>2</xdr:row>
      <xdr:rowOff>1800</xdr:rowOff>
    </xdr:to>
    <xdr:pic>
      <xdr:nvPicPr>
        <xdr:cNvPr id="42" name="Рисунок 2" descr=""/>
        <xdr:cNvPicPr/>
      </xdr:nvPicPr>
      <xdr:blipFill>
        <a:blip r:embed="rId1"/>
        <a:stretch/>
      </xdr:blipFill>
      <xdr:spPr>
        <a:xfrm>
          <a:off x="4086360" y="0"/>
          <a:ext cx="257040" cy="287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18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5" defaultRowHeight="14.25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8.71"/>
    <col collapsed="false" customWidth="true" hidden="false" outlineLevel="0" max="3" min="3" style="1" width="22.28"/>
    <col collapsed="false" customWidth="true" hidden="false" outlineLevel="0" max="4" min="4" style="1" width="4.28"/>
    <col collapsed="false" customWidth="true" hidden="false" outlineLevel="0" max="6" min="5" style="1" width="4.43"/>
    <col collapsed="false" customWidth="true" hidden="false" outlineLevel="0" max="7" min="7" style="1" width="4.57"/>
    <col collapsed="false" customWidth="true" hidden="false" outlineLevel="0" max="24" min="8" style="1" width="4.43"/>
    <col collapsed="false" customWidth="true" hidden="false" outlineLevel="0" max="25" min="25" style="2" width="4.43"/>
    <col collapsed="false" customWidth="false" hidden="false" outlineLevel="0" max="26" min="26" style="1" width="9.14"/>
    <col collapsed="false" customWidth="false" hidden="false" outlineLevel="0" max="27" min="27" style="3" width="9.14"/>
    <col collapsed="false" customWidth="false" hidden="false" outlineLevel="0" max="1025" min="28" style="1" width="9.14"/>
  </cols>
  <sheetData>
    <row r="1" customFormat="false" ht="10.5" hidden="false" customHeight="true" outlineLevel="0" collapsed="false">
      <c r="AA1" s="3" t="s">
        <v>0</v>
      </c>
    </row>
    <row r="2" s="1" customFormat="true" ht="16.5" hidden="false" customHeight="true" outlineLevel="0" collapsed="false">
      <c r="B2" s="4" t="e">
        <f aca="false">"Код шаблона: " &amp;GetCode()</f>
        <v>#VALUE!</v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"/>
      <c r="Y2" s="3"/>
    </row>
    <row r="3" customFormat="false" ht="18" hidden="false" customHeight="true" outlineLevel="0" collapsed="false">
      <c r="B3" s="6" t="e">
        <f aca="false">"Версия " &amp;GetVersion()</f>
        <v>#VALUE!</v>
      </c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5"/>
      <c r="T3" s="5"/>
      <c r="U3" s="5"/>
      <c r="V3" s="8"/>
      <c r="W3" s="8"/>
      <c r="X3" s="8"/>
      <c r="Y3" s="8"/>
    </row>
    <row r="4" customFormat="false" ht="6" hidden="false" customHeight="true" outlineLevel="0" collapsed="false">
      <c r="B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32.25" hidden="false" customHeight="true" outlineLevel="0" collapsed="false">
      <c r="A5" s="10"/>
      <c r="B5" s="11" t="e">
        <f aca="false">Титульный!E5</f>
        <v>#N/A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0"/>
      <c r="AB5" s="10"/>
      <c r="AC5" s="10"/>
    </row>
    <row r="6" customFormat="false" ht="9.75" hidden="false" customHeight="true" outlineLevel="0" collapsed="false"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</row>
    <row r="7" customFormat="false" ht="15" hidden="false" customHeight="true" outlineLevel="0" collapsed="false">
      <c r="B7" s="16"/>
      <c r="C7" s="17"/>
      <c r="D7" s="14"/>
      <c r="E7" s="18" t="s">
        <v>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5"/>
    </row>
    <row r="8" customFormat="false" ht="15" hidden="false" customHeight="true" outlineLevel="0" collapsed="false">
      <c r="B8" s="16"/>
      <c r="C8" s="17"/>
      <c r="D8" s="14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5"/>
    </row>
    <row r="9" customFormat="false" ht="15" hidden="false" customHeight="true" outlineLevel="0" collapsed="false">
      <c r="B9" s="16"/>
      <c r="C9" s="17"/>
      <c r="D9" s="14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</row>
    <row r="10" customFormat="false" ht="10.5" hidden="false" customHeight="true" outlineLevel="0" collapsed="false">
      <c r="B10" s="16"/>
      <c r="C10" s="17"/>
      <c r="D10" s="14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5"/>
    </row>
    <row r="11" customFormat="false" ht="27" hidden="false" customHeight="true" outlineLevel="0" collapsed="false">
      <c r="B11" s="16"/>
      <c r="C11" s="17"/>
      <c r="D11" s="14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5"/>
    </row>
    <row r="12" customFormat="false" ht="12" hidden="false" customHeight="true" outlineLevel="0" collapsed="false">
      <c r="B12" s="16"/>
      <c r="C12" s="17"/>
      <c r="D12" s="14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5"/>
    </row>
    <row r="13" customFormat="false" ht="38.25" hidden="false" customHeight="true" outlineLevel="0" collapsed="false">
      <c r="B13" s="16"/>
      <c r="C13" s="17"/>
      <c r="D13" s="14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9"/>
    </row>
    <row r="14" customFormat="false" ht="15" hidden="false" customHeight="true" outlineLevel="0" collapsed="false">
      <c r="B14" s="16"/>
      <c r="C14" s="17"/>
      <c r="D14" s="14"/>
      <c r="E14" s="18" t="s">
        <v>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5"/>
    </row>
    <row r="15" customFormat="false" ht="15" hidden="false" customHeight="false" outlineLevel="0" collapsed="false">
      <c r="B15" s="16"/>
      <c r="C15" s="17"/>
      <c r="D15" s="14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5"/>
    </row>
    <row r="16" customFormat="false" ht="15" hidden="false" customHeight="false" outlineLevel="0" collapsed="false">
      <c r="B16" s="16"/>
      <c r="C16" s="17"/>
      <c r="D16" s="14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5"/>
    </row>
    <row r="17" customFormat="false" ht="15" hidden="false" customHeight="true" outlineLevel="0" collapsed="false">
      <c r="B17" s="16"/>
      <c r="C17" s="17"/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5"/>
    </row>
    <row r="18" customFormat="false" ht="15" hidden="false" customHeight="false" outlineLevel="0" collapsed="false">
      <c r="B18" s="16"/>
      <c r="C18" s="17"/>
      <c r="D18" s="14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5"/>
    </row>
    <row r="19" customFormat="false" ht="59.25" hidden="false" customHeight="true" outlineLevel="0" collapsed="false">
      <c r="B19" s="16"/>
      <c r="C19" s="17"/>
      <c r="D19" s="20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5"/>
    </row>
    <row r="20" customFormat="false" ht="15" hidden="true" customHeight="false" outlineLevel="0" collapsed="false">
      <c r="B20" s="16"/>
      <c r="C20" s="17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15"/>
    </row>
    <row r="21" customFormat="false" ht="14.25" hidden="true" customHeight="true" outlineLevel="0" collapsed="false">
      <c r="B21" s="16"/>
      <c r="C21" s="17"/>
      <c r="D21" s="12"/>
      <c r="E21" s="22" t="s">
        <v>3</v>
      </c>
      <c r="F21" s="23" t="s">
        <v>4</v>
      </c>
      <c r="G21" s="23"/>
      <c r="H21" s="23"/>
      <c r="I21" s="23"/>
      <c r="J21" s="23"/>
      <c r="K21" s="23"/>
      <c r="L21" s="23"/>
      <c r="M21" s="23"/>
      <c r="N21" s="24"/>
      <c r="O21" s="25" t="s">
        <v>3</v>
      </c>
      <c r="P21" s="26" t="s">
        <v>5</v>
      </c>
      <c r="Q21" s="26"/>
      <c r="R21" s="26"/>
      <c r="S21" s="26"/>
      <c r="T21" s="26"/>
      <c r="U21" s="26"/>
      <c r="V21" s="26"/>
      <c r="W21" s="26"/>
      <c r="X21" s="26"/>
      <c r="Y21" s="15"/>
    </row>
    <row r="22" customFormat="false" ht="14.25" hidden="true" customHeight="true" outlineLevel="0" collapsed="false">
      <c r="B22" s="16"/>
      <c r="C22" s="17"/>
      <c r="D22" s="12"/>
      <c r="E22" s="27" t="s">
        <v>3</v>
      </c>
      <c r="F22" s="23" t="s">
        <v>6</v>
      </c>
      <c r="G22" s="23"/>
      <c r="H22" s="23"/>
      <c r="I22" s="23"/>
      <c r="J22" s="23"/>
      <c r="K22" s="23"/>
      <c r="L22" s="23"/>
      <c r="M22" s="23"/>
      <c r="N22" s="24"/>
      <c r="O22" s="28" t="s">
        <v>3</v>
      </c>
      <c r="P22" s="26" t="s">
        <v>7</v>
      </c>
      <c r="Q22" s="26"/>
      <c r="R22" s="26"/>
      <c r="S22" s="26"/>
      <c r="T22" s="26"/>
      <c r="U22" s="26"/>
      <c r="V22" s="26"/>
      <c r="W22" s="26"/>
      <c r="X22" s="26"/>
      <c r="Y22" s="15"/>
    </row>
    <row r="23" customFormat="false" ht="27" hidden="true" customHeight="true" outlineLevel="0" collapsed="false">
      <c r="B23" s="16"/>
      <c r="C23" s="17"/>
      <c r="D23" s="1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</row>
    <row r="24" customFormat="false" ht="10.5" hidden="true" customHeight="true" outlineLevel="0" collapsed="false">
      <c r="B24" s="16"/>
      <c r="C24" s="17"/>
      <c r="D24" s="1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customFormat="false" ht="27" hidden="true" customHeight="true" outlineLevel="0" collapsed="false">
      <c r="B25" s="16"/>
      <c r="C25" s="17"/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/>
    </row>
    <row r="26" customFormat="false" ht="12" hidden="true" customHeight="true" outlineLevel="0" collapsed="false">
      <c r="B26" s="16"/>
      <c r="C26" s="17"/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5"/>
    </row>
    <row r="27" customFormat="false" ht="38.25" hidden="true" customHeight="true" outlineLevel="0" collapsed="false">
      <c r="B27" s="16"/>
      <c r="C27" s="17"/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</row>
    <row r="28" customFormat="false" ht="15" hidden="true" customHeight="false" outlineLevel="0" collapsed="false">
      <c r="B28" s="16"/>
      <c r="C28" s="17"/>
      <c r="D28" s="1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5"/>
    </row>
    <row r="29" customFormat="false" ht="15" hidden="true" customHeight="false" outlineLevel="0" collapsed="false">
      <c r="B29" s="16"/>
      <c r="C29" s="17"/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5"/>
    </row>
    <row r="30" customFormat="false" ht="15" hidden="true" customHeight="false" outlineLevel="0" collapsed="false">
      <c r="B30" s="16"/>
      <c r="C30" s="17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/>
    </row>
    <row r="31" customFormat="false" ht="15" hidden="true" customHeight="false" outlineLevel="0" collapsed="false">
      <c r="B31" s="16"/>
      <c r="C31" s="17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/>
    </row>
    <row r="32" customFormat="false" ht="15" hidden="true" customHeight="false" outlineLevel="0" collapsed="false">
      <c r="B32" s="16"/>
      <c r="C32" s="17"/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5"/>
    </row>
    <row r="33" customFormat="false" ht="18.75" hidden="true" customHeight="true" outlineLevel="0" collapsed="false">
      <c r="B33" s="16"/>
      <c r="C33" s="17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5"/>
    </row>
    <row r="34" customFormat="false" ht="15" hidden="true" customHeight="false" outlineLevel="0" collapsed="false">
      <c r="B34" s="16"/>
      <c r="C34" s="17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</row>
    <row r="35" customFormat="false" ht="24" hidden="true" customHeight="true" outlineLevel="0" collapsed="false">
      <c r="B35" s="16"/>
      <c r="C35" s="17"/>
      <c r="D35" s="12"/>
      <c r="E35" s="29" t="s">
        <v>8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15"/>
    </row>
    <row r="36" customFormat="false" ht="38.25" hidden="true" customHeight="true" outlineLevel="0" collapsed="false">
      <c r="B36" s="16"/>
      <c r="C36" s="17"/>
      <c r="D36" s="1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15"/>
    </row>
    <row r="37" customFormat="false" ht="9.75" hidden="true" customHeight="true" outlineLevel="0" collapsed="false">
      <c r="B37" s="16"/>
      <c r="C37" s="17"/>
      <c r="D37" s="1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15"/>
    </row>
    <row r="38" customFormat="false" ht="51" hidden="true" customHeight="true" outlineLevel="0" collapsed="false">
      <c r="B38" s="16"/>
      <c r="C38" s="17"/>
      <c r="D38" s="1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15"/>
    </row>
    <row r="39" customFormat="false" ht="15" hidden="true" customHeight="true" outlineLevel="0" collapsed="false">
      <c r="B39" s="16"/>
      <c r="C39" s="17"/>
      <c r="D39" s="1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15"/>
    </row>
    <row r="40" customFormat="false" ht="12" hidden="true" customHeight="true" outlineLevel="0" collapsed="false">
      <c r="B40" s="16"/>
      <c r="C40" s="17"/>
      <c r="D40" s="1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15"/>
    </row>
    <row r="41" customFormat="false" ht="38.25" hidden="true" customHeight="true" outlineLevel="0" collapsed="false">
      <c r="B41" s="16"/>
      <c r="C41" s="17"/>
      <c r="D41" s="1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15"/>
    </row>
    <row r="42" customFormat="false" ht="15" hidden="true" customHeight="false" outlineLevel="0" collapsed="false">
      <c r="B42" s="16"/>
      <c r="C42" s="17"/>
      <c r="D42" s="1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15"/>
    </row>
    <row r="43" customFormat="false" ht="15" hidden="true" customHeight="false" outlineLevel="0" collapsed="false">
      <c r="B43" s="16"/>
      <c r="C43" s="17"/>
      <c r="D43" s="1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15"/>
    </row>
    <row r="44" customFormat="false" ht="33.75" hidden="true" customHeight="true" outlineLevel="0" collapsed="false">
      <c r="B44" s="16"/>
      <c r="C44" s="17"/>
      <c r="D44" s="20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15"/>
    </row>
    <row r="45" customFormat="false" ht="15" hidden="true" customHeight="false" outlineLevel="0" collapsed="false">
      <c r="B45" s="16"/>
      <c r="C45" s="17"/>
      <c r="D45" s="20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15"/>
    </row>
    <row r="46" customFormat="false" ht="24" hidden="true" customHeight="true" outlineLevel="0" collapsed="false">
      <c r="B46" s="16"/>
      <c r="C46" s="17"/>
      <c r="D46" s="12"/>
      <c r="E46" s="18" t="s">
        <v>9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5"/>
    </row>
    <row r="47" customFormat="false" ht="37.5" hidden="true" customHeight="true" outlineLevel="0" collapsed="false">
      <c r="B47" s="16"/>
      <c r="C47" s="17"/>
      <c r="D47" s="12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"/>
    </row>
    <row r="48" customFormat="false" ht="24" hidden="true" customHeight="true" outlineLevel="0" collapsed="false">
      <c r="B48" s="16"/>
      <c r="C48" s="17"/>
      <c r="D48" s="12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5"/>
    </row>
    <row r="49" customFormat="false" ht="51" hidden="true" customHeight="true" outlineLevel="0" collapsed="false">
      <c r="B49" s="16"/>
      <c r="C49" s="17"/>
      <c r="D49" s="1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5"/>
    </row>
    <row r="50" customFormat="false" ht="15" hidden="true" customHeight="false" outlineLevel="0" collapsed="false">
      <c r="B50" s="16"/>
      <c r="C50" s="17"/>
      <c r="D50" s="12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5"/>
    </row>
    <row r="51" customFormat="false" ht="15" hidden="true" customHeight="false" outlineLevel="0" collapsed="false">
      <c r="B51" s="16"/>
      <c r="C51" s="17"/>
      <c r="D51" s="12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5"/>
    </row>
    <row r="52" customFormat="false" ht="15" hidden="true" customHeight="false" outlineLevel="0" collapsed="false">
      <c r="B52" s="16"/>
      <c r="C52" s="17"/>
      <c r="D52" s="12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5"/>
    </row>
    <row r="53" customFormat="false" ht="15" hidden="true" customHeight="false" outlineLevel="0" collapsed="false">
      <c r="B53" s="16"/>
      <c r="C53" s="17"/>
      <c r="D53" s="1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5"/>
    </row>
    <row r="54" customFormat="false" ht="15" hidden="true" customHeight="false" outlineLevel="0" collapsed="false">
      <c r="B54" s="16"/>
      <c r="C54" s="17"/>
      <c r="D54" s="1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5"/>
    </row>
    <row r="55" customFormat="false" ht="15" hidden="true" customHeight="false" outlineLevel="0" collapsed="false">
      <c r="B55" s="16"/>
      <c r="C55" s="17"/>
      <c r="D55" s="1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5"/>
    </row>
    <row r="56" customFormat="false" ht="25.5" hidden="true" customHeight="true" outlineLevel="0" collapsed="false">
      <c r="B56" s="16"/>
      <c r="C56" s="17"/>
      <c r="D56" s="2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5"/>
    </row>
    <row r="57" customFormat="false" ht="15" hidden="true" customHeight="false" outlineLevel="0" collapsed="false">
      <c r="B57" s="16"/>
      <c r="C57" s="17"/>
      <c r="D57" s="20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5"/>
    </row>
    <row r="58" customFormat="false" ht="15" hidden="true" customHeight="true" outlineLevel="0" collapsed="false">
      <c r="B58" s="16"/>
      <c r="C58" s="17"/>
      <c r="D58" s="12"/>
      <c r="E58" s="31" t="s">
        <v>10</v>
      </c>
      <c r="F58" s="31"/>
      <c r="G58" s="31"/>
      <c r="H58" s="31"/>
      <c r="I58" s="31"/>
      <c r="J58" s="31"/>
      <c r="K58" s="32" t="s">
        <v>11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15"/>
    </row>
    <row r="59" customFormat="false" ht="15" hidden="true" customHeight="true" outlineLevel="0" collapsed="false">
      <c r="B59" s="16"/>
      <c r="C59" s="17"/>
      <c r="D59" s="12"/>
      <c r="E59" s="33" t="s">
        <v>12</v>
      </c>
      <c r="F59" s="33"/>
      <c r="G59" s="33"/>
      <c r="H59" s="33"/>
      <c r="I59" s="33"/>
      <c r="J59" s="33"/>
      <c r="K59" s="32" t="s">
        <v>13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15"/>
    </row>
    <row r="60" customFormat="false" ht="15" hidden="true" customHeight="true" outlineLevel="0" collapsed="false">
      <c r="B60" s="16"/>
      <c r="C60" s="17"/>
      <c r="D60" s="12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15"/>
    </row>
    <row r="61" customFormat="false" ht="15" hidden="true" customHeight="false" outlineLevel="0" collapsed="false">
      <c r="B61" s="16"/>
      <c r="C61" s="17"/>
      <c r="D61" s="12"/>
      <c r="E61" s="36"/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15"/>
    </row>
    <row r="62" customFormat="false" ht="27.75" hidden="true" customHeight="true" outlineLevel="0" collapsed="false">
      <c r="B62" s="16"/>
      <c r="C62" s="17"/>
      <c r="D62" s="1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5"/>
    </row>
    <row r="63" customFormat="false" ht="15" hidden="true" customHeight="false" outlineLevel="0" collapsed="false">
      <c r="B63" s="16"/>
      <c r="C63" s="17"/>
      <c r="D63" s="1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5"/>
    </row>
    <row r="64" customFormat="false" ht="15" hidden="true" customHeight="false" outlineLevel="0" collapsed="false">
      <c r="B64" s="16"/>
      <c r="C64" s="17"/>
      <c r="D64" s="1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5"/>
    </row>
    <row r="65" customFormat="false" ht="15" hidden="true" customHeight="false" outlineLevel="0" collapsed="false">
      <c r="B65" s="16"/>
      <c r="C65" s="17"/>
      <c r="D65" s="1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5"/>
    </row>
    <row r="66" customFormat="false" ht="15" hidden="true" customHeight="false" outlineLevel="0" collapsed="false">
      <c r="B66" s="16"/>
      <c r="C66" s="17"/>
      <c r="D66" s="1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5"/>
    </row>
    <row r="67" customFormat="false" ht="15" hidden="true" customHeight="false" outlineLevel="0" collapsed="false">
      <c r="B67" s="16"/>
      <c r="C67" s="17"/>
      <c r="D67" s="1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5"/>
    </row>
    <row r="68" customFormat="false" ht="89.25" hidden="true" customHeight="true" outlineLevel="0" collapsed="false">
      <c r="B68" s="16"/>
      <c r="C68" s="17"/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5"/>
    </row>
    <row r="69" customFormat="false" ht="15" hidden="true" customHeight="false" outlineLevel="0" collapsed="false">
      <c r="B69" s="16"/>
      <c r="C69" s="17"/>
      <c r="D69" s="2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5"/>
    </row>
    <row r="70" customFormat="false" ht="15" hidden="true" customHeight="true" outlineLevel="0" collapsed="false">
      <c r="B70" s="16"/>
      <c r="C70" s="17"/>
      <c r="D70" s="12"/>
      <c r="E70" s="39" t="s">
        <v>14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40"/>
      <c r="T70" s="40"/>
      <c r="U70" s="40"/>
      <c r="V70" s="40"/>
      <c r="W70" s="40"/>
      <c r="X70" s="40"/>
      <c r="Y70" s="15"/>
    </row>
    <row r="71" customFormat="false" ht="15" hidden="true" customHeight="true" outlineLevel="0" collapsed="false">
      <c r="B71" s="16"/>
      <c r="C71" s="17"/>
      <c r="D71" s="12"/>
      <c r="E71" s="41" t="s">
        <v>15</v>
      </c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15"/>
    </row>
    <row r="72" customFormat="false" ht="15" hidden="true" customHeight="true" outlineLevel="0" collapsed="false">
      <c r="B72" s="16"/>
      <c r="C72" s="17"/>
      <c r="D72" s="12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15"/>
    </row>
    <row r="73" customFormat="false" ht="15" hidden="true" customHeight="true" outlineLevel="0" collapsed="false">
      <c r="B73" s="16"/>
      <c r="C73" s="17"/>
      <c r="D73" s="12"/>
      <c r="E73" s="39" t="s">
        <v>16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15"/>
    </row>
    <row r="74" customFormat="false" ht="15" hidden="true" customHeight="true" outlineLevel="0" collapsed="false">
      <c r="B74" s="16"/>
      <c r="C74" s="17"/>
      <c r="D74" s="12"/>
      <c r="E74" s="41" t="s">
        <v>17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15"/>
    </row>
    <row r="75" customFormat="false" ht="15" hidden="true" customHeight="false" outlineLevel="0" collapsed="false">
      <c r="B75" s="16"/>
      <c r="C75" s="17"/>
      <c r="D75" s="1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15"/>
    </row>
    <row r="76" customFormat="false" ht="15" hidden="true" customHeight="false" outlineLevel="0" collapsed="false">
      <c r="B76" s="16"/>
      <c r="C76" s="17"/>
      <c r="D76" s="1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15"/>
    </row>
    <row r="77" customFormat="false" ht="15" hidden="true" customHeight="false" outlineLevel="0" collapsed="false">
      <c r="B77" s="16"/>
      <c r="C77" s="17"/>
      <c r="D77" s="1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15"/>
    </row>
    <row r="78" customFormat="false" ht="48.75" hidden="true" customHeight="true" outlineLevel="0" collapsed="false">
      <c r="B78" s="16"/>
      <c r="C78" s="17"/>
      <c r="D78" s="1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15"/>
    </row>
    <row r="79" customFormat="false" ht="42" hidden="true" customHeight="true" outlineLevel="0" collapsed="false">
      <c r="B79" s="16"/>
      <c r="C79" s="17"/>
      <c r="D79" s="1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15"/>
    </row>
    <row r="80" customFormat="false" ht="30" hidden="true" customHeight="true" outlineLevel="0" collapsed="false">
      <c r="B80" s="16"/>
      <c r="C80" s="17"/>
      <c r="D80" s="1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15"/>
    </row>
    <row r="81" customFormat="false" ht="15" hidden="true" customHeight="false" outlineLevel="0" collapsed="false">
      <c r="B81" s="16"/>
      <c r="C81" s="17"/>
      <c r="D81" s="12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15"/>
    </row>
    <row r="82" customFormat="false" ht="11.25" hidden="true" customHeight="true" outlineLevel="0" collapsed="false">
      <c r="B82" s="16"/>
      <c r="C82" s="17"/>
      <c r="D82" s="12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15"/>
    </row>
    <row r="83" customFormat="false" ht="15" hidden="true" customHeight="false" outlineLevel="0" collapsed="false">
      <c r="B83" s="16"/>
      <c r="C83" s="17"/>
      <c r="D83" s="12"/>
      <c r="E83" s="37"/>
      <c r="F83" s="37"/>
      <c r="G83" s="37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15"/>
    </row>
    <row r="84" customFormat="false" ht="15" hidden="true" customHeight="true" outlineLevel="0" collapsed="false">
      <c r="B84" s="16"/>
      <c r="C84" s="17"/>
      <c r="D84" s="12"/>
      <c r="E84" s="33" t="s">
        <v>18</v>
      </c>
      <c r="F84" s="33"/>
      <c r="G84" s="33"/>
      <c r="H84" s="33"/>
      <c r="I84" s="33"/>
      <c r="J84" s="33"/>
      <c r="K84" s="32" t="s">
        <v>19</v>
      </c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15"/>
    </row>
    <row r="85" customFormat="false" ht="15" hidden="true" customHeight="true" outlineLevel="0" collapsed="false">
      <c r="B85" s="16"/>
      <c r="C85" s="17"/>
      <c r="D85" s="12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15"/>
    </row>
    <row r="86" customFormat="false" ht="15" hidden="true" customHeight="true" outlineLevel="0" collapsed="false">
      <c r="B86" s="16"/>
      <c r="C86" s="17"/>
      <c r="D86" s="12"/>
      <c r="E86" s="46" t="s">
        <v>20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15"/>
    </row>
    <row r="87" customFormat="false" ht="15" hidden="true" customHeight="true" outlineLevel="0" collapsed="false">
      <c r="B87" s="16"/>
      <c r="C87" s="17"/>
      <c r="D87" s="12"/>
      <c r="E87" s="33" t="s">
        <v>21</v>
      </c>
      <c r="F87" s="33"/>
      <c r="G87" s="33"/>
      <c r="H87" s="33"/>
      <c r="I87" s="33"/>
      <c r="J87" s="33"/>
      <c r="K87" s="47" t="s">
        <v>22</v>
      </c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15"/>
    </row>
    <row r="88" customFormat="false" ht="15" hidden="true" customHeight="false" outlineLevel="0" collapsed="false">
      <c r="B88" s="16"/>
      <c r="C88" s="17"/>
      <c r="D88" s="12"/>
      <c r="E88" s="33" t="s">
        <v>23</v>
      </c>
      <c r="F88" s="33"/>
      <c r="G88" s="33"/>
      <c r="H88" s="33"/>
      <c r="I88" s="33"/>
      <c r="J88" s="33"/>
      <c r="K88" s="48" t="s">
        <v>24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15"/>
    </row>
    <row r="89" customFormat="false" ht="15" hidden="true" customHeight="false" outlineLevel="0" collapsed="false">
      <c r="B89" s="16"/>
      <c r="C89" s="17"/>
      <c r="D89" s="12"/>
      <c r="E89" s="37"/>
      <c r="F89" s="37"/>
      <c r="G89" s="37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15"/>
    </row>
    <row r="90" customFormat="false" ht="15" hidden="true" customHeight="true" outlineLevel="0" collapsed="false">
      <c r="B90" s="16"/>
      <c r="C90" s="17"/>
      <c r="D90" s="12"/>
      <c r="E90" s="33" t="s">
        <v>21</v>
      </c>
      <c r="F90" s="33"/>
      <c r="G90" s="33"/>
      <c r="H90" s="33"/>
      <c r="I90" s="33"/>
      <c r="J90" s="33"/>
      <c r="K90" s="47" t="s">
        <v>25</v>
      </c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15"/>
    </row>
    <row r="91" customFormat="false" ht="15" hidden="true" customHeight="false" outlineLevel="0" collapsed="false">
      <c r="B91" s="16"/>
      <c r="C91" s="17"/>
      <c r="D91" s="12"/>
      <c r="E91" s="33" t="s">
        <v>23</v>
      </c>
      <c r="F91" s="33"/>
      <c r="G91" s="33"/>
      <c r="H91" s="33"/>
      <c r="I91" s="33"/>
      <c r="J91" s="33"/>
      <c r="K91" s="48" t="s">
        <v>26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15"/>
    </row>
    <row r="92" customFormat="false" ht="15" hidden="true" customHeight="false" outlineLevel="0" collapsed="false">
      <c r="B92" s="16"/>
      <c r="C92" s="17"/>
      <c r="D92" s="12"/>
      <c r="E92" s="37"/>
      <c r="F92" s="37"/>
      <c r="G92" s="37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15"/>
    </row>
    <row r="93" customFormat="false" ht="15" hidden="true" customHeight="false" outlineLevel="0" collapsed="false">
      <c r="B93" s="16"/>
      <c r="C93" s="17"/>
      <c r="D93" s="12"/>
      <c r="E93" s="37"/>
      <c r="F93" s="37"/>
      <c r="G93" s="37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15"/>
    </row>
    <row r="94" customFormat="false" ht="15" hidden="true" customHeight="false" outlineLevel="0" collapsed="false">
      <c r="B94" s="16"/>
      <c r="C94" s="17"/>
      <c r="D94" s="12"/>
      <c r="E94" s="51"/>
      <c r="F94" s="51"/>
      <c r="G94" s="51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15"/>
    </row>
    <row r="95" customFormat="false" ht="15" hidden="true" customHeight="false" outlineLevel="0" collapsed="false">
      <c r="B95" s="16"/>
      <c r="C95" s="17"/>
      <c r="D95" s="12"/>
      <c r="E95" s="37"/>
      <c r="F95" s="37"/>
      <c r="G95" s="37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15"/>
    </row>
    <row r="96" customFormat="false" ht="15" hidden="true" customHeight="false" outlineLevel="0" collapsed="false">
      <c r="B96" s="16"/>
      <c r="C96" s="17"/>
      <c r="D96" s="1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5"/>
    </row>
    <row r="97" customFormat="false" ht="15" hidden="true" customHeight="false" outlineLevel="0" collapsed="false">
      <c r="B97" s="16"/>
      <c r="C97" s="17"/>
      <c r="D97" s="1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5"/>
    </row>
    <row r="98" customFormat="false" ht="27" hidden="true" customHeight="true" outlineLevel="0" collapsed="false">
      <c r="B98" s="16"/>
      <c r="C98" s="17"/>
      <c r="D98" s="20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15"/>
    </row>
    <row r="99" customFormat="false" ht="15" hidden="true" customHeight="false" outlineLevel="0" collapsed="false">
      <c r="B99" s="16"/>
      <c r="C99" s="17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15"/>
    </row>
    <row r="100" customFormat="false" ht="25.5" hidden="true" customHeight="true" outlineLevel="0" collapsed="false">
      <c r="B100" s="16"/>
      <c r="C100" s="17"/>
      <c r="D100" s="12"/>
      <c r="E100" s="53" t="s">
        <v>27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15"/>
    </row>
    <row r="101" customFormat="false" ht="15" hidden="true" customHeight="true" outlineLevel="0" collapsed="false">
      <c r="B101" s="16"/>
      <c r="C101" s="17"/>
      <c r="D101" s="12"/>
      <c r="E101" s="14"/>
      <c r="F101" s="14"/>
      <c r="G101" s="14"/>
      <c r="H101" s="54"/>
      <c r="I101" s="54"/>
      <c r="J101" s="54"/>
      <c r="K101" s="54"/>
      <c r="L101" s="54"/>
      <c r="M101" s="54"/>
      <c r="N101" s="54"/>
      <c r="O101" s="55"/>
      <c r="P101" s="55"/>
      <c r="Q101" s="55"/>
      <c r="R101" s="55"/>
      <c r="S101" s="55"/>
      <c r="T101" s="55"/>
      <c r="U101" s="14"/>
      <c r="V101" s="14"/>
      <c r="W101" s="14"/>
      <c r="X101" s="14"/>
      <c r="Y101" s="15"/>
    </row>
    <row r="102" customFormat="false" ht="15" hidden="true" customHeight="true" outlineLevel="0" collapsed="false">
      <c r="B102" s="16"/>
      <c r="C102" s="17"/>
      <c r="D102" s="12"/>
      <c r="E102" s="56"/>
      <c r="F102" s="57" t="s">
        <v>28</v>
      </c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5"/>
      <c r="U102" s="14"/>
      <c r="V102" s="14"/>
      <c r="W102" s="14"/>
      <c r="X102" s="14"/>
      <c r="Y102" s="15"/>
      <c r="AA102" s="3" t="s">
        <v>29</v>
      </c>
    </row>
    <row r="103" customFormat="false" ht="15" hidden="true" customHeight="true" outlineLevel="0" collapsed="false">
      <c r="B103" s="16"/>
      <c r="C103" s="17"/>
      <c r="D103" s="12"/>
      <c r="E103" s="14"/>
      <c r="F103" s="14"/>
      <c r="G103" s="14"/>
      <c r="H103" s="54"/>
      <c r="I103" s="54"/>
      <c r="J103" s="54"/>
      <c r="K103" s="54"/>
      <c r="L103" s="54"/>
      <c r="M103" s="54"/>
      <c r="N103" s="54"/>
      <c r="O103" s="55"/>
      <c r="P103" s="55"/>
      <c r="Q103" s="55"/>
      <c r="R103" s="55"/>
      <c r="S103" s="55"/>
      <c r="T103" s="55"/>
      <c r="U103" s="14"/>
      <c r="V103" s="14"/>
      <c r="W103" s="14"/>
      <c r="X103" s="14"/>
      <c r="Y103" s="15"/>
    </row>
    <row r="104" customFormat="false" ht="15" hidden="true" customHeight="true" outlineLevel="0" collapsed="false">
      <c r="B104" s="16"/>
      <c r="C104" s="17"/>
      <c r="D104" s="12"/>
      <c r="E104" s="14"/>
      <c r="F104" s="57" t="s">
        <v>30</v>
      </c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15"/>
    </row>
    <row r="105" customFormat="false" ht="15" hidden="true" customHeight="false" outlineLevel="0" collapsed="false">
      <c r="B105" s="16"/>
      <c r="C105" s="17"/>
      <c r="D105" s="1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5"/>
    </row>
    <row r="106" customFormat="false" ht="15" hidden="true" customHeight="false" outlineLevel="0" collapsed="false">
      <c r="B106" s="16"/>
      <c r="C106" s="17"/>
      <c r="D106" s="1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5"/>
    </row>
    <row r="107" customFormat="false" ht="15" hidden="true" customHeight="false" outlineLevel="0" collapsed="false">
      <c r="B107" s="16"/>
      <c r="C107" s="17"/>
      <c r="D107" s="1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5"/>
    </row>
    <row r="108" customFormat="false" ht="15" hidden="true" customHeight="false" outlineLevel="0" collapsed="false">
      <c r="B108" s="16"/>
      <c r="C108" s="17"/>
      <c r="D108" s="1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5"/>
    </row>
    <row r="109" customFormat="false" ht="15" hidden="true" customHeight="false" outlineLevel="0" collapsed="false">
      <c r="B109" s="16"/>
      <c r="C109" s="17"/>
      <c r="D109" s="1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5"/>
    </row>
    <row r="110" customFormat="false" ht="15" hidden="true" customHeight="false" outlineLevel="0" collapsed="false">
      <c r="B110" s="16"/>
      <c r="C110" s="17"/>
      <c r="D110" s="1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5"/>
    </row>
    <row r="111" customFormat="false" ht="15" hidden="true" customHeight="false" outlineLevel="0" collapsed="false">
      <c r="B111" s="16"/>
      <c r="C111" s="17"/>
      <c r="D111" s="1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5"/>
    </row>
    <row r="112" customFormat="false" ht="15" hidden="true" customHeight="false" outlineLevel="0" collapsed="false">
      <c r="B112" s="16"/>
      <c r="C112" s="17"/>
      <c r="D112" s="1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5"/>
    </row>
    <row r="113" customFormat="false" ht="30" hidden="true" customHeight="true" outlineLevel="0" collapsed="false">
      <c r="B113" s="16"/>
      <c r="C113" s="17"/>
      <c r="D113" s="1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5"/>
    </row>
    <row r="114" customFormat="false" ht="31.5" hidden="true" customHeight="true" outlineLevel="0" collapsed="false">
      <c r="B114" s="16"/>
      <c r="C114" s="17"/>
      <c r="D114" s="1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5"/>
    </row>
    <row r="115" customFormat="false" ht="15" hidden="false" customHeight="true" outlineLevel="0" collapsed="false">
      <c r="B115" s="58"/>
      <c r="C115" s="59"/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2"/>
    </row>
    <row r="118" customFormat="false" ht="14.25" hidden="false" customHeight="true" outlineLevel="0" collapsed="false"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</row>
  </sheetData>
  <sheetProtection sheet="true" password="fa9c" objects="true" scenarios="true" formatColumns="false" formatRows="false"/>
  <mergeCells count="54">
    <mergeCell ref="B2:G2"/>
    <mergeCell ref="B3:C3"/>
    <mergeCell ref="B5:Y5"/>
    <mergeCell ref="E7:X13"/>
    <mergeCell ref="E14:X19"/>
    <mergeCell ref="F21:M21"/>
    <mergeCell ref="P21:X21"/>
    <mergeCell ref="F22:M22"/>
    <mergeCell ref="P22:X22"/>
    <mergeCell ref="E35:X39"/>
    <mergeCell ref="E40:X40"/>
    <mergeCell ref="E41:X45"/>
    <mergeCell ref="E46:X57"/>
    <mergeCell ref="E58:J58"/>
    <mergeCell ref="K58:X58"/>
    <mergeCell ref="E59:J59"/>
    <mergeCell ref="K59:X59"/>
    <mergeCell ref="E60:G60"/>
    <mergeCell ref="H60:X60"/>
    <mergeCell ref="H61:X61"/>
    <mergeCell ref="E70:R70"/>
    <mergeCell ref="E71:X71"/>
    <mergeCell ref="E72:X72"/>
    <mergeCell ref="E73:X73"/>
    <mergeCell ref="E74:X74"/>
    <mergeCell ref="E81:X81"/>
    <mergeCell ref="E82:X82"/>
    <mergeCell ref="E83:G83"/>
    <mergeCell ref="H83:X83"/>
    <mergeCell ref="E84:J84"/>
    <mergeCell ref="K84:X84"/>
    <mergeCell ref="E85:X85"/>
    <mergeCell ref="E86:X86"/>
    <mergeCell ref="E87:J87"/>
    <mergeCell ref="K87:X87"/>
    <mergeCell ref="E88:J88"/>
    <mergeCell ref="K88:X88"/>
    <mergeCell ref="E89:G89"/>
    <mergeCell ref="H89:X89"/>
    <mergeCell ref="E90:J90"/>
    <mergeCell ref="K90:X90"/>
    <mergeCell ref="E91:J91"/>
    <mergeCell ref="K91:X91"/>
    <mergeCell ref="E92:G92"/>
    <mergeCell ref="H92:X92"/>
    <mergeCell ref="E93:G93"/>
    <mergeCell ref="H93:X93"/>
    <mergeCell ref="E94:F94"/>
    <mergeCell ref="H94:X94"/>
    <mergeCell ref="E95:G95"/>
    <mergeCell ref="H95:X95"/>
    <mergeCell ref="E100:X100"/>
    <mergeCell ref="F102:S102"/>
    <mergeCell ref="F104:X104"/>
  </mergeCells>
  <hyperlinks>
    <hyperlink ref="K58" location="Инструкция!A1" display="Обратиться за помощью"/>
    <hyperlink ref="K59" location="Инструкция!A1" display="Перейти"/>
    <hyperlink ref="E71" location="Инструкция!A1" display="Инструкция по заполнению"/>
    <hyperlink ref="E74" location="Инструкция!A1" display="Руководство по загрузке документов"/>
    <hyperlink ref="K84" location="Инструкция!A1" display="Перейти к разделу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BY22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F6" activeCellId="0" sqref="BF6"/>
    </sheetView>
  </sheetViews>
  <sheetFormatPr defaultColWidth="8.734375" defaultRowHeight="11.25" zeroHeight="false" outlineLevelRow="0" outlineLevelCol="0"/>
  <cols>
    <col collapsed="false" customWidth="true" hidden="false" outlineLevel="0" max="1" min="1" style="135" width="15.01"/>
    <col collapsed="false" customWidth="true" hidden="false" outlineLevel="0" max="6" min="6" style="135" width="3.71"/>
    <col collapsed="false" customWidth="true" hidden="false" outlineLevel="0" max="10" min="7" style="135" width="4"/>
    <col collapsed="false" customWidth="true" hidden="false" outlineLevel="0" max="12" min="12" style="135" width="32.28"/>
    <col collapsed="false" customWidth="true" hidden="false" outlineLevel="0" max="13" min="13" style="135" width="31.14"/>
    <col collapsed="false" customWidth="true" hidden="false" outlineLevel="0" max="15" min="15" style="135" width="25.43"/>
    <col collapsed="false" customWidth="true" hidden="false" outlineLevel="0" max="19" min="19" style="135" width="21.43"/>
  </cols>
  <sheetData>
    <row r="1" s="308" customFormat="true" ht="11.25" hidden="false" customHeight="false" outlineLevel="0" collapsed="false">
      <c r="A1" s="307" t="s">
        <v>453</v>
      </c>
    </row>
    <row r="2" s="272" customFormat="true" ht="19.5" hidden="false" customHeight="true" outlineLevel="0" collapsed="false">
      <c r="C2" s="309"/>
      <c r="D2" s="135"/>
      <c r="E2" s="135"/>
      <c r="F2" s="310"/>
      <c r="G2" s="311"/>
      <c r="H2" s="274"/>
      <c r="I2" s="274"/>
      <c r="J2" s="274"/>
      <c r="BX2" s="312"/>
    </row>
    <row r="3" customFormat="false" ht="12" hidden="false" customHeight="false" outlineLevel="0" collapsed="false">
      <c r="A3" s="307" t="s">
        <v>454</v>
      </c>
      <c r="BX3" s="139"/>
    </row>
    <row r="4" s="158" customFormat="true" ht="11.25" hidden="false" customHeight="true" outlineLevel="0" collapsed="false">
      <c r="C4" s="205"/>
      <c r="D4" s="206"/>
      <c r="E4" s="313"/>
      <c r="F4" s="208"/>
      <c r="G4" s="314"/>
      <c r="H4" s="315"/>
      <c r="I4" s="316"/>
      <c r="J4" s="316"/>
      <c r="K4" s="211"/>
      <c r="L4" s="212"/>
      <c r="M4" s="213"/>
      <c r="N4" s="214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6"/>
      <c r="BN4" s="217"/>
      <c r="BO4" s="201"/>
      <c r="BP4" s="201"/>
      <c r="BQ4" s="201"/>
      <c r="BR4" s="201"/>
      <c r="BS4" s="201"/>
      <c r="BT4" s="201"/>
      <c r="BX4" s="201"/>
    </row>
    <row r="5" s="158" customFormat="true" ht="11.25" hidden="false" customHeight="true" outlineLevel="0" collapsed="false">
      <c r="C5" s="205"/>
      <c r="D5" s="206"/>
      <c r="E5" s="313"/>
      <c r="F5" s="208"/>
      <c r="G5" s="314"/>
      <c r="H5" s="315"/>
      <c r="I5" s="316"/>
      <c r="J5" s="316"/>
      <c r="K5" s="211"/>
      <c r="L5" s="212"/>
      <c r="M5" s="213"/>
      <c r="N5" s="218"/>
      <c r="O5" s="219" t="n">
        <v>1</v>
      </c>
      <c r="P5" s="317"/>
      <c r="Q5" s="318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3"/>
      <c r="AF5" s="224" t="n">
        <v>0</v>
      </c>
      <c r="AG5" s="225" t="s">
        <v>195</v>
      </c>
      <c r="AH5" s="225"/>
      <c r="AI5" s="225"/>
      <c r="AJ5" s="225"/>
      <c r="AK5" s="225"/>
      <c r="AL5" s="225"/>
      <c r="AM5" s="225"/>
      <c r="AN5" s="225"/>
      <c r="AO5" s="225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7"/>
      <c r="BN5" s="217"/>
      <c r="BO5" s="228"/>
      <c r="BP5" s="228"/>
      <c r="BQ5" s="228"/>
      <c r="BR5" s="201"/>
      <c r="BS5" s="228"/>
      <c r="BT5" s="228"/>
      <c r="BU5" s="228"/>
      <c r="BV5" s="228"/>
      <c r="BW5" s="228"/>
      <c r="BX5" s="201"/>
    </row>
    <row r="6" s="158" customFormat="true" ht="14.25" hidden="false" customHeight="false" outlineLevel="0" collapsed="false">
      <c r="C6" s="205"/>
      <c r="D6" s="206"/>
      <c r="E6" s="313"/>
      <c r="F6" s="208"/>
      <c r="G6" s="314"/>
      <c r="H6" s="315"/>
      <c r="I6" s="316"/>
      <c r="J6" s="316"/>
      <c r="K6" s="211"/>
      <c r="L6" s="212"/>
      <c r="M6" s="213"/>
      <c r="N6" s="218"/>
      <c r="O6" s="219"/>
      <c r="P6" s="317"/>
      <c r="Q6" s="318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9"/>
      <c r="AF6" s="222" t="s">
        <v>100</v>
      </c>
      <c r="AG6" s="319"/>
      <c r="AH6" s="231" t="s">
        <v>56</v>
      </c>
      <c r="AI6" s="220"/>
      <c r="AJ6" s="232"/>
      <c r="AK6" s="232"/>
      <c r="AL6" s="232"/>
      <c r="AM6" s="232"/>
      <c r="AN6" s="232"/>
      <c r="AO6" s="232"/>
      <c r="AP6" s="233" t="s">
        <v>56</v>
      </c>
      <c r="AQ6" s="168" t="n">
        <f aca="false">SUM(AT6,AV6,AY6,BB6,BE6,BH6,BK6)</f>
        <v>0</v>
      </c>
      <c r="AR6" s="234" t="n">
        <f aca="false">SUM(AT6,AW6,AZ6,BC6,BF6,BI6,BL6)</f>
        <v>0</v>
      </c>
      <c r="AS6" s="235" t="n">
        <f aca="false">AQ6-AR6</f>
        <v>0</v>
      </c>
      <c r="AT6" s="236"/>
      <c r="AU6" s="320"/>
      <c r="AV6" s="236"/>
      <c r="AW6" s="237"/>
      <c r="AX6" s="199" t="n">
        <f aca="false">AV6-AW6</f>
        <v>0</v>
      </c>
      <c r="AY6" s="239"/>
      <c r="AZ6" s="237"/>
      <c r="BA6" s="199" t="n">
        <f aca="false">AY6-AZ6</f>
        <v>0</v>
      </c>
      <c r="BB6" s="238"/>
      <c r="BC6" s="320"/>
      <c r="BD6" s="199" t="n">
        <f aca="false">BB6-BC6</f>
        <v>0</v>
      </c>
      <c r="BE6" s="238"/>
      <c r="BF6" s="320"/>
      <c r="BG6" s="199" t="n">
        <f aca="false">BE6-BF6</f>
        <v>0</v>
      </c>
      <c r="BH6" s="238"/>
      <c r="BI6" s="320"/>
      <c r="BJ6" s="199" t="n">
        <f aca="false">BH6-BI6</f>
        <v>0</v>
      </c>
      <c r="BK6" s="237"/>
      <c r="BL6" s="237"/>
      <c r="BM6" s="235" t="n">
        <f aca="false">BK6-BL6</f>
        <v>0</v>
      </c>
      <c r="BN6" s="217" t="n">
        <v>0</v>
      </c>
      <c r="BO6" s="228"/>
      <c r="BP6" s="228"/>
      <c r="BQ6" s="228"/>
      <c r="BR6" s="200" t="str">
        <f aca="false">AG6 &amp; BN6</f>
        <v>0</v>
      </c>
      <c r="BS6" s="228"/>
      <c r="BT6" s="228"/>
      <c r="BU6" s="228"/>
      <c r="BV6" s="228"/>
      <c r="BW6" s="228"/>
      <c r="BX6" s="200" t="str">
        <f aca="false">AG6&amp;AH6</f>
        <v>нет</v>
      </c>
      <c r="BY6" s="201"/>
    </row>
    <row r="7" s="158" customFormat="true" ht="15" hidden="false" customHeight="true" outlineLevel="0" collapsed="false">
      <c r="C7" s="205"/>
      <c r="D7" s="206"/>
      <c r="E7" s="313"/>
      <c r="F7" s="208"/>
      <c r="G7" s="314"/>
      <c r="H7" s="315"/>
      <c r="I7" s="316"/>
      <c r="J7" s="316"/>
      <c r="K7" s="211"/>
      <c r="L7" s="212"/>
      <c r="M7" s="213"/>
      <c r="N7" s="218"/>
      <c r="O7" s="219"/>
      <c r="P7" s="317"/>
      <c r="Q7" s="318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48" t="s">
        <v>196</v>
      </c>
      <c r="AF7" s="249"/>
      <c r="AG7" s="250" t="s">
        <v>197</v>
      </c>
      <c r="AH7" s="250"/>
      <c r="AI7" s="250"/>
      <c r="AJ7" s="250"/>
      <c r="AK7" s="250"/>
      <c r="AL7" s="250"/>
      <c r="AM7" s="250"/>
      <c r="AN7" s="250"/>
      <c r="AO7" s="250"/>
      <c r="AP7" s="251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3"/>
      <c r="BN7" s="217"/>
      <c r="BO7" s="228"/>
      <c r="BP7" s="228"/>
      <c r="BQ7" s="228"/>
      <c r="BR7" s="201"/>
      <c r="BS7" s="228"/>
      <c r="BT7" s="228"/>
      <c r="BU7" s="228"/>
      <c r="BV7" s="228"/>
      <c r="BW7" s="228"/>
      <c r="BX7" s="201"/>
    </row>
    <row r="8" s="158" customFormat="true" ht="15" hidden="false" customHeight="true" outlineLevel="0" collapsed="false">
      <c r="C8" s="160"/>
      <c r="D8" s="206"/>
      <c r="E8" s="313"/>
      <c r="F8" s="208"/>
      <c r="G8" s="314"/>
      <c r="H8" s="315"/>
      <c r="I8" s="316"/>
      <c r="J8" s="316"/>
      <c r="K8" s="211"/>
      <c r="L8" s="212"/>
      <c r="M8" s="213"/>
      <c r="N8" s="256" t="s">
        <v>210</v>
      </c>
      <c r="O8" s="257"/>
      <c r="P8" s="258" t="s">
        <v>455</v>
      </c>
      <c r="Q8" s="258"/>
      <c r="R8" s="259"/>
      <c r="S8" s="259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  <c r="BK8" s="260"/>
      <c r="BL8" s="260"/>
      <c r="BM8" s="261"/>
      <c r="BN8" s="217"/>
      <c r="BO8" s="201"/>
      <c r="BP8" s="201"/>
      <c r="BQ8" s="201"/>
      <c r="BR8" s="201"/>
      <c r="BS8" s="201"/>
      <c r="BT8" s="201"/>
      <c r="BX8" s="201"/>
    </row>
    <row r="9" customFormat="false" ht="11.25" hidden="false" customHeight="false" outlineLevel="0" collapsed="false">
      <c r="A9" s="307" t="s">
        <v>456</v>
      </c>
      <c r="BN9" s="139"/>
      <c r="BO9" s="139"/>
      <c r="BP9" s="139"/>
      <c r="BQ9" s="139"/>
      <c r="BR9" s="139"/>
      <c r="BS9" s="139"/>
      <c r="BT9" s="139"/>
      <c r="BX9" s="139"/>
    </row>
    <row r="10" s="158" customFormat="true" ht="11.25" hidden="false" customHeight="true" outlineLevel="0" collapsed="false">
      <c r="C10" s="20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321"/>
      <c r="O10" s="219"/>
      <c r="P10" s="222" t="s">
        <v>187</v>
      </c>
      <c r="Q10" s="318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3"/>
      <c r="AF10" s="224" t="n">
        <v>0</v>
      </c>
      <c r="AG10" s="225" t="s">
        <v>195</v>
      </c>
      <c r="AH10" s="225"/>
      <c r="AI10" s="225"/>
      <c r="AJ10" s="225"/>
      <c r="AK10" s="225"/>
      <c r="AL10" s="225"/>
      <c r="AM10" s="225"/>
      <c r="AN10" s="225"/>
      <c r="AO10" s="225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7"/>
      <c r="BN10" s="217"/>
      <c r="BO10" s="228"/>
      <c r="BP10" s="228"/>
      <c r="BQ10" s="228"/>
      <c r="BR10" s="201"/>
      <c r="BS10" s="228"/>
      <c r="BT10" s="228"/>
      <c r="BU10" s="228"/>
      <c r="BV10" s="228"/>
      <c r="BW10" s="228"/>
      <c r="BX10" s="201"/>
    </row>
    <row r="11" s="158" customFormat="true" ht="14.25" hidden="false" customHeight="false" outlineLevel="0" collapsed="false">
      <c r="C11" s="20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321"/>
      <c r="O11" s="219"/>
      <c r="P11" s="222"/>
      <c r="Q11" s="318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9"/>
      <c r="AF11" s="222" t="s">
        <v>100</v>
      </c>
      <c r="AG11" s="319"/>
      <c r="AH11" s="231" t="s">
        <v>56</v>
      </c>
      <c r="AI11" s="220"/>
      <c r="AJ11" s="232"/>
      <c r="AK11" s="232"/>
      <c r="AL11" s="232"/>
      <c r="AM11" s="232"/>
      <c r="AN11" s="232"/>
      <c r="AO11" s="232"/>
      <c r="AP11" s="233" t="s">
        <v>56</v>
      </c>
      <c r="AQ11" s="168" t="n">
        <f aca="false">SUM(AT11,AV11,AY11,BB11,BE11,BH11,BK11)</f>
        <v>0</v>
      </c>
      <c r="AR11" s="234" t="n">
        <f aca="false">SUM(AT11,AW11,AZ11,BC11,BF11,BI11,BL11)</f>
        <v>0</v>
      </c>
      <c r="AS11" s="235" t="n">
        <f aca="false">AQ11-AR11</f>
        <v>0</v>
      </c>
      <c r="AT11" s="236"/>
      <c r="AU11" s="320"/>
      <c r="AV11" s="236"/>
      <c r="AW11" s="237"/>
      <c r="AX11" s="199" t="n">
        <f aca="false">AV11-AW11</f>
        <v>0</v>
      </c>
      <c r="AY11" s="239"/>
      <c r="AZ11" s="237"/>
      <c r="BA11" s="199" t="n">
        <f aca="false">AY11-AZ11</f>
        <v>0</v>
      </c>
      <c r="BB11" s="238"/>
      <c r="BC11" s="320"/>
      <c r="BD11" s="199" t="n">
        <f aca="false">BB11-BC11</f>
        <v>0</v>
      </c>
      <c r="BE11" s="238"/>
      <c r="BF11" s="320"/>
      <c r="BG11" s="199" t="n">
        <f aca="false">BE11-BF11</f>
        <v>0</v>
      </c>
      <c r="BH11" s="238"/>
      <c r="BI11" s="320"/>
      <c r="BJ11" s="199" t="n">
        <f aca="false">BH11-BI11</f>
        <v>0</v>
      </c>
      <c r="BK11" s="237"/>
      <c r="BL11" s="237"/>
      <c r="BM11" s="235" t="n">
        <f aca="false">BK11-BL11</f>
        <v>0</v>
      </c>
      <c r="BN11" s="217" t="n">
        <v>0</v>
      </c>
      <c r="BO11" s="228"/>
      <c r="BP11" s="228"/>
      <c r="BQ11" s="228"/>
      <c r="BR11" s="200" t="str">
        <f aca="false">AG11 &amp; BN11</f>
        <v>0</v>
      </c>
      <c r="BS11" s="228"/>
      <c r="BT11" s="228"/>
      <c r="BU11" s="228"/>
      <c r="BV11" s="228"/>
      <c r="BW11" s="228"/>
      <c r="BX11" s="200" t="str">
        <f aca="false">AG11&amp;AH11</f>
        <v>нет</v>
      </c>
      <c r="BY11" s="201"/>
    </row>
    <row r="12" s="158" customFormat="true" ht="15" hidden="false" customHeight="true" outlineLevel="0" collapsed="false">
      <c r="C12" s="20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321"/>
      <c r="O12" s="219"/>
      <c r="P12" s="222"/>
      <c r="Q12" s="318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48" t="s">
        <v>196</v>
      </c>
      <c r="AF12" s="255"/>
      <c r="AG12" s="250" t="s">
        <v>197</v>
      </c>
      <c r="AH12" s="250"/>
      <c r="AI12" s="250"/>
      <c r="AJ12" s="250"/>
      <c r="AK12" s="250"/>
      <c r="AL12" s="250"/>
      <c r="AM12" s="250"/>
      <c r="AN12" s="250"/>
      <c r="AO12" s="250"/>
      <c r="AP12" s="251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3"/>
      <c r="BN12" s="217"/>
      <c r="BO12" s="228"/>
      <c r="BP12" s="228"/>
      <c r="BQ12" s="228"/>
      <c r="BR12" s="201"/>
      <c r="BS12" s="228"/>
      <c r="BT12" s="228"/>
      <c r="BU12" s="228"/>
      <c r="BV12" s="228"/>
      <c r="BW12" s="228"/>
      <c r="BX12" s="201"/>
    </row>
    <row r="13" customFormat="false" ht="11.25" hidden="false" customHeight="false" outlineLevel="0" collapsed="false">
      <c r="A13" s="307" t="s">
        <v>457</v>
      </c>
      <c r="BN13" s="139"/>
      <c r="BO13" s="139"/>
      <c r="BP13" s="139"/>
      <c r="BQ13" s="139"/>
      <c r="BR13" s="139"/>
      <c r="BS13" s="139"/>
      <c r="BT13" s="139"/>
      <c r="BX13" s="139"/>
    </row>
    <row r="14" s="158" customFormat="true" ht="14.25" hidden="false" customHeight="false" outlineLevel="0" collapsed="false">
      <c r="C14" s="20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322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135"/>
      <c r="AC14" s="135"/>
      <c r="AD14" s="135"/>
      <c r="AE14" s="324"/>
      <c r="AF14" s="222"/>
      <c r="AG14" s="325"/>
      <c r="AH14" s="242" t="s">
        <v>56</v>
      </c>
      <c r="AI14" s="220"/>
      <c r="AJ14" s="232"/>
      <c r="AK14" s="232"/>
      <c r="AL14" s="232"/>
      <c r="AM14" s="232"/>
      <c r="AN14" s="232"/>
      <c r="AO14" s="232"/>
      <c r="AP14" s="233" t="s">
        <v>56</v>
      </c>
      <c r="AQ14" s="235" t="n">
        <f aca="false">SUM(AT14,AV14,AY14,BB14,BE14,BH14,BK14)</f>
        <v>0</v>
      </c>
      <c r="AR14" s="234" t="n">
        <f aca="false">SUM(AT14,AW14,AZ14,BC14,BF14,BI14,BL14)</f>
        <v>0</v>
      </c>
      <c r="AS14" s="235" t="n">
        <f aca="false">AQ14-AR14</f>
        <v>0</v>
      </c>
      <c r="AT14" s="243"/>
      <c r="AU14" s="326"/>
      <c r="AV14" s="245"/>
      <c r="AW14" s="244"/>
      <c r="AX14" s="247" t="n">
        <f aca="false">AV14-AW14</f>
        <v>0</v>
      </c>
      <c r="AY14" s="243"/>
      <c r="AZ14" s="244"/>
      <c r="BA14" s="247" t="n">
        <f aca="false">AY14-AZ14</f>
        <v>0</v>
      </c>
      <c r="BB14" s="246"/>
      <c r="BC14" s="326"/>
      <c r="BD14" s="247" t="n">
        <f aca="false">BB14-BC14</f>
        <v>0</v>
      </c>
      <c r="BE14" s="246"/>
      <c r="BF14" s="326"/>
      <c r="BG14" s="247" t="n">
        <f aca="false">BE14-BF14</f>
        <v>0</v>
      </c>
      <c r="BH14" s="246"/>
      <c r="BI14" s="326"/>
      <c r="BJ14" s="247" t="n">
        <f aca="false">BH14-BI14</f>
        <v>0</v>
      </c>
      <c r="BK14" s="244"/>
      <c r="BL14" s="244"/>
      <c r="BM14" s="235" t="n">
        <f aca="false">BK14-BL14</f>
        <v>0</v>
      </c>
      <c r="BN14" s="217" t="n">
        <v>0</v>
      </c>
      <c r="BO14" s="201"/>
      <c r="BP14" s="201"/>
      <c r="BQ14" s="201"/>
      <c r="BR14" s="200" t="str">
        <f aca="false">AG14 &amp; BN14</f>
        <v>0</v>
      </c>
      <c r="BS14" s="201"/>
      <c r="BT14" s="201"/>
      <c r="BX14" s="200" t="str">
        <f aca="false">AG14&amp;AH14</f>
        <v>нет</v>
      </c>
      <c r="BY14" s="201"/>
    </row>
    <row r="15" s="328" customFormat="true" ht="15" hidden="false" customHeight="false" outlineLevel="0" collapsed="false">
      <c r="A15" s="327" t="s">
        <v>458</v>
      </c>
      <c r="D15" s="329"/>
      <c r="E15" s="329"/>
      <c r="BN15" s="330"/>
      <c r="BO15" s="330"/>
      <c r="BP15" s="330"/>
      <c r="BQ15" s="330"/>
      <c r="BR15" s="330"/>
      <c r="BS15" s="330"/>
      <c r="BT15" s="330"/>
      <c r="BX15" s="330"/>
    </row>
    <row r="16" s="272" customFormat="true" ht="15" hidden="false" customHeight="true" outlineLevel="0" collapsed="false">
      <c r="C16" s="331"/>
      <c r="D16" s="332"/>
      <c r="E16" s="333"/>
      <c r="BN16" s="312"/>
      <c r="BO16" s="312"/>
      <c r="BP16" s="312"/>
      <c r="BQ16" s="312"/>
      <c r="BR16" s="312"/>
      <c r="BS16" s="312"/>
      <c r="BT16" s="312"/>
      <c r="BX16" s="312"/>
    </row>
    <row r="17" customFormat="false" ht="11.25" hidden="false" customHeight="false" outlineLevel="0" collapsed="false">
      <c r="A17" s="307" t="s">
        <v>459</v>
      </c>
      <c r="BX17" s="139"/>
    </row>
    <row r="18" customFormat="false" ht="15" hidden="false" customHeight="true" outlineLevel="0" collapsed="false">
      <c r="C18" s="145"/>
      <c r="D18" s="146"/>
      <c r="E18" s="334"/>
      <c r="F18" s="335"/>
      <c r="G18" s="149"/>
      <c r="H18" s="150" t="e">
        <f aca="false">IF(LEN(G18)=0,"",VLOOKUP(G18,#NAME?,2,FALSE()))</f>
        <v>#N/A</v>
      </c>
      <c r="I18" s="151"/>
      <c r="J18" s="152" t="s">
        <v>110</v>
      </c>
      <c r="K18" s="153"/>
      <c r="L18" s="153"/>
      <c r="M18" s="153"/>
    </row>
    <row r="21" s="158" customFormat="true" ht="24" hidden="false" customHeight="true" outlineLevel="0" collapsed="false">
      <c r="C21" s="160"/>
      <c r="D21" s="146" t="s">
        <v>101</v>
      </c>
      <c r="E21" s="146" t="s">
        <v>118</v>
      </c>
      <c r="F21" s="146" t="s">
        <v>119</v>
      </c>
      <c r="G21" s="336" t="s">
        <v>120</v>
      </c>
      <c r="H21" s="336" t="s">
        <v>121</v>
      </c>
      <c r="I21" s="336"/>
      <c r="J21" s="336"/>
      <c r="K21" s="337" t="s">
        <v>122</v>
      </c>
      <c r="L21" s="337" t="s">
        <v>123</v>
      </c>
      <c r="M21" s="337" t="s">
        <v>124</v>
      </c>
      <c r="N21" s="338"/>
      <c r="O21" s="339" t="s">
        <v>125</v>
      </c>
      <c r="P21" s="336" t="s">
        <v>126</v>
      </c>
      <c r="Q21" s="336" t="s">
        <v>127</v>
      </c>
      <c r="R21" s="336" t="s">
        <v>128</v>
      </c>
      <c r="S21" s="340" t="s">
        <v>129</v>
      </c>
      <c r="T21" s="340"/>
      <c r="U21" s="340"/>
      <c r="V21" s="340"/>
      <c r="W21" s="340"/>
      <c r="X21" s="340"/>
      <c r="Y21" s="340"/>
      <c r="Z21" s="336" t="s">
        <v>121</v>
      </c>
      <c r="AA21" s="336"/>
      <c r="AB21" s="336"/>
      <c r="AC21" s="336"/>
      <c r="AD21" s="336"/>
      <c r="AE21" s="338"/>
      <c r="AF21" s="339" t="s">
        <v>130</v>
      </c>
      <c r="AG21" s="336" t="s">
        <v>131</v>
      </c>
      <c r="AH21" s="336" t="s">
        <v>132</v>
      </c>
      <c r="AI21" s="336" t="s">
        <v>133</v>
      </c>
      <c r="AJ21" s="336" t="s">
        <v>134</v>
      </c>
      <c r="AK21" s="336" t="s">
        <v>135</v>
      </c>
      <c r="AL21" s="336" t="s">
        <v>136</v>
      </c>
      <c r="AM21" s="336" t="s">
        <v>137</v>
      </c>
      <c r="AN21" s="336" t="s">
        <v>138</v>
      </c>
      <c r="AO21" s="336" t="s">
        <v>139</v>
      </c>
      <c r="AP21" s="337" t="s">
        <v>140</v>
      </c>
      <c r="AQ21" s="337" t="s">
        <v>141</v>
      </c>
      <c r="AR21" s="337" t="s">
        <v>460</v>
      </c>
      <c r="AS21" s="337" t="s">
        <v>143</v>
      </c>
      <c r="AT21" s="337" t="s">
        <v>144</v>
      </c>
      <c r="AU21" s="141" t="e">
        <f aca="false">"Размер средств, исключаемых из НВВ на " &amp; #NAME? &amp; " год, в связи с неисполнением ИП"</f>
        <v>#N/A</v>
      </c>
      <c r="AV21" s="141" t="e">
        <f aca="false">"Утверждено на " &amp; #NAME? &amp; " (План)"</f>
        <v>#N/A</v>
      </c>
      <c r="AW21" s="141" t="e">
        <f aca="false">"Утверждено на " &amp; #NAME? &amp; " (Уточненный план)"</f>
        <v>#N/A</v>
      </c>
      <c r="AX21" s="141" t="e">
        <f aca="false">"Утверждено на " &amp; #NAME? &amp; " (Дельта)"</f>
        <v>#N/A</v>
      </c>
      <c r="AY21" s="141" t="e">
        <f aca="false">"Утверждено на " &amp; #NAME?+1 &amp; " (План)"</f>
        <v>#N/A</v>
      </c>
      <c r="AZ21" s="141" t="e">
        <f aca="false">"Утверждено на " &amp; #NAME?+1 &amp; " (Уточненный план)"</f>
        <v>#N/A</v>
      </c>
      <c r="BA21" s="141" t="e">
        <f aca="false">"Утверждено на " &amp; #NAME?+1 &amp; " (Дельта)"</f>
        <v>#N/A</v>
      </c>
      <c r="BB21" s="141" t="e">
        <f aca="false">"Утверждено на " &amp; #NAME?+2 &amp; " (План)"</f>
        <v>#N/A</v>
      </c>
      <c r="BC21" s="141" t="e">
        <f aca="false">"Утверждено на " &amp; #NAME?+2 &amp; " (Уточненный план)"</f>
        <v>#N/A</v>
      </c>
      <c r="BD21" s="141" t="e">
        <f aca="false">"Утверждено на " &amp; #NAME?+2 &amp; " (Дельта)"</f>
        <v>#N/A</v>
      </c>
      <c r="BE21" s="141" t="e">
        <f aca="false">"Утверждено на " &amp; #NAME?+3 &amp; " (План)"</f>
        <v>#N/A</v>
      </c>
      <c r="BF21" s="141" t="e">
        <f aca="false">"Утверждено на " &amp; #NAME?+3 &amp; " (Уточненный план)"</f>
        <v>#N/A</v>
      </c>
      <c r="BG21" s="141" t="e">
        <f aca="false">"Утверждено на " &amp; #NAME?+3 &amp; " (Дельта)"</f>
        <v>#N/A</v>
      </c>
      <c r="BH21" s="141" t="e">
        <f aca="false">"Утверждено на " &amp; #NAME?+4 &amp; " (План)"</f>
        <v>#N/A</v>
      </c>
      <c r="BI21" s="141" t="e">
        <f aca="false">"Утверждено на " &amp; #NAME?+4 &amp; " (Уточненный план)"</f>
        <v>#N/A</v>
      </c>
      <c r="BJ21" s="141" t="e">
        <f aca="false">"Утверждено на " &amp; #NAME?+4 &amp; " (Дельта)"</f>
        <v>#N/A</v>
      </c>
      <c r="BK21" s="337" t="str">
        <f aca="false">"Утверждено на оставшийся период (План)"</f>
        <v>Утверждено на оставшийся период (План)</v>
      </c>
      <c r="BL21" s="337" t="str">
        <f aca="false">"Утверждено на оставшийся период (Уточненный план)"</f>
        <v>Утверждено на оставшийся период (Уточненный план)</v>
      </c>
      <c r="BM21" s="336" t="str">
        <f aca="false">"Утверждено на оставшийся период (Дельта)"</f>
        <v>Утверждено на оставшийся период (Дельта)</v>
      </c>
      <c r="BN21" s="175"/>
      <c r="BO21" s="176"/>
    </row>
    <row r="22" s="158" customFormat="true" ht="24" hidden="false" customHeight="true" outlineLevel="0" collapsed="false">
      <c r="C22" s="160"/>
      <c r="D22" s="146"/>
      <c r="E22" s="146"/>
      <c r="F22" s="146"/>
      <c r="G22" s="336"/>
      <c r="H22" s="336" t="s">
        <v>102</v>
      </c>
      <c r="I22" s="336" t="s">
        <v>103</v>
      </c>
      <c r="J22" s="336" t="s">
        <v>104</v>
      </c>
      <c r="K22" s="337"/>
      <c r="L22" s="337"/>
      <c r="M22" s="337"/>
      <c r="N22" s="341"/>
      <c r="O22" s="339"/>
      <c r="P22" s="336"/>
      <c r="Q22" s="336"/>
      <c r="R22" s="336"/>
      <c r="S22" s="342" t="s">
        <v>102</v>
      </c>
      <c r="T22" s="337" t="s">
        <v>103</v>
      </c>
      <c r="U22" s="337" t="s">
        <v>104</v>
      </c>
      <c r="V22" s="337" t="s">
        <v>145</v>
      </c>
      <c r="W22" s="337" t="s">
        <v>104</v>
      </c>
      <c r="X22" s="337" t="s">
        <v>146</v>
      </c>
      <c r="Y22" s="337" t="s">
        <v>147</v>
      </c>
      <c r="Z22" s="336" t="s">
        <v>102</v>
      </c>
      <c r="AA22" s="337" t="s">
        <v>103</v>
      </c>
      <c r="AB22" s="337" t="s">
        <v>104</v>
      </c>
      <c r="AC22" s="337" t="s">
        <v>145</v>
      </c>
      <c r="AD22" s="337" t="s">
        <v>104</v>
      </c>
      <c r="AE22" s="341"/>
      <c r="AF22" s="339"/>
      <c r="AG22" s="336"/>
      <c r="AH22" s="336"/>
      <c r="AI22" s="336"/>
      <c r="AJ22" s="336"/>
      <c r="AK22" s="336"/>
      <c r="AL22" s="336"/>
      <c r="AM22" s="336"/>
      <c r="AN22" s="336"/>
      <c r="AO22" s="336"/>
      <c r="AP22" s="337"/>
      <c r="AQ22" s="337"/>
      <c r="AR22" s="337"/>
      <c r="AS22" s="337"/>
      <c r="AT22" s="337"/>
      <c r="AU22" s="141"/>
      <c r="AV22" s="337" t="s">
        <v>148</v>
      </c>
      <c r="AW22" s="337" t="s">
        <v>148</v>
      </c>
      <c r="AX22" s="337" t="s">
        <v>148</v>
      </c>
      <c r="AY22" s="337" t="s">
        <v>148</v>
      </c>
      <c r="AZ22" s="337" t="s">
        <v>148</v>
      </c>
      <c r="BA22" s="337" t="s">
        <v>148</v>
      </c>
      <c r="BB22" s="337" t="s">
        <v>148</v>
      </c>
      <c r="BC22" s="337" t="s">
        <v>148</v>
      </c>
      <c r="BD22" s="337" t="s">
        <v>148</v>
      </c>
      <c r="BE22" s="337" t="s">
        <v>148</v>
      </c>
      <c r="BF22" s="337" t="s">
        <v>148</v>
      </c>
      <c r="BG22" s="337" t="s">
        <v>148</v>
      </c>
      <c r="BH22" s="337" t="s">
        <v>148</v>
      </c>
      <c r="BI22" s="337" t="s">
        <v>148</v>
      </c>
      <c r="BJ22" s="337" t="s">
        <v>148</v>
      </c>
      <c r="BK22" s="337"/>
      <c r="BL22" s="337"/>
      <c r="BM22" s="336"/>
      <c r="BN22" s="175"/>
      <c r="BO22" s="176"/>
    </row>
  </sheetData>
  <mergeCells count="94"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BO5:BO7"/>
    <mergeCell ref="BP5:BP7"/>
    <mergeCell ref="BQ5:BQ7"/>
    <mergeCell ref="BS5:BS7"/>
    <mergeCell ref="BT5:BT7"/>
    <mergeCell ref="BU5:BU7"/>
    <mergeCell ref="BV5:BV7"/>
    <mergeCell ref="BW5:BW7"/>
    <mergeCell ref="P8:Q8"/>
    <mergeCell ref="N10:N12"/>
    <mergeCell ref="O10:O12"/>
    <mergeCell ref="P10:P12"/>
    <mergeCell ref="Q10:Q12"/>
    <mergeCell ref="R10:R12"/>
    <mergeCell ref="S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  <mergeCell ref="AC10:AC12"/>
    <mergeCell ref="AD10:AD12"/>
    <mergeCell ref="BO10:BO12"/>
    <mergeCell ref="BP10:BP12"/>
    <mergeCell ref="BQ10:BQ12"/>
    <mergeCell ref="BS10:BS12"/>
    <mergeCell ref="BT10:BT12"/>
    <mergeCell ref="BU10:BU12"/>
    <mergeCell ref="BV10:BV12"/>
    <mergeCell ref="BW10:BW12"/>
    <mergeCell ref="D21:D22"/>
    <mergeCell ref="E21:E22"/>
    <mergeCell ref="F21:F22"/>
    <mergeCell ref="G21:G22"/>
    <mergeCell ref="H21:J21"/>
    <mergeCell ref="K21:K22"/>
    <mergeCell ref="L21:L22"/>
    <mergeCell ref="M21:M22"/>
    <mergeCell ref="O21:O22"/>
    <mergeCell ref="P21:P22"/>
    <mergeCell ref="Q21:Q22"/>
    <mergeCell ref="R21:R22"/>
    <mergeCell ref="S21:Y21"/>
    <mergeCell ref="Z21:AD21"/>
    <mergeCell ref="AF21:AF22"/>
    <mergeCell ref="AG21:AG22"/>
    <mergeCell ref="AH21:AH22"/>
    <mergeCell ref="AI21:AI22"/>
    <mergeCell ref="AJ21:AJ22"/>
    <mergeCell ref="AK21:AK22"/>
    <mergeCell ref="AL21:AL22"/>
    <mergeCell ref="AM21:AM22"/>
    <mergeCell ref="AN21:AN22"/>
    <mergeCell ref="AO21:AO22"/>
    <mergeCell ref="AP21:AP22"/>
    <mergeCell ref="AQ21:AQ22"/>
    <mergeCell ref="AR21:AR22"/>
    <mergeCell ref="AS21:AS22"/>
    <mergeCell ref="AT21:AT22"/>
    <mergeCell ref="AU21:AU22"/>
    <mergeCell ref="BK21:BK22"/>
    <mergeCell ref="BL21:BL22"/>
    <mergeCell ref="BM21:BM22"/>
  </mergeCells>
  <dataValidations count="9">
    <dataValidation allowBlank="true" error="Допускается ввод не более 900 символов!" errorTitle="Ошибка" operator="lessThanOrEqual" showDropDown="false" showErrorMessage="true" showInputMessage="true" sqref="F2 G4:G7 AE6:AF6 AI6:AO6 G10:J12 AE11:AF11 AI11:AO11 G14:J14 AE14:AF14 AI14:AO14 E16" type="textLength">
      <formula1>900</formula1>
      <formula2>0</formula2>
    </dataValidation>
    <dataValidation allowBlank="true" error="Выберите значение из списка" errorTitle="Ошибка" operator="between" prompt="Выберите значение из списка" showDropDown="false" showErrorMessage="true" showInputMessage="true" sqref="E4:E7 L4:L8 AG6:AH6 AP6 E8 E10:E12 L10:L12 AG11:AH11 AP11 E14 L14 AG14:AH14 AP14 E18" type="list">
      <formula1>0</formula1>
      <formula2>0</formula2>
    </dataValidation>
    <dataValidation allowBlank="true" operator="between" prompt="Для выбора объекта необходимо два раза нажать левую кнопку мыши!" promptTitle="Ввод" showDropDown="false" showErrorMessage="true" showInputMessage="true" sqref="Q5:Q7 Q10:Q12" type="none">
      <formula1>0</formula1>
      <formula2>0</formula2>
    </dataValidation>
    <dataValidation allowBlank="true" operator="between" prompt="Для выбора необходимо два раза нажать левую кнопку мыши!" promptTitle="Ввод" showDropDown="false" showErrorMessage="true" showInputMessage="true" sqref="H4:J8" type="none">
      <formula1>0</formula1>
      <formula2>0</formula2>
    </dataValidation>
    <dataValidation allowBlank="true" error="Необходимо выбрать значение из списка!" errorTitle="Ошибка" operator="lessThanOrEqual" prompt="Необходимо указать принадлежность объекта к инфраструктуре ТЭ или его отсутствие" promptTitle="Ввод" showDropDown="false" showErrorMessage="true" showInputMessage="true" sqref="P5:P7" type="list">
      <formula1>"да,без привязки к объекту"</formula1>
      <formula2>0</formula2>
    </dataValidation>
    <dataValidation allowBlank="true" error="Допускается ввод только неотрицательных чисел!" errorTitle="Ошибка" operator="between" showDropDown="false" showErrorMessage="true" showInputMessage="false" sqref="AT6:AW6 AY6:AZ6 BB6:BC6 BE6:BF6 BH6:BI6 BK6:BL6 AT11:AW11 AY11:AZ11 BB11:BC11 BE11:BF11 BH11:BI11 BK11:BL11 AT14:AW14 AY14:AZ14 BB14:BC14 BE14:BF14 BH14:BI14 BK14:BL14" type="decimal">
      <formula1>0</formula1>
      <formula2>1E+024</formula2>
    </dataValidation>
    <dataValidation allowBlank="true" error="Допускается ввод только неотрицательных целых чисел!" errorTitle="Ошибка" operator="between" showDropDown="false" showErrorMessage="true" showInputMessage="false" sqref="K4:K8 K10:K12 K14" type="whole">
      <formula1>0</formula1>
      <formula2>1E+024</formula2>
    </dataValidation>
    <dataValidation allowBlank="true" error="Введите действительное число от 0 до 100!" operator="between" showDropDown="false" showErrorMessage="true" showInputMessage="true" sqref="M4:M6 N5:O5 M7:M8 M10:O10 M11:M12 M14" type="decimal">
      <formula1>0</formula1>
      <formula2>100</formula2>
    </dataValidation>
    <dataValidation allowBlank="true" error="Необходимо выбрать значение из списка!" errorTitle="Ошибка" operator="lessThanOrEqual" prompt="Необходимо указать принадлежность объекта к инфраструктуре ТЭ или его отсутствие" promptTitle="Ввод" showDropDown="false" showErrorMessage="false" showInputMessage="false" sqref="P10:P12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125" defaultRowHeight="15" zeroHeight="false" outlineLevelRow="0" outlineLevelCol="0"/>
  <cols>
    <col collapsed="false" customWidth="false" hidden="false" outlineLevel="0" max="1025" min="1" style="343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52" activeCellId="0" sqref="P52"/>
    </sheetView>
  </sheetViews>
  <sheetFormatPr defaultColWidth="9.125" defaultRowHeight="11.25" zeroHeight="false" outlineLevelRow="0" outlineLevelCol="0"/>
  <cols>
    <col collapsed="false" customWidth="false" hidden="false" outlineLevel="0" max="1025" min="1" style="344" width="9.1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45" activeCellId="0" sqref="R45"/>
    </sheetView>
  </sheetViews>
  <sheetFormatPr defaultColWidth="9.125" defaultRowHeight="11.25" zeroHeight="false" outlineLevelRow="0" outlineLevelCol="0"/>
  <cols>
    <col collapsed="false" customWidth="false" hidden="false" outlineLevel="0" max="1025" min="1" style="295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G68" activeCellId="0" sqref="G68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ColWidth="9.125" defaultRowHeight="11.25" zeroHeight="false" outlineLevelRow="0" outlineLevelCol="0"/>
  <cols>
    <col collapsed="false" customWidth="false" hidden="false" outlineLevel="0" max="1025" min="1" style="345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A19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7" activeCellId="0" sqref="E37"/>
    </sheetView>
  </sheetViews>
  <sheetFormatPr defaultColWidth="8.734375" defaultRowHeight="11.25" zeroHeight="false" outlineLevelRow="0" outlineLevelCol="0"/>
  <cols>
    <col collapsed="false" customWidth="true" hidden="false" outlineLevel="0" max="1" min="1" style="135" width="49.14"/>
  </cols>
  <sheetData>
    <row r="1" customFormat="false" ht="12" hidden="false" customHeight="false" outlineLevel="0" collapsed="false">
      <c r="A1" s="346"/>
    </row>
    <row r="2" customFormat="false" ht="12" hidden="false" customHeight="false" outlineLevel="0" collapsed="false">
      <c r="A2" s="346"/>
    </row>
    <row r="3" customFormat="false" ht="12" hidden="false" customHeight="false" outlineLevel="0" collapsed="false">
      <c r="A3" s="346"/>
    </row>
    <row r="4" customFormat="false" ht="12" hidden="false" customHeight="false" outlineLevel="0" collapsed="false">
      <c r="A4" s="346"/>
    </row>
    <row r="5" customFormat="false" ht="12" hidden="false" customHeight="false" outlineLevel="0" collapsed="false">
      <c r="A5" s="346"/>
    </row>
    <row r="6" customFormat="false" ht="12" hidden="false" customHeight="false" outlineLevel="0" collapsed="false">
      <c r="A6" s="346"/>
    </row>
    <row r="7" customFormat="false" ht="12" hidden="false" customHeight="false" outlineLevel="0" collapsed="false">
      <c r="A7" s="346"/>
    </row>
    <row r="8" customFormat="false" ht="12" hidden="false" customHeight="false" outlineLevel="0" collapsed="false">
      <c r="A8" s="346"/>
    </row>
    <row r="9" customFormat="false" ht="12" hidden="false" customHeight="false" outlineLevel="0" collapsed="false">
      <c r="A9" s="346"/>
    </row>
    <row r="10" customFormat="false" ht="12" hidden="false" customHeight="false" outlineLevel="0" collapsed="false">
      <c r="A10" s="346"/>
    </row>
    <row r="11" customFormat="false" ht="12" hidden="false" customHeight="false" outlineLevel="0" collapsed="false">
      <c r="A11" s="346"/>
    </row>
    <row r="12" customFormat="false" ht="12" hidden="false" customHeight="false" outlineLevel="0" collapsed="false">
      <c r="A12" s="346"/>
    </row>
    <row r="13" customFormat="false" ht="12" hidden="false" customHeight="false" outlineLevel="0" collapsed="false">
      <c r="A13" s="346"/>
    </row>
    <row r="14" customFormat="false" ht="12" hidden="false" customHeight="false" outlineLevel="0" collapsed="false">
      <c r="A14" s="346"/>
    </row>
    <row r="15" customFormat="false" ht="12" hidden="false" customHeight="false" outlineLevel="0" collapsed="false">
      <c r="A15" s="346"/>
    </row>
    <row r="16" customFormat="false" ht="12" hidden="false" customHeight="false" outlineLevel="0" collapsed="false">
      <c r="A16" s="346"/>
    </row>
    <row r="17" customFormat="false" ht="12" hidden="false" customHeight="false" outlineLevel="0" collapsed="false">
      <c r="A17" s="346"/>
    </row>
    <row r="18" customFormat="false" ht="12" hidden="false" customHeight="false" outlineLevel="0" collapsed="false">
      <c r="A18" s="346"/>
    </row>
    <row r="19" customFormat="false" ht="12" hidden="false" customHeight="false" outlineLevel="0" collapsed="false">
      <c r="A19" s="346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1" activeCellId="0" sqref="H41"/>
    </sheetView>
  </sheetViews>
  <sheetFormatPr defaultColWidth="9.125" defaultRowHeight="11.25" zeroHeight="false" outlineLevelRow="0" outlineLevelCol="0"/>
  <cols>
    <col collapsed="false" customWidth="false" hidden="false" outlineLevel="0" max="1" min="1" style="347" width="9.14"/>
    <col collapsed="false" customWidth="false" hidden="false" outlineLevel="0" max="1025" min="2" style="348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5" defaultRowHeight="11.25" zeroHeight="false" outlineLevelRow="0" outlineLevelCol="0"/>
  <cols>
    <col collapsed="false" customWidth="true" hidden="false" outlineLevel="0" max="1" min="1" style="64" width="30.71"/>
    <col collapsed="false" customWidth="true" hidden="false" outlineLevel="0" max="2" min="2" style="64" width="80.71"/>
    <col collapsed="false" customWidth="true" hidden="false" outlineLevel="0" max="3" min="3" style="64" width="30.71"/>
    <col collapsed="false" customWidth="false" hidden="false" outlineLevel="0" max="1025" min="4" style="65" width="9.14"/>
  </cols>
  <sheetData>
    <row r="1" customFormat="false" ht="24" hidden="false" customHeight="true" outlineLevel="0" collapsed="false">
      <c r="A1" s="66" t="s">
        <v>31</v>
      </c>
      <c r="B1" s="66" t="s">
        <v>32</v>
      </c>
      <c r="C1" s="66" t="s">
        <v>33</v>
      </c>
      <c r="D1" s="67"/>
    </row>
    <row r="2" customFormat="false" ht="11.25" hidden="false" customHeight="false" outlineLevel="0" collapsed="false">
      <c r="A2" s="68" t="n">
        <v>43257.5715972222</v>
      </c>
      <c r="B2" s="64" t="s">
        <v>34</v>
      </c>
      <c r="C2" s="64" t="s">
        <v>35</v>
      </c>
    </row>
    <row r="3" customFormat="false" ht="11.25" hidden="false" customHeight="false" outlineLevel="0" collapsed="false">
      <c r="A3" s="68" t="n">
        <v>43257.5774074074</v>
      </c>
      <c r="B3" s="64" t="s">
        <v>34</v>
      </c>
      <c r="C3" s="64" t="s">
        <v>35</v>
      </c>
    </row>
    <row r="4" customFormat="false" ht="11.25" hidden="false" customHeight="false" outlineLevel="0" collapsed="false">
      <c r="A4" s="68" t="n">
        <v>43257.5775347222</v>
      </c>
      <c r="B4" s="64" t="s">
        <v>34</v>
      </c>
      <c r="C4" s="64" t="s">
        <v>35</v>
      </c>
    </row>
    <row r="5" customFormat="false" ht="11.25" hidden="false" customHeight="false" outlineLevel="0" collapsed="false">
      <c r="A5" s="68" t="n">
        <v>43257.5775578704</v>
      </c>
      <c r="B5" s="64" t="s">
        <v>36</v>
      </c>
      <c r="C5" s="64" t="s">
        <v>35</v>
      </c>
    </row>
    <row r="6" customFormat="false" ht="11.25" hidden="false" customHeight="false" outlineLevel="0" collapsed="false">
      <c r="A6" s="68" t="n">
        <v>43258.5066087963</v>
      </c>
      <c r="B6" s="64" t="s">
        <v>34</v>
      </c>
      <c r="C6" s="64" t="s">
        <v>35</v>
      </c>
    </row>
    <row r="7" customFormat="false" ht="11.25" hidden="false" customHeight="false" outlineLevel="0" collapsed="false">
      <c r="A7" s="68" t="n">
        <v>43258.5572916667</v>
      </c>
      <c r="B7" s="64" t="s">
        <v>34</v>
      </c>
      <c r="C7" s="64" t="s">
        <v>35</v>
      </c>
    </row>
  </sheetData>
  <sheetProtection sheet="true" password="fa9c" objects="true" scenarios="true" formatColumns="false" formatRows="false" autoFilter="false"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5" defaultRowHeight="11.25" zeroHeight="false" outlineLevelRow="0" outlineLevelCol="0"/>
  <cols>
    <col collapsed="false" customWidth="false" hidden="false" outlineLevel="0" max="1025" min="1" style="349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5" defaultRowHeight="11.25" zeroHeight="false" outlineLevelRow="0" outlineLevelCol="0"/>
  <cols>
    <col collapsed="false" customWidth="false" hidden="false" outlineLevel="0" max="26" min="1" style="350" width="9.14"/>
    <col collapsed="false" customWidth="false" hidden="false" outlineLevel="0" max="36" min="27" style="351" width="9.14"/>
    <col collapsed="false" customWidth="false" hidden="false" outlineLevel="0" max="1025" min="37" style="350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7" activeCellId="0" sqref="N37"/>
    </sheetView>
  </sheetViews>
  <sheetFormatPr defaultColWidth="9.125" defaultRowHeight="11.25" zeroHeight="false" outlineLevelRow="0" outlineLevelCol="0"/>
  <cols>
    <col collapsed="false" customWidth="false" hidden="false" outlineLevel="0" max="1025" min="1" style="352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125" defaultRowHeight="11.25" zeroHeight="false" outlineLevelRow="0" outlineLevelCol="0"/>
  <cols>
    <col collapsed="false" customWidth="false" hidden="false" outlineLevel="0" max="1025" min="1" style="353" width="9.1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F10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4375" defaultRowHeight="11.25" zeroHeight="false" outlineLevelRow="0" outlineLevelCol="0"/>
  <cols>
    <col collapsed="false" customWidth="true" hidden="false" outlineLevel="0" max="2" min="1" style="135" width="36.71"/>
    <col collapsed="false" customWidth="true" hidden="false" outlineLevel="0" max="3" min="3" style="135" width="12.71"/>
    <col collapsed="false" customWidth="true" hidden="false" outlineLevel="0" max="4" min="4" style="135" width="50.71"/>
    <col collapsed="false" customWidth="true" hidden="false" outlineLevel="0" max="5" min="5" style="135" width="36.71"/>
    <col collapsed="false" customWidth="true" hidden="false" outlineLevel="0" max="6" min="6" style="135" width="12.71"/>
  </cols>
  <sheetData>
    <row r="1" customFormat="false" ht="11.25" hidden="false" customHeight="false" outlineLevel="0" collapsed="false">
      <c r="A1" s="135" t="s">
        <v>461</v>
      </c>
      <c r="B1" s="135" t="s">
        <v>462</v>
      </c>
      <c r="C1" s="135" t="s">
        <v>463</v>
      </c>
      <c r="D1" s="135" t="s">
        <v>464</v>
      </c>
      <c r="E1" s="135" t="s">
        <v>461</v>
      </c>
      <c r="F1" s="135" t="s">
        <v>465</v>
      </c>
    </row>
    <row r="2" customFormat="false" ht="11.25" hidden="false" customHeight="false" outlineLevel="0" collapsed="false">
      <c r="A2" s="135" t="s">
        <v>466</v>
      </c>
      <c r="B2" s="135" t="s">
        <v>467</v>
      </c>
      <c r="C2" s="135" t="s">
        <v>468</v>
      </c>
      <c r="D2" s="135" t="s">
        <v>469</v>
      </c>
      <c r="E2" s="135" t="s">
        <v>466</v>
      </c>
      <c r="F2" s="135" t="s">
        <v>470</v>
      </c>
    </row>
    <row r="3" customFormat="false" ht="11.25" hidden="false" customHeight="false" outlineLevel="0" collapsed="false">
      <c r="A3" s="135" t="s">
        <v>466</v>
      </c>
      <c r="B3" s="135" t="s">
        <v>466</v>
      </c>
      <c r="C3" s="135" t="s">
        <v>471</v>
      </c>
      <c r="D3" s="135" t="s">
        <v>472</v>
      </c>
      <c r="E3" s="135" t="s">
        <v>473</v>
      </c>
      <c r="F3" s="135" t="s">
        <v>474</v>
      </c>
    </row>
    <row r="4" customFormat="false" ht="11.25" hidden="false" customHeight="false" outlineLevel="0" collapsed="false">
      <c r="A4" s="135" t="s">
        <v>466</v>
      </c>
      <c r="B4" s="135" t="s">
        <v>475</v>
      </c>
      <c r="C4" s="135" t="s">
        <v>476</v>
      </c>
      <c r="D4" s="135" t="s">
        <v>469</v>
      </c>
      <c r="E4" s="135" t="s">
        <v>477</v>
      </c>
      <c r="F4" s="135" t="s">
        <v>478</v>
      </c>
    </row>
    <row r="5" customFormat="false" ht="11.25" hidden="false" customHeight="false" outlineLevel="0" collapsed="false">
      <c r="A5" s="135" t="s">
        <v>466</v>
      </c>
      <c r="B5" s="135" t="s">
        <v>479</v>
      </c>
      <c r="C5" s="135" t="s">
        <v>480</v>
      </c>
      <c r="D5" s="135" t="s">
        <v>469</v>
      </c>
      <c r="E5" s="135" t="s">
        <v>481</v>
      </c>
      <c r="F5" s="135" t="s">
        <v>482</v>
      </c>
    </row>
    <row r="6" customFormat="false" ht="11.25" hidden="false" customHeight="false" outlineLevel="0" collapsed="false">
      <c r="A6" s="135" t="s">
        <v>473</v>
      </c>
      <c r="B6" s="135" t="s">
        <v>483</v>
      </c>
      <c r="C6" s="135" t="s">
        <v>484</v>
      </c>
      <c r="D6" s="135" t="s">
        <v>469</v>
      </c>
      <c r="E6" s="135" t="s">
        <v>485</v>
      </c>
      <c r="F6" s="135" t="s">
        <v>486</v>
      </c>
    </row>
    <row r="7" customFormat="false" ht="11.25" hidden="false" customHeight="false" outlineLevel="0" collapsed="false">
      <c r="A7" s="135" t="s">
        <v>473</v>
      </c>
      <c r="B7" s="135" t="s">
        <v>473</v>
      </c>
      <c r="C7" s="135" t="s">
        <v>487</v>
      </c>
      <c r="D7" s="135" t="s">
        <v>472</v>
      </c>
      <c r="E7" s="135" t="s">
        <v>488</v>
      </c>
      <c r="F7" s="135" t="s">
        <v>489</v>
      </c>
    </row>
    <row r="8" customFormat="false" ht="11.25" hidden="false" customHeight="false" outlineLevel="0" collapsed="false">
      <c r="A8" s="135" t="s">
        <v>473</v>
      </c>
      <c r="B8" s="135" t="s">
        <v>490</v>
      </c>
      <c r="C8" s="135" t="s">
        <v>491</v>
      </c>
      <c r="D8" s="135" t="s">
        <v>469</v>
      </c>
      <c r="E8" s="135" t="s">
        <v>492</v>
      </c>
      <c r="F8" s="135" t="s">
        <v>493</v>
      </c>
    </row>
    <row r="9" customFormat="false" ht="11.25" hidden="false" customHeight="false" outlineLevel="0" collapsed="false">
      <c r="A9" s="135" t="s">
        <v>473</v>
      </c>
      <c r="B9" s="135" t="s">
        <v>494</v>
      </c>
      <c r="C9" s="135" t="s">
        <v>495</v>
      </c>
      <c r="D9" s="135" t="s">
        <v>469</v>
      </c>
      <c r="E9" s="135" t="s">
        <v>496</v>
      </c>
      <c r="F9" s="135" t="s">
        <v>497</v>
      </c>
    </row>
    <row r="10" customFormat="false" ht="11.25" hidden="false" customHeight="false" outlineLevel="0" collapsed="false">
      <c r="A10" s="135" t="s">
        <v>473</v>
      </c>
      <c r="B10" s="135" t="s">
        <v>498</v>
      </c>
      <c r="C10" s="135" t="s">
        <v>499</v>
      </c>
      <c r="D10" s="135" t="s">
        <v>469</v>
      </c>
      <c r="E10" s="135" t="s">
        <v>500</v>
      </c>
      <c r="F10" s="135" t="s">
        <v>501</v>
      </c>
    </row>
    <row r="11" customFormat="false" ht="11.25" hidden="false" customHeight="false" outlineLevel="0" collapsed="false">
      <c r="A11" s="135" t="s">
        <v>473</v>
      </c>
      <c r="B11" s="135" t="s">
        <v>502</v>
      </c>
      <c r="C11" s="135" t="s">
        <v>503</v>
      </c>
      <c r="D11" s="135" t="s">
        <v>469</v>
      </c>
      <c r="E11" s="135" t="s">
        <v>504</v>
      </c>
      <c r="F11" s="135" t="s">
        <v>505</v>
      </c>
    </row>
    <row r="12" customFormat="false" ht="11.25" hidden="false" customHeight="false" outlineLevel="0" collapsed="false">
      <c r="A12" s="135" t="s">
        <v>477</v>
      </c>
      <c r="B12" s="135" t="s">
        <v>477</v>
      </c>
      <c r="C12" s="135" t="s">
        <v>506</v>
      </c>
      <c r="D12" s="135" t="s">
        <v>472</v>
      </c>
      <c r="E12" s="135" t="s">
        <v>507</v>
      </c>
      <c r="F12" s="135" t="s">
        <v>508</v>
      </c>
    </row>
    <row r="13" customFormat="false" ht="11.25" hidden="false" customHeight="false" outlineLevel="0" collapsed="false">
      <c r="A13" s="135" t="s">
        <v>477</v>
      </c>
      <c r="B13" s="135" t="s">
        <v>509</v>
      </c>
      <c r="C13" s="135" t="s">
        <v>510</v>
      </c>
      <c r="D13" s="135" t="s">
        <v>469</v>
      </c>
      <c r="E13" s="135" t="s">
        <v>511</v>
      </c>
      <c r="F13" s="135" t="s">
        <v>512</v>
      </c>
    </row>
    <row r="14" customFormat="false" ht="11.25" hidden="false" customHeight="false" outlineLevel="0" collapsed="false">
      <c r="A14" s="135" t="s">
        <v>477</v>
      </c>
      <c r="B14" s="135" t="s">
        <v>513</v>
      </c>
      <c r="C14" s="135" t="s">
        <v>514</v>
      </c>
      <c r="D14" s="135" t="s">
        <v>469</v>
      </c>
      <c r="E14" s="135" t="s">
        <v>112</v>
      </c>
      <c r="F14" s="135" t="s">
        <v>515</v>
      </c>
    </row>
    <row r="15" customFormat="false" ht="11.25" hidden="false" customHeight="false" outlineLevel="0" collapsed="false">
      <c r="A15" s="135" t="s">
        <v>477</v>
      </c>
      <c r="B15" s="135" t="s">
        <v>516</v>
      </c>
      <c r="C15" s="135" t="s">
        <v>517</v>
      </c>
      <c r="D15" s="135" t="s">
        <v>469</v>
      </c>
      <c r="E15" s="135" t="s">
        <v>518</v>
      </c>
      <c r="F15" s="135" t="s">
        <v>519</v>
      </c>
    </row>
    <row r="16" customFormat="false" ht="11.25" hidden="false" customHeight="false" outlineLevel="0" collapsed="false">
      <c r="A16" s="135" t="s">
        <v>481</v>
      </c>
      <c r="B16" s="135" t="s">
        <v>520</v>
      </c>
      <c r="C16" s="135" t="s">
        <v>521</v>
      </c>
      <c r="D16" s="135" t="s">
        <v>469</v>
      </c>
      <c r="E16" s="135" t="s">
        <v>522</v>
      </c>
      <c r="F16" s="135" t="s">
        <v>523</v>
      </c>
    </row>
    <row r="17" customFormat="false" ht="11.25" hidden="false" customHeight="false" outlineLevel="0" collapsed="false">
      <c r="A17" s="135" t="s">
        <v>481</v>
      </c>
      <c r="B17" s="135" t="s">
        <v>481</v>
      </c>
      <c r="C17" s="135" t="s">
        <v>524</v>
      </c>
      <c r="D17" s="135" t="s">
        <v>472</v>
      </c>
      <c r="E17" s="135" t="s">
        <v>115</v>
      </c>
      <c r="F17" s="135" t="s">
        <v>525</v>
      </c>
    </row>
    <row r="18" customFormat="false" ht="11.25" hidden="false" customHeight="false" outlineLevel="0" collapsed="false">
      <c r="A18" s="135" t="s">
        <v>481</v>
      </c>
      <c r="B18" s="135" t="s">
        <v>526</v>
      </c>
      <c r="C18" s="135" t="s">
        <v>527</v>
      </c>
      <c r="D18" s="135" t="s">
        <v>528</v>
      </c>
      <c r="E18" s="135" t="s">
        <v>529</v>
      </c>
      <c r="F18" s="135" t="s">
        <v>530</v>
      </c>
    </row>
    <row r="19" customFormat="false" ht="11.25" hidden="false" customHeight="false" outlineLevel="0" collapsed="false">
      <c r="A19" s="135" t="s">
        <v>481</v>
      </c>
      <c r="B19" s="135" t="s">
        <v>531</v>
      </c>
      <c r="C19" s="135" t="s">
        <v>532</v>
      </c>
      <c r="D19" s="135" t="s">
        <v>469</v>
      </c>
      <c r="E19" s="135" t="s">
        <v>533</v>
      </c>
      <c r="F19" s="135" t="s">
        <v>534</v>
      </c>
    </row>
    <row r="20" customFormat="false" ht="11.25" hidden="false" customHeight="false" outlineLevel="0" collapsed="false">
      <c r="A20" s="135" t="s">
        <v>481</v>
      </c>
      <c r="B20" s="135" t="s">
        <v>535</v>
      </c>
      <c r="C20" s="135" t="s">
        <v>536</v>
      </c>
      <c r="D20" s="135" t="s">
        <v>469</v>
      </c>
      <c r="E20" s="135" t="s">
        <v>537</v>
      </c>
      <c r="F20" s="135" t="s">
        <v>538</v>
      </c>
    </row>
    <row r="21" customFormat="false" ht="11.25" hidden="false" customHeight="false" outlineLevel="0" collapsed="false">
      <c r="A21" s="135" t="s">
        <v>481</v>
      </c>
      <c r="B21" s="135" t="s">
        <v>539</v>
      </c>
      <c r="C21" s="135" t="s">
        <v>540</v>
      </c>
      <c r="D21" s="135" t="s">
        <v>469</v>
      </c>
      <c r="E21" s="135" t="s">
        <v>190</v>
      </c>
      <c r="F21" s="135" t="s">
        <v>541</v>
      </c>
    </row>
    <row r="22" customFormat="false" ht="11.25" hidden="false" customHeight="false" outlineLevel="0" collapsed="false">
      <c r="A22" s="135" t="s">
        <v>485</v>
      </c>
      <c r="B22" s="135" t="s">
        <v>542</v>
      </c>
      <c r="C22" s="135" t="s">
        <v>543</v>
      </c>
      <c r="D22" s="135" t="s">
        <v>528</v>
      </c>
    </row>
    <row r="23" customFormat="false" ht="11.25" hidden="false" customHeight="false" outlineLevel="0" collapsed="false">
      <c r="A23" s="135" t="s">
        <v>485</v>
      </c>
      <c r="B23" s="135" t="s">
        <v>485</v>
      </c>
      <c r="C23" s="135" t="s">
        <v>544</v>
      </c>
      <c r="D23" s="135" t="s">
        <v>472</v>
      </c>
    </row>
    <row r="24" customFormat="false" ht="11.25" hidden="false" customHeight="false" outlineLevel="0" collapsed="false">
      <c r="A24" s="135" t="s">
        <v>485</v>
      </c>
      <c r="B24" s="135" t="s">
        <v>545</v>
      </c>
      <c r="C24" s="135" t="s">
        <v>546</v>
      </c>
      <c r="D24" s="135" t="s">
        <v>469</v>
      </c>
    </row>
    <row r="25" customFormat="false" ht="11.25" hidden="false" customHeight="false" outlineLevel="0" collapsed="false">
      <c r="A25" s="135" t="s">
        <v>485</v>
      </c>
      <c r="B25" s="135" t="s">
        <v>547</v>
      </c>
      <c r="C25" s="135" t="s">
        <v>548</v>
      </c>
      <c r="D25" s="135" t="s">
        <v>469</v>
      </c>
    </row>
    <row r="26" customFormat="false" ht="11.25" hidden="false" customHeight="false" outlineLevel="0" collapsed="false">
      <c r="A26" s="135" t="s">
        <v>485</v>
      </c>
      <c r="B26" s="135" t="s">
        <v>549</v>
      </c>
      <c r="C26" s="135" t="s">
        <v>550</v>
      </c>
      <c r="D26" s="135" t="s">
        <v>469</v>
      </c>
    </row>
    <row r="27" customFormat="false" ht="11.25" hidden="false" customHeight="false" outlineLevel="0" collapsed="false">
      <c r="A27" s="135" t="s">
        <v>488</v>
      </c>
      <c r="B27" s="135" t="s">
        <v>551</v>
      </c>
      <c r="C27" s="135" t="s">
        <v>552</v>
      </c>
      <c r="D27" s="135" t="s">
        <v>469</v>
      </c>
    </row>
    <row r="28" customFormat="false" ht="11.25" hidden="false" customHeight="false" outlineLevel="0" collapsed="false">
      <c r="A28" s="135" t="s">
        <v>488</v>
      </c>
      <c r="B28" s="135" t="s">
        <v>553</v>
      </c>
      <c r="C28" s="135" t="s">
        <v>554</v>
      </c>
      <c r="D28" s="135" t="s">
        <v>528</v>
      </c>
    </row>
    <row r="29" customFormat="false" ht="11.25" hidden="false" customHeight="false" outlineLevel="0" collapsed="false">
      <c r="A29" s="135" t="s">
        <v>488</v>
      </c>
      <c r="B29" s="135" t="s">
        <v>555</v>
      </c>
      <c r="C29" s="135" t="s">
        <v>556</v>
      </c>
      <c r="D29" s="135" t="s">
        <v>469</v>
      </c>
    </row>
    <row r="30" customFormat="false" ht="11.25" hidden="false" customHeight="false" outlineLevel="0" collapsed="false">
      <c r="A30" s="135" t="s">
        <v>488</v>
      </c>
      <c r="B30" s="135" t="s">
        <v>488</v>
      </c>
      <c r="C30" s="135" t="s">
        <v>557</v>
      </c>
      <c r="D30" s="135" t="s">
        <v>472</v>
      </c>
    </row>
    <row r="31" customFormat="false" ht="11.25" hidden="false" customHeight="false" outlineLevel="0" collapsed="false">
      <c r="A31" s="135" t="s">
        <v>488</v>
      </c>
      <c r="B31" s="135" t="s">
        <v>558</v>
      </c>
      <c r="C31" s="135" t="s">
        <v>559</v>
      </c>
      <c r="D31" s="135" t="s">
        <v>469</v>
      </c>
    </row>
    <row r="32" customFormat="false" ht="11.25" hidden="false" customHeight="false" outlineLevel="0" collapsed="false">
      <c r="A32" s="135" t="s">
        <v>492</v>
      </c>
      <c r="B32" s="135" t="s">
        <v>560</v>
      </c>
      <c r="C32" s="135" t="s">
        <v>561</v>
      </c>
      <c r="D32" s="135" t="s">
        <v>528</v>
      </c>
    </row>
    <row r="33" customFormat="false" ht="11.25" hidden="false" customHeight="false" outlineLevel="0" collapsed="false">
      <c r="A33" s="135" t="s">
        <v>492</v>
      </c>
      <c r="B33" s="135" t="s">
        <v>492</v>
      </c>
      <c r="C33" s="135" t="s">
        <v>562</v>
      </c>
      <c r="D33" s="135" t="s">
        <v>472</v>
      </c>
    </row>
    <row r="34" customFormat="false" ht="11.25" hidden="false" customHeight="false" outlineLevel="0" collapsed="false">
      <c r="A34" s="135" t="s">
        <v>492</v>
      </c>
      <c r="B34" s="135" t="s">
        <v>563</v>
      </c>
      <c r="C34" s="135" t="s">
        <v>564</v>
      </c>
      <c r="D34" s="135" t="s">
        <v>469</v>
      </c>
    </row>
    <row r="35" customFormat="false" ht="11.25" hidden="false" customHeight="false" outlineLevel="0" collapsed="false">
      <c r="A35" s="135" t="s">
        <v>492</v>
      </c>
      <c r="B35" s="135" t="s">
        <v>565</v>
      </c>
      <c r="C35" s="135" t="s">
        <v>566</v>
      </c>
      <c r="D35" s="135" t="s">
        <v>469</v>
      </c>
    </row>
    <row r="36" customFormat="false" ht="11.25" hidden="false" customHeight="false" outlineLevel="0" collapsed="false">
      <c r="A36" s="135" t="s">
        <v>496</v>
      </c>
      <c r="B36" s="135" t="s">
        <v>567</v>
      </c>
      <c r="C36" s="135" t="s">
        <v>568</v>
      </c>
      <c r="D36" s="135" t="s">
        <v>469</v>
      </c>
    </row>
    <row r="37" customFormat="false" ht="11.25" hidden="false" customHeight="false" outlineLevel="0" collapsed="false">
      <c r="A37" s="135" t="s">
        <v>496</v>
      </c>
      <c r="B37" s="135" t="s">
        <v>569</v>
      </c>
      <c r="C37" s="135" t="s">
        <v>570</v>
      </c>
      <c r="D37" s="135" t="s">
        <v>469</v>
      </c>
    </row>
    <row r="38" customFormat="false" ht="11.25" hidden="false" customHeight="false" outlineLevel="0" collapsed="false">
      <c r="A38" s="135" t="s">
        <v>496</v>
      </c>
      <c r="B38" s="135" t="s">
        <v>496</v>
      </c>
      <c r="C38" s="135" t="s">
        <v>571</v>
      </c>
      <c r="D38" s="135" t="s">
        <v>472</v>
      </c>
    </row>
    <row r="39" customFormat="false" ht="11.25" hidden="false" customHeight="false" outlineLevel="0" collapsed="false">
      <c r="A39" s="135" t="s">
        <v>496</v>
      </c>
      <c r="B39" s="135" t="s">
        <v>572</v>
      </c>
      <c r="C39" s="135" t="s">
        <v>573</v>
      </c>
      <c r="D39" s="135" t="s">
        <v>469</v>
      </c>
    </row>
    <row r="40" customFormat="false" ht="11.25" hidden="false" customHeight="false" outlineLevel="0" collapsed="false">
      <c r="A40" s="135" t="s">
        <v>496</v>
      </c>
      <c r="B40" s="135" t="s">
        <v>574</v>
      </c>
      <c r="C40" s="135" t="s">
        <v>575</v>
      </c>
      <c r="D40" s="135" t="s">
        <v>469</v>
      </c>
    </row>
    <row r="41" customFormat="false" ht="11.25" hidden="false" customHeight="false" outlineLevel="0" collapsed="false">
      <c r="A41" s="135" t="s">
        <v>500</v>
      </c>
      <c r="B41" s="135" t="s">
        <v>576</v>
      </c>
      <c r="C41" s="135" t="s">
        <v>577</v>
      </c>
      <c r="D41" s="135" t="s">
        <v>469</v>
      </c>
    </row>
    <row r="42" customFormat="false" ht="11.25" hidden="false" customHeight="false" outlineLevel="0" collapsed="false">
      <c r="A42" s="135" t="s">
        <v>500</v>
      </c>
      <c r="B42" s="135" t="s">
        <v>578</v>
      </c>
      <c r="C42" s="135" t="s">
        <v>579</v>
      </c>
      <c r="D42" s="135" t="s">
        <v>469</v>
      </c>
    </row>
    <row r="43" customFormat="false" ht="11.25" hidden="false" customHeight="false" outlineLevel="0" collapsed="false">
      <c r="A43" s="135" t="s">
        <v>500</v>
      </c>
      <c r="B43" s="135" t="s">
        <v>500</v>
      </c>
      <c r="C43" s="135" t="s">
        <v>580</v>
      </c>
      <c r="D43" s="135" t="s">
        <v>472</v>
      </c>
    </row>
    <row r="44" customFormat="false" ht="11.25" hidden="false" customHeight="false" outlineLevel="0" collapsed="false">
      <c r="A44" s="135" t="s">
        <v>500</v>
      </c>
      <c r="B44" s="135" t="s">
        <v>581</v>
      </c>
      <c r="C44" s="135" t="s">
        <v>582</v>
      </c>
      <c r="D44" s="135" t="s">
        <v>469</v>
      </c>
    </row>
    <row r="45" customFormat="false" ht="11.25" hidden="false" customHeight="false" outlineLevel="0" collapsed="false">
      <c r="A45" s="135" t="s">
        <v>504</v>
      </c>
      <c r="B45" s="135" t="s">
        <v>583</v>
      </c>
      <c r="C45" s="135" t="s">
        <v>584</v>
      </c>
      <c r="D45" s="135" t="s">
        <v>585</v>
      </c>
    </row>
    <row r="46" customFormat="false" ht="11.25" hidden="false" customHeight="false" outlineLevel="0" collapsed="false">
      <c r="A46" s="135" t="s">
        <v>504</v>
      </c>
      <c r="B46" s="135" t="s">
        <v>586</v>
      </c>
      <c r="C46" s="135" t="s">
        <v>587</v>
      </c>
      <c r="D46" s="135" t="s">
        <v>469</v>
      </c>
    </row>
    <row r="47" customFormat="false" ht="11.25" hidden="false" customHeight="false" outlineLevel="0" collapsed="false">
      <c r="A47" s="135" t="s">
        <v>504</v>
      </c>
      <c r="B47" s="135" t="s">
        <v>504</v>
      </c>
      <c r="C47" s="135" t="s">
        <v>588</v>
      </c>
      <c r="D47" s="135" t="s">
        <v>472</v>
      </c>
    </row>
    <row r="48" customFormat="false" ht="11.25" hidden="false" customHeight="false" outlineLevel="0" collapsed="false">
      <c r="A48" s="135" t="s">
        <v>504</v>
      </c>
      <c r="B48" s="135" t="s">
        <v>589</v>
      </c>
      <c r="C48" s="135" t="s">
        <v>590</v>
      </c>
      <c r="D48" s="135" t="s">
        <v>469</v>
      </c>
    </row>
    <row r="49" customFormat="false" ht="11.25" hidden="false" customHeight="false" outlineLevel="0" collapsed="false">
      <c r="A49" s="135" t="s">
        <v>507</v>
      </c>
      <c r="B49" s="135" t="s">
        <v>591</v>
      </c>
      <c r="C49" s="135" t="s">
        <v>592</v>
      </c>
      <c r="D49" s="135" t="s">
        <v>469</v>
      </c>
    </row>
    <row r="50" customFormat="false" ht="11.25" hidden="false" customHeight="false" outlineLevel="0" collapsed="false">
      <c r="A50" s="135" t="s">
        <v>507</v>
      </c>
      <c r="B50" s="135" t="s">
        <v>507</v>
      </c>
      <c r="C50" s="135" t="s">
        <v>593</v>
      </c>
      <c r="D50" s="135" t="s">
        <v>472</v>
      </c>
    </row>
    <row r="51" customFormat="false" ht="11.25" hidden="false" customHeight="false" outlineLevel="0" collapsed="false">
      <c r="A51" s="135" t="s">
        <v>507</v>
      </c>
      <c r="B51" s="135" t="s">
        <v>594</v>
      </c>
      <c r="C51" s="135" t="s">
        <v>595</v>
      </c>
      <c r="D51" s="135" t="s">
        <v>469</v>
      </c>
    </row>
    <row r="52" customFormat="false" ht="11.25" hidden="false" customHeight="false" outlineLevel="0" collapsed="false">
      <c r="A52" s="135" t="s">
        <v>507</v>
      </c>
      <c r="B52" s="135" t="s">
        <v>596</v>
      </c>
      <c r="C52" s="135" t="s">
        <v>597</v>
      </c>
      <c r="D52" s="135" t="s">
        <v>469</v>
      </c>
    </row>
    <row r="53" customFormat="false" ht="11.25" hidden="false" customHeight="false" outlineLevel="0" collapsed="false">
      <c r="A53" s="135" t="s">
        <v>511</v>
      </c>
      <c r="B53" s="135" t="s">
        <v>598</v>
      </c>
      <c r="C53" s="135" t="s">
        <v>599</v>
      </c>
      <c r="D53" s="135" t="s">
        <v>469</v>
      </c>
    </row>
    <row r="54" customFormat="false" ht="11.25" hidden="false" customHeight="false" outlineLevel="0" collapsed="false">
      <c r="A54" s="135" t="s">
        <v>511</v>
      </c>
      <c r="B54" s="135" t="s">
        <v>600</v>
      </c>
      <c r="C54" s="135" t="s">
        <v>601</v>
      </c>
      <c r="D54" s="135" t="s">
        <v>528</v>
      </c>
    </row>
    <row r="55" customFormat="false" ht="11.25" hidden="false" customHeight="false" outlineLevel="0" collapsed="false">
      <c r="A55" s="135" t="s">
        <v>511</v>
      </c>
      <c r="B55" s="135" t="s">
        <v>555</v>
      </c>
      <c r="C55" s="135" t="s">
        <v>602</v>
      </c>
      <c r="D55" s="135" t="s">
        <v>469</v>
      </c>
    </row>
    <row r="56" customFormat="false" ht="11.25" hidden="false" customHeight="false" outlineLevel="0" collapsed="false">
      <c r="A56" s="135" t="s">
        <v>511</v>
      </c>
      <c r="B56" s="135" t="s">
        <v>603</v>
      </c>
      <c r="C56" s="135" t="s">
        <v>604</v>
      </c>
      <c r="D56" s="135" t="s">
        <v>469</v>
      </c>
    </row>
    <row r="57" customFormat="false" ht="11.25" hidden="false" customHeight="false" outlineLevel="0" collapsed="false">
      <c r="A57" s="135" t="s">
        <v>511</v>
      </c>
      <c r="B57" s="135" t="s">
        <v>511</v>
      </c>
      <c r="C57" s="135" t="s">
        <v>605</v>
      </c>
      <c r="D57" s="135" t="s">
        <v>472</v>
      </c>
    </row>
    <row r="58" customFormat="false" ht="11.25" hidden="false" customHeight="false" outlineLevel="0" collapsed="false">
      <c r="A58" s="135" t="s">
        <v>511</v>
      </c>
      <c r="B58" s="135" t="s">
        <v>594</v>
      </c>
      <c r="C58" s="135" t="s">
        <v>606</v>
      </c>
      <c r="D58" s="135" t="s">
        <v>469</v>
      </c>
    </row>
    <row r="59" customFormat="false" ht="11.25" hidden="false" customHeight="false" outlineLevel="0" collapsed="false">
      <c r="A59" s="135" t="s">
        <v>112</v>
      </c>
      <c r="B59" s="135" t="s">
        <v>607</v>
      </c>
      <c r="C59" s="135" t="s">
        <v>608</v>
      </c>
      <c r="D59" s="135" t="s">
        <v>528</v>
      </c>
    </row>
    <row r="60" customFormat="false" ht="11.25" hidden="false" customHeight="false" outlineLevel="0" collapsed="false">
      <c r="A60" s="135" t="s">
        <v>112</v>
      </c>
      <c r="B60" s="135" t="s">
        <v>609</v>
      </c>
      <c r="C60" s="135" t="s">
        <v>610</v>
      </c>
      <c r="D60" s="135" t="s">
        <v>469</v>
      </c>
    </row>
    <row r="61" customFormat="false" ht="11.25" hidden="false" customHeight="false" outlineLevel="0" collapsed="false">
      <c r="A61" s="135" t="s">
        <v>112</v>
      </c>
      <c r="B61" s="135" t="s">
        <v>611</v>
      </c>
      <c r="C61" s="135" t="s">
        <v>612</v>
      </c>
      <c r="D61" s="135" t="s">
        <v>469</v>
      </c>
    </row>
    <row r="62" customFormat="false" ht="11.25" hidden="false" customHeight="false" outlineLevel="0" collapsed="false">
      <c r="A62" s="135" t="s">
        <v>112</v>
      </c>
      <c r="B62" s="135" t="s">
        <v>613</v>
      </c>
      <c r="C62" s="135" t="s">
        <v>614</v>
      </c>
      <c r="D62" s="135" t="s">
        <v>469</v>
      </c>
    </row>
    <row r="63" customFormat="false" ht="11.25" hidden="false" customHeight="false" outlineLevel="0" collapsed="false">
      <c r="A63" s="135" t="s">
        <v>112</v>
      </c>
      <c r="B63" s="135" t="s">
        <v>112</v>
      </c>
      <c r="C63" s="135" t="s">
        <v>615</v>
      </c>
      <c r="D63" s="135" t="s">
        <v>472</v>
      </c>
    </row>
    <row r="64" customFormat="false" ht="11.25" hidden="false" customHeight="false" outlineLevel="0" collapsed="false">
      <c r="A64" s="135" t="s">
        <v>112</v>
      </c>
      <c r="B64" s="135" t="s">
        <v>113</v>
      </c>
      <c r="C64" s="135" t="s">
        <v>114</v>
      </c>
      <c r="D64" s="135" t="s">
        <v>469</v>
      </c>
    </row>
    <row r="65" customFormat="false" ht="11.25" hidden="false" customHeight="false" outlineLevel="0" collapsed="false">
      <c r="A65" s="135" t="s">
        <v>518</v>
      </c>
      <c r="B65" s="135" t="s">
        <v>616</v>
      </c>
      <c r="C65" s="135" t="s">
        <v>617</v>
      </c>
      <c r="D65" s="135" t="s">
        <v>469</v>
      </c>
    </row>
    <row r="66" customFormat="false" ht="11.25" hidden="false" customHeight="false" outlineLevel="0" collapsed="false">
      <c r="A66" s="135" t="s">
        <v>518</v>
      </c>
      <c r="B66" s="135" t="s">
        <v>569</v>
      </c>
      <c r="C66" s="135" t="s">
        <v>618</v>
      </c>
      <c r="D66" s="135" t="s">
        <v>469</v>
      </c>
    </row>
    <row r="67" customFormat="false" ht="11.25" hidden="false" customHeight="false" outlineLevel="0" collapsed="false">
      <c r="A67" s="135" t="s">
        <v>518</v>
      </c>
      <c r="B67" s="135" t="s">
        <v>619</v>
      </c>
      <c r="C67" s="135" t="s">
        <v>620</v>
      </c>
      <c r="D67" s="135" t="s">
        <v>469</v>
      </c>
    </row>
    <row r="68" customFormat="false" ht="11.25" hidden="false" customHeight="false" outlineLevel="0" collapsed="false">
      <c r="A68" s="135" t="s">
        <v>518</v>
      </c>
      <c r="B68" s="135" t="s">
        <v>621</v>
      </c>
      <c r="C68" s="135" t="s">
        <v>622</v>
      </c>
      <c r="D68" s="135" t="s">
        <v>469</v>
      </c>
    </row>
    <row r="69" customFormat="false" ht="11.25" hidden="false" customHeight="false" outlineLevel="0" collapsed="false">
      <c r="A69" s="135" t="s">
        <v>518</v>
      </c>
      <c r="B69" s="135" t="s">
        <v>623</v>
      </c>
      <c r="C69" s="135" t="s">
        <v>624</v>
      </c>
      <c r="D69" s="135" t="s">
        <v>469</v>
      </c>
    </row>
    <row r="70" customFormat="false" ht="11.25" hidden="false" customHeight="false" outlineLevel="0" collapsed="false">
      <c r="A70" s="135" t="s">
        <v>518</v>
      </c>
      <c r="B70" s="135" t="s">
        <v>625</v>
      </c>
      <c r="C70" s="135" t="s">
        <v>626</v>
      </c>
      <c r="D70" s="135" t="s">
        <v>469</v>
      </c>
    </row>
    <row r="71" customFormat="false" ht="11.25" hidden="false" customHeight="false" outlineLevel="0" collapsed="false">
      <c r="A71" s="135" t="s">
        <v>518</v>
      </c>
      <c r="B71" s="135" t="s">
        <v>627</v>
      </c>
      <c r="C71" s="135" t="s">
        <v>628</v>
      </c>
      <c r="D71" s="135" t="s">
        <v>469</v>
      </c>
    </row>
    <row r="72" customFormat="false" ht="11.25" hidden="false" customHeight="false" outlineLevel="0" collapsed="false">
      <c r="A72" s="135" t="s">
        <v>518</v>
      </c>
      <c r="B72" s="135" t="s">
        <v>574</v>
      </c>
      <c r="C72" s="135" t="s">
        <v>629</v>
      </c>
      <c r="D72" s="135" t="s">
        <v>469</v>
      </c>
    </row>
    <row r="73" customFormat="false" ht="11.25" hidden="false" customHeight="false" outlineLevel="0" collapsed="false">
      <c r="A73" s="135" t="s">
        <v>518</v>
      </c>
      <c r="B73" s="135" t="s">
        <v>630</v>
      </c>
      <c r="C73" s="135" t="s">
        <v>631</v>
      </c>
      <c r="D73" s="135" t="s">
        <v>469</v>
      </c>
    </row>
    <row r="74" customFormat="false" ht="11.25" hidden="false" customHeight="false" outlineLevel="0" collapsed="false">
      <c r="A74" s="135" t="s">
        <v>518</v>
      </c>
      <c r="B74" s="135" t="s">
        <v>518</v>
      </c>
      <c r="C74" s="135" t="s">
        <v>632</v>
      </c>
      <c r="D74" s="135" t="s">
        <v>472</v>
      </c>
    </row>
    <row r="75" customFormat="false" ht="11.25" hidden="false" customHeight="false" outlineLevel="0" collapsed="false">
      <c r="A75" s="135" t="s">
        <v>518</v>
      </c>
      <c r="B75" s="135" t="s">
        <v>633</v>
      </c>
      <c r="C75" s="135" t="s">
        <v>634</v>
      </c>
      <c r="D75" s="135" t="s">
        <v>469</v>
      </c>
    </row>
    <row r="76" customFormat="false" ht="11.25" hidden="false" customHeight="false" outlineLevel="0" collapsed="false">
      <c r="A76" s="135" t="s">
        <v>518</v>
      </c>
      <c r="B76" s="135" t="s">
        <v>635</v>
      </c>
      <c r="C76" s="135" t="s">
        <v>636</v>
      </c>
      <c r="D76" s="135" t="s">
        <v>469</v>
      </c>
    </row>
    <row r="77" customFormat="false" ht="11.25" hidden="false" customHeight="false" outlineLevel="0" collapsed="false">
      <c r="A77" s="135" t="s">
        <v>522</v>
      </c>
      <c r="B77" s="135" t="s">
        <v>637</v>
      </c>
      <c r="C77" s="135" t="s">
        <v>638</v>
      </c>
      <c r="D77" s="135" t="s">
        <v>469</v>
      </c>
    </row>
    <row r="78" customFormat="false" ht="11.25" hidden="false" customHeight="false" outlineLevel="0" collapsed="false">
      <c r="A78" s="135" t="s">
        <v>522</v>
      </c>
      <c r="B78" s="135" t="s">
        <v>639</v>
      </c>
      <c r="C78" s="135" t="s">
        <v>640</v>
      </c>
      <c r="D78" s="135" t="s">
        <v>528</v>
      </c>
    </row>
    <row r="79" customFormat="false" ht="11.25" hidden="false" customHeight="false" outlineLevel="0" collapsed="false">
      <c r="A79" s="135" t="s">
        <v>522</v>
      </c>
      <c r="B79" s="135" t="s">
        <v>641</v>
      </c>
      <c r="C79" s="135" t="s">
        <v>642</v>
      </c>
      <c r="D79" s="135" t="s">
        <v>469</v>
      </c>
    </row>
    <row r="80" customFormat="false" ht="11.25" hidden="false" customHeight="false" outlineLevel="0" collapsed="false">
      <c r="A80" s="135" t="s">
        <v>522</v>
      </c>
      <c r="B80" s="135" t="s">
        <v>643</v>
      </c>
      <c r="C80" s="135" t="s">
        <v>644</v>
      </c>
      <c r="D80" s="135" t="s">
        <v>469</v>
      </c>
    </row>
    <row r="81" customFormat="false" ht="11.25" hidden="false" customHeight="false" outlineLevel="0" collapsed="false">
      <c r="A81" s="135" t="s">
        <v>522</v>
      </c>
      <c r="B81" s="135" t="s">
        <v>522</v>
      </c>
      <c r="C81" s="135" t="s">
        <v>645</v>
      </c>
      <c r="D81" s="135" t="s">
        <v>472</v>
      </c>
    </row>
    <row r="82" customFormat="false" ht="11.25" hidden="false" customHeight="false" outlineLevel="0" collapsed="false">
      <c r="A82" s="135" t="s">
        <v>522</v>
      </c>
      <c r="B82" s="135" t="s">
        <v>646</v>
      </c>
      <c r="C82" s="135" t="s">
        <v>647</v>
      </c>
      <c r="D82" s="135" t="s">
        <v>469</v>
      </c>
    </row>
    <row r="83" customFormat="false" ht="11.25" hidden="false" customHeight="false" outlineLevel="0" collapsed="false">
      <c r="A83" s="135" t="s">
        <v>115</v>
      </c>
      <c r="B83" s="135" t="s">
        <v>648</v>
      </c>
      <c r="C83" s="135" t="s">
        <v>649</v>
      </c>
      <c r="D83" s="135" t="s">
        <v>469</v>
      </c>
    </row>
    <row r="84" customFormat="false" ht="11.25" hidden="false" customHeight="false" outlineLevel="0" collapsed="false">
      <c r="A84" s="135" t="s">
        <v>115</v>
      </c>
      <c r="B84" s="135" t="s">
        <v>233</v>
      </c>
      <c r="C84" s="135" t="s">
        <v>234</v>
      </c>
      <c r="D84" s="135" t="s">
        <v>528</v>
      </c>
    </row>
    <row r="85" customFormat="false" ht="11.25" hidden="false" customHeight="false" outlineLevel="0" collapsed="false">
      <c r="A85" s="135" t="s">
        <v>115</v>
      </c>
      <c r="B85" s="135" t="s">
        <v>650</v>
      </c>
      <c r="C85" s="135" t="s">
        <v>651</v>
      </c>
      <c r="D85" s="135" t="s">
        <v>469</v>
      </c>
    </row>
    <row r="86" customFormat="false" ht="11.25" hidden="false" customHeight="false" outlineLevel="0" collapsed="false">
      <c r="A86" s="135" t="s">
        <v>115</v>
      </c>
      <c r="B86" s="135" t="s">
        <v>652</v>
      </c>
      <c r="C86" s="135" t="s">
        <v>653</v>
      </c>
      <c r="D86" s="135" t="s">
        <v>469</v>
      </c>
    </row>
    <row r="87" customFormat="false" ht="11.25" hidden="false" customHeight="false" outlineLevel="0" collapsed="false">
      <c r="A87" s="135" t="s">
        <v>115</v>
      </c>
      <c r="B87" s="135" t="s">
        <v>654</v>
      </c>
      <c r="C87" s="135" t="s">
        <v>655</v>
      </c>
      <c r="D87" s="135" t="s">
        <v>469</v>
      </c>
    </row>
    <row r="88" customFormat="false" ht="11.25" hidden="false" customHeight="false" outlineLevel="0" collapsed="false">
      <c r="A88" s="135" t="s">
        <v>115</v>
      </c>
      <c r="B88" s="135" t="s">
        <v>115</v>
      </c>
      <c r="C88" s="135" t="s">
        <v>116</v>
      </c>
      <c r="D88" s="135" t="s">
        <v>472</v>
      </c>
    </row>
    <row r="89" customFormat="false" ht="11.25" hidden="false" customHeight="false" outlineLevel="0" collapsed="false">
      <c r="A89" s="135" t="s">
        <v>115</v>
      </c>
      <c r="B89" s="135" t="s">
        <v>656</v>
      </c>
      <c r="C89" s="135" t="s">
        <v>657</v>
      </c>
      <c r="D89" s="135" t="s">
        <v>469</v>
      </c>
    </row>
    <row r="90" customFormat="false" ht="11.25" hidden="false" customHeight="false" outlineLevel="0" collapsed="false">
      <c r="A90" s="135" t="s">
        <v>529</v>
      </c>
      <c r="B90" s="135" t="s">
        <v>658</v>
      </c>
      <c r="C90" s="135" t="s">
        <v>659</v>
      </c>
      <c r="D90" s="135" t="s">
        <v>585</v>
      </c>
    </row>
    <row r="91" customFormat="false" ht="11.25" hidden="false" customHeight="false" outlineLevel="0" collapsed="false">
      <c r="A91" s="135" t="s">
        <v>529</v>
      </c>
      <c r="B91" s="135" t="s">
        <v>660</v>
      </c>
      <c r="C91" s="135" t="s">
        <v>661</v>
      </c>
      <c r="D91" s="135" t="s">
        <v>469</v>
      </c>
    </row>
    <row r="92" customFormat="false" ht="11.25" hidden="false" customHeight="false" outlineLevel="0" collapsed="false">
      <c r="A92" s="135" t="s">
        <v>529</v>
      </c>
      <c r="B92" s="135" t="s">
        <v>662</v>
      </c>
      <c r="C92" s="135" t="s">
        <v>663</v>
      </c>
      <c r="D92" s="135" t="s">
        <v>469</v>
      </c>
    </row>
    <row r="93" customFormat="false" ht="11.25" hidden="false" customHeight="false" outlineLevel="0" collapsed="false">
      <c r="A93" s="135" t="s">
        <v>529</v>
      </c>
      <c r="B93" s="135" t="s">
        <v>664</v>
      </c>
      <c r="C93" s="135" t="s">
        <v>665</v>
      </c>
      <c r="D93" s="135" t="s">
        <v>469</v>
      </c>
    </row>
    <row r="94" customFormat="false" ht="11.25" hidden="false" customHeight="false" outlineLevel="0" collapsed="false">
      <c r="A94" s="135" t="s">
        <v>529</v>
      </c>
      <c r="B94" s="135" t="s">
        <v>666</v>
      </c>
      <c r="C94" s="135" t="s">
        <v>667</v>
      </c>
      <c r="D94" s="135" t="s">
        <v>469</v>
      </c>
    </row>
    <row r="95" customFormat="false" ht="11.25" hidden="false" customHeight="false" outlineLevel="0" collapsed="false">
      <c r="A95" s="135" t="s">
        <v>529</v>
      </c>
      <c r="B95" s="135" t="s">
        <v>668</v>
      </c>
      <c r="C95" s="135" t="s">
        <v>669</v>
      </c>
      <c r="D95" s="135" t="s">
        <v>469</v>
      </c>
    </row>
    <row r="96" customFormat="false" ht="11.25" hidden="false" customHeight="false" outlineLevel="0" collapsed="false">
      <c r="A96" s="135" t="s">
        <v>529</v>
      </c>
      <c r="B96" s="135" t="s">
        <v>581</v>
      </c>
      <c r="C96" s="135" t="s">
        <v>670</v>
      </c>
      <c r="D96" s="135" t="s">
        <v>469</v>
      </c>
    </row>
    <row r="97" customFormat="false" ht="11.25" hidden="false" customHeight="false" outlineLevel="0" collapsed="false">
      <c r="A97" s="135" t="s">
        <v>529</v>
      </c>
      <c r="B97" s="135" t="s">
        <v>671</v>
      </c>
      <c r="C97" s="135" t="s">
        <v>672</v>
      </c>
      <c r="D97" s="135" t="s">
        <v>469</v>
      </c>
    </row>
    <row r="98" customFormat="false" ht="11.25" hidden="false" customHeight="false" outlineLevel="0" collapsed="false">
      <c r="A98" s="135" t="s">
        <v>529</v>
      </c>
      <c r="B98" s="135" t="s">
        <v>529</v>
      </c>
      <c r="C98" s="135" t="s">
        <v>673</v>
      </c>
      <c r="D98" s="135" t="s">
        <v>472</v>
      </c>
    </row>
    <row r="99" customFormat="false" ht="11.25" hidden="false" customHeight="false" outlineLevel="0" collapsed="false">
      <c r="A99" s="135" t="s">
        <v>533</v>
      </c>
      <c r="B99" s="135" t="s">
        <v>533</v>
      </c>
      <c r="C99" s="135" t="s">
        <v>674</v>
      </c>
      <c r="D99" s="135" t="s">
        <v>675</v>
      </c>
    </row>
    <row r="100" customFormat="false" ht="11.25" hidden="false" customHeight="false" outlineLevel="0" collapsed="false">
      <c r="A100" s="135" t="s">
        <v>537</v>
      </c>
      <c r="B100" s="135" t="s">
        <v>537</v>
      </c>
      <c r="C100" s="135" t="s">
        <v>676</v>
      </c>
      <c r="D100" s="135" t="s">
        <v>675</v>
      </c>
    </row>
    <row r="101" customFormat="false" ht="11.25" hidden="false" customHeight="false" outlineLevel="0" collapsed="false">
      <c r="A101" s="135" t="s">
        <v>190</v>
      </c>
      <c r="B101" s="135" t="s">
        <v>190</v>
      </c>
      <c r="C101" s="135" t="s">
        <v>108</v>
      </c>
      <c r="D101" s="135" t="s">
        <v>675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4" activeCellId="0" sqref="L44"/>
    </sheetView>
  </sheetViews>
  <sheetFormatPr defaultColWidth="9.125" defaultRowHeight="11.25" zeroHeight="false" outlineLevelRow="0" outlineLevelCol="0"/>
  <cols>
    <col collapsed="false" customWidth="false" hidden="false" outlineLevel="0" max="1025" min="1" style="354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Q17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734375" defaultRowHeight="11.25" zeroHeight="false" outlineLevelRow="0" outlineLevelCol="0"/>
  <cols>
    <col collapsed="false" customWidth="true" hidden="false" outlineLevel="0" max="2" min="2" style="355" width="9.14"/>
  </cols>
  <sheetData>
    <row r="1" customFormat="false" ht="11.25" hidden="false" customHeight="false" outlineLevel="0" collapsed="false">
      <c r="B1" s="356" t="s">
        <v>677</v>
      </c>
      <c r="C1" s="356" t="s">
        <v>678</v>
      </c>
      <c r="D1" s="356" t="s">
        <v>679</v>
      </c>
      <c r="E1" s="356" t="s">
        <v>680</v>
      </c>
      <c r="F1" s="356" t="s">
        <v>681</v>
      </c>
      <c r="G1" s="356" t="s">
        <v>682</v>
      </c>
      <c r="H1" s="356" t="s">
        <v>683</v>
      </c>
      <c r="I1" s="356" t="s">
        <v>684</v>
      </c>
      <c r="J1" s="356" t="s">
        <v>685</v>
      </c>
      <c r="K1" s="356" t="s">
        <v>686</v>
      </c>
      <c r="L1" s="356" t="s">
        <v>687</v>
      </c>
      <c r="M1" s="356" t="s">
        <v>688</v>
      </c>
      <c r="N1" s="356" t="s">
        <v>689</v>
      </c>
      <c r="O1" s="356" t="s">
        <v>690</v>
      </c>
      <c r="P1" s="356" t="s">
        <v>691</v>
      </c>
      <c r="Q1" s="356" t="s">
        <v>692</v>
      </c>
    </row>
    <row r="2" customFormat="false" ht="11.25" hidden="false" customHeight="false" outlineLevel="0" collapsed="false">
      <c r="A2" s="135" t="n">
        <v>1</v>
      </c>
      <c r="B2" s="356" t="s">
        <v>693</v>
      </c>
      <c r="C2" s="356" t="s">
        <v>694</v>
      </c>
      <c r="D2" s="356" t="s">
        <v>695</v>
      </c>
      <c r="E2" s="356" t="s">
        <v>696</v>
      </c>
      <c r="F2" s="356" t="s">
        <v>697</v>
      </c>
      <c r="G2" s="356" t="s">
        <v>698</v>
      </c>
      <c r="H2" s="356" t="s">
        <v>699</v>
      </c>
      <c r="I2" s="356" t="s">
        <v>700</v>
      </c>
      <c r="J2" s="356"/>
      <c r="K2" s="356" t="s">
        <v>54</v>
      </c>
      <c r="L2" s="356" t="s">
        <v>701</v>
      </c>
      <c r="M2" s="356" t="s">
        <v>70</v>
      </c>
      <c r="N2" s="356" t="s">
        <v>72</v>
      </c>
      <c r="O2" s="356" t="s">
        <v>74</v>
      </c>
      <c r="P2" s="356" t="s">
        <v>76</v>
      </c>
      <c r="Q2" s="356" t="s">
        <v>702</v>
      </c>
    </row>
    <row r="3" customFormat="false" ht="11.25" hidden="false" customHeight="false" outlineLevel="0" collapsed="false">
      <c r="A3" s="135" t="n">
        <v>2</v>
      </c>
      <c r="B3" s="356" t="s">
        <v>703</v>
      </c>
      <c r="C3" s="356" t="s">
        <v>694</v>
      </c>
      <c r="D3" s="356" t="s">
        <v>704</v>
      </c>
      <c r="E3" s="356" t="s">
        <v>705</v>
      </c>
      <c r="F3" s="356" t="s">
        <v>706</v>
      </c>
      <c r="G3" s="356" t="s">
        <v>707</v>
      </c>
      <c r="H3" s="356" t="s">
        <v>708</v>
      </c>
      <c r="I3" s="356" t="s">
        <v>709</v>
      </c>
      <c r="J3" s="356"/>
      <c r="K3" s="356" t="s">
        <v>54</v>
      </c>
      <c r="L3" s="356" t="s">
        <v>710</v>
      </c>
      <c r="M3" s="356" t="s">
        <v>711</v>
      </c>
      <c r="N3" s="356" t="s">
        <v>72</v>
      </c>
      <c r="O3" s="356" t="s">
        <v>712</v>
      </c>
      <c r="P3" s="356" t="s">
        <v>713</v>
      </c>
      <c r="Q3" s="356" t="s">
        <v>714</v>
      </c>
    </row>
    <row r="4" customFormat="false" ht="11.25" hidden="false" customHeight="false" outlineLevel="0" collapsed="false">
      <c r="A4" s="135" t="n">
        <v>3</v>
      </c>
      <c r="B4" s="356" t="s">
        <v>715</v>
      </c>
      <c r="C4" s="356" t="s">
        <v>65</v>
      </c>
      <c r="D4" s="356" t="s">
        <v>67</v>
      </c>
      <c r="E4" s="356" t="s">
        <v>716</v>
      </c>
      <c r="F4" s="356" t="s">
        <v>717</v>
      </c>
      <c r="G4" s="356" t="s">
        <v>718</v>
      </c>
      <c r="H4" s="356" t="s">
        <v>49</v>
      </c>
      <c r="I4" s="356" t="s">
        <v>700</v>
      </c>
      <c r="J4" s="356"/>
      <c r="K4" s="356" t="s">
        <v>719</v>
      </c>
      <c r="L4" s="356" t="s">
        <v>720</v>
      </c>
      <c r="M4" s="356" t="s">
        <v>70</v>
      </c>
      <c r="N4" s="356" t="s">
        <v>72</v>
      </c>
      <c r="O4" s="356" t="s">
        <v>74</v>
      </c>
      <c r="P4" s="356" t="s">
        <v>76</v>
      </c>
      <c r="Q4" s="356" t="s">
        <v>702</v>
      </c>
    </row>
    <row r="5" customFormat="false" ht="11.25" hidden="false" customHeight="false" outlineLevel="0" collapsed="false">
      <c r="A5" s="135" t="n">
        <v>4</v>
      </c>
      <c r="B5" s="356" t="s">
        <v>721</v>
      </c>
      <c r="C5" s="356" t="s">
        <v>65</v>
      </c>
      <c r="D5" s="356" t="s">
        <v>67</v>
      </c>
      <c r="E5" s="356" t="s">
        <v>722</v>
      </c>
      <c r="F5" s="356" t="s">
        <v>723</v>
      </c>
      <c r="G5" s="356" t="s">
        <v>724</v>
      </c>
      <c r="H5" s="356" t="s">
        <v>699</v>
      </c>
      <c r="I5" s="356" t="s">
        <v>700</v>
      </c>
      <c r="J5" s="356"/>
      <c r="K5" s="356" t="s">
        <v>54</v>
      </c>
      <c r="L5" s="356" t="s">
        <v>725</v>
      </c>
      <c r="M5" s="356" t="s">
        <v>726</v>
      </c>
      <c r="N5" s="356" t="s">
        <v>72</v>
      </c>
      <c r="O5" s="356" t="s">
        <v>727</v>
      </c>
      <c r="P5" s="356" t="s">
        <v>728</v>
      </c>
      <c r="Q5" s="356" t="s">
        <v>729</v>
      </c>
    </row>
    <row r="6" customFormat="false" ht="11.25" hidden="false" customHeight="false" outlineLevel="0" collapsed="false">
      <c r="A6" s="135" t="n">
        <v>5</v>
      </c>
      <c r="B6" s="356" t="s">
        <v>730</v>
      </c>
      <c r="C6" s="356" t="s">
        <v>731</v>
      </c>
      <c r="D6" s="356" t="s">
        <v>732</v>
      </c>
      <c r="E6" s="356" t="s">
        <v>733</v>
      </c>
      <c r="F6" s="356" t="s">
        <v>734</v>
      </c>
      <c r="G6" s="356" t="s">
        <v>735</v>
      </c>
      <c r="H6" s="356" t="s">
        <v>49</v>
      </c>
      <c r="I6" s="356" t="s">
        <v>52</v>
      </c>
      <c r="J6" s="356"/>
      <c r="K6" s="356" t="s">
        <v>54</v>
      </c>
      <c r="L6" s="356" t="s">
        <v>736</v>
      </c>
      <c r="M6" s="356" t="s">
        <v>730</v>
      </c>
      <c r="N6" s="356" t="s">
        <v>72</v>
      </c>
      <c r="O6" s="356" t="s">
        <v>727</v>
      </c>
      <c r="P6" s="356" t="s">
        <v>728</v>
      </c>
      <c r="Q6" s="356" t="s">
        <v>729</v>
      </c>
    </row>
    <row r="7" customFormat="false" ht="11.25" hidden="false" customHeight="false" outlineLevel="0" collapsed="false">
      <c r="A7" s="135" t="n">
        <v>6</v>
      </c>
      <c r="B7" s="356" t="s">
        <v>43</v>
      </c>
      <c r="C7" s="356" t="s">
        <v>737</v>
      </c>
      <c r="D7" s="356" t="s">
        <v>738</v>
      </c>
      <c r="E7" s="356" t="s">
        <v>739</v>
      </c>
      <c r="F7" s="356" t="s">
        <v>740</v>
      </c>
      <c r="G7" s="356" t="s">
        <v>741</v>
      </c>
      <c r="H7" s="356" t="s">
        <v>742</v>
      </c>
      <c r="I7" s="356" t="s">
        <v>700</v>
      </c>
      <c r="J7" s="356"/>
      <c r="K7" s="356" t="s">
        <v>54</v>
      </c>
      <c r="L7" s="356" t="s">
        <v>743</v>
      </c>
      <c r="M7" s="356" t="s">
        <v>744</v>
      </c>
      <c r="N7" s="356" t="s">
        <v>72</v>
      </c>
      <c r="O7" s="356" t="s">
        <v>745</v>
      </c>
      <c r="P7" s="356" t="s">
        <v>76</v>
      </c>
      <c r="Q7" s="356" t="s">
        <v>746</v>
      </c>
    </row>
    <row r="8" customFormat="false" ht="11.25" hidden="false" customHeight="false" outlineLevel="0" collapsed="false">
      <c r="A8" s="135" t="n">
        <v>7</v>
      </c>
      <c r="B8" s="356" t="s">
        <v>43</v>
      </c>
      <c r="C8" s="356" t="s">
        <v>737</v>
      </c>
      <c r="D8" s="356" t="s">
        <v>747</v>
      </c>
      <c r="E8" s="356" t="s">
        <v>748</v>
      </c>
      <c r="F8" s="356" t="s">
        <v>697</v>
      </c>
      <c r="G8" s="356" t="s">
        <v>698</v>
      </c>
      <c r="H8" s="356" t="s">
        <v>699</v>
      </c>
      <c r="I8" s="356" t="s">
        <v>700</v>
      </c>
      <c r="J8" s="356"/>
      <c r="K8" s="356" t="s">
        <v>54</v>
      </c>
      <c r="L8" s="356" t="s">
        <v>701</v>
      </c>
      <c r="M8" s="356" t="s">
        <v>70</v>
      </c>
      <c r="N8" s="356" t="s">
        <v>72</v>
      </c>
      <c r="O8" s="356" t="s">
        <v>74</v>
      </c>
      <c r="P8" s="356" t="s">
        <v>76</v>
      </c>
      <c r="Q8" s="356" t="s">
        <v>702</v>
      </c>
    </row>
    <row r="9" customFormat="false" ht="11.25" hidden="false" customHeight="false" outlineLevel="0" collapsed="false">
      <c r="A9" s="135" t="n">
        <v>8</v>
      </c>
      <c r="B9" s="356" t="s">
        <v>43</v>
      </c>
      <c r="C9" s="356" t="s">
        <v>65</v>
      </c>
      <c r="D9" s="356" t="s">
        <v>67</v>
      </c>
      <c r="E9" s="356" t="s">
        <v>749</v>
      </c>
      <c r="F9" s="356" t="s">
        <v>45</v>
      </c>
      <c r="G9" s="356" t="s">
        <v>47</v>
      </c>
      <c r="H9" s="356" t="s">
        <v>49</v>
      </c>
      <c r="I9" s="356" t="s">
        <v>52</v>
      </c>
      <c r="J9" s="356"/>
      <c r="K9" s="356" t="s">
        <v>54</v>
      </c>
      <c r="L9" s="356" t="s">
        <v>750</v>
      </c>
      <c r="M9" s="356" t="s">
        <v>70</v>
      </c>
      <c r="N9" s="356" t="s">
        <v>72</v>
      </c>
      <c r="O9" s="356" t="s">
        <v>74</v>
      </c>
      <c r="P9" s="356" t="s">
        <v>76</v>
      </c>
      <c r="Q9" s="356" t="s">
        <v>702</v>
      </c>
    </row>
    <row r="10" customFormat="false" ht="11.25" hidden="false" customHeight="false" outlineLevel="0" collapsed="false">
      <c r="A10" s="135" t="n">
        <v>9</v>
      </c>
      <c r="B10" s="356" t="s">
        <v>43</v>
      </c>
      <c r="C10" s="356" t="s">
        <v>731</v>
      </c>
      <c r="D10" s="356" t="s">
        <v>732</v>
      </c>
      <c r="E10" s="356" t="s">
        <v>751</v>
      </c>
      <c r="F10" s="356" t="s">
        <v>752</v>
      </c>
      <c r="G10" s="356" t="s">
        <v>753</v>
      </c>
      <c r="H10" s="356" t="s">
        <v>754</v>
      </c>
      <c r="I10" s="356" t="s">
        <v>700</v>
      </c>
      <c r="J10" s="356"/>
      <c r="K10" s="356" t="s">
        <v>755</v>
      </c>
      <c r="L10" s="356" t="s">
        <v>756</v>
      </c>
      <c r="M10" s="356" t="s">
        <v>757</v>
      </c>
      <c r="N10" s="356" t="s">
        <v>72</v>
      </c>
      <c r="O10" s="356" t="s">
        <v>758</v>
      </c>
      <c r="P10" s="356" t="s">
        <v>76</v>
      </c>
      <c r="Q10" s="356" t="s">
        <v>759</v>
      </c>
    </row>
    <row r="11" customFormat="false" ht="11.25" hidden="false" customHeight="false" outlineLevel="0" collapsed="false">
      <c r="A11" s="135" t="n">
        <v>10</v>
      </c>
      <c r="B11" s="356" t="s">
        <v>43</v>
      </c>
      <c r="C11" s="356" t="s">
        <v>737</v>
      </c>
      <c r="D11" s="356" t="s">
        <v>760</v>
      </c>
      <c r="E11" s="356" t="s">
        <v>761</v>
      </c>
      <c r="F11" s="356" t="s">
        <v>762</v>
      </c>
      <c r="G11" s="356" t="s">
        <v>763</v>
      </c>
      <c r="H11" s="356" t="s">
        <v>764</v>
      </c>
      <c r="I11" s="356" t="s">
        <v>52</v>
      </c>
      <c r="J11" s="356"/>
      <c r="K11" s="356" t="s">
        <v>54</v>
      </c>
      <c r="L11" s="356" t="s">
        <v>765</v>
      </c>
      <c r="M11" s="356" t="s">
        <v>766</v>
      </c>
      <c r="N11" s="356" t="s">
        <v>72</v>
      </c>
      <c r="O11" s="356" t="s">
        <v>767</v>
      </c>
      <c r="P11" s="356" t="s">
        <v>76</v>
      </c>
      <c r="Q11" s="356" t="s">
        <v>768</v>
      </c>
    </row>
    <row r="12" customFormat="false" ht="11.25" hidden="false" customHeight="false" outlineLevel="0" collapsed="false">
      <c r="A12" s="135" t="n">
        <v>11</v>
      </c>
      <c r="B12" s="356" t="s">
        <v>769</v>
      </c>
      <c r="C12" s="356" t="s">
        <v>731</v>
      </c>
      <c r="D12" s="356" t="s">
        <v>738</v>
      </c>
      <c r="E12" s="356" t="s">
        <v>770</v>
      </c>
      <c r="F12" s="356" t="s">
        <v>771</v>
      </c>
      <c r="G12" s="356" t="s">
        <v>772</v>
      </c>
      <c r="H12" s="356" t="s">
        <v>773</v>
      </c>
      <c r="I12" s="356" t="s">
        <v>700</v>
      </c>
      <c r="J12" s="356"/>
      <c r="K12" s="356" t="s">
        <v>54</v>
      </c>
      <c r="L12" s="356" t="s">
        <v>774</v>
      </c>
      <c r="M12" s="356" t="s">
        <v>775</v>
      </c>
      <c r="N12" s="356" t="s">
        <v>72</v>
      </c>
      <c r="O12" s="356" t="s">
        <v>776</v>
      </c>
      <c r="P12" s="356" t="s">
        <v>777</v>
      </c>
      <c r="Q12" s="356" t="s">
        <v>778</v>
      </c>
    </row>
    <row r="13" customFormat="false" ht="11.25" hidden="false" customHeight="false" outlineLevel="0" collapsed="false">
      <c r="A13" s="135" t="n">
        <v>12</v>
      </c>
      <c r="B13" s="356" t="s">
        <v>779</v>
      </c>
      <c r="C13" s="356" t="s">
        <v>731</v>
      </c>
      <c r="D13" s="356" t="s">
        <v>732</v>
      </c>
      <c r="E13" s="356" t="s">
        <v>705</v>
      </c>
      <c r="F13" s="356" t="s">
        <v>771</v>
      </c>
      <c r="G13" s="356" t="s">
        <v>772</v>
      </c>
      <c r="H13" s="356" t="s">
        <v>773</v>
      </c>
      <c r="I13" s="356" t="s">
        <v>700</v>
      </c>
      <c r="J13" s="356"/>
      <c r="K13" s="356" t="s">
        <v>54</v>
      </c>
      <c r="L13" s="356" t="s">
        <v>774</v>
      </c>
      <c r="M13" s="356" t="s">
        <v>780</v>
      </c>
      <c r="N13" s="356" t="s">
        <v>72</v>
      </c>
      <c r="O13" s="356" t="s">
        <v>781</v>
      </c>
      <c r="P13" s="356" t="s">
        <v>728</v>
      </c>
      <c r="Q13" s="356" t="s">
        <v>729</v>
      </c>
    </row>
    <row r="14" customFormat="false" ht="11.25" hidden="false" customHeight="false" outlineLevel="0" collapsed="false">
      <c r="A14" s="135" t="n">
        <v>13</v>
      </c>
      <c r="B14" s="356" t="s">
        <v>782</v>
      </c>
      <c r="C14" s="356" t="s">
        <v>65</v>
      </c>
      <c r="D14" s="356" t="s">
        <v>783</v>
      </c>
      <c r="E14" s="356" t="s">
        <v>784</v>
      </c>
      <c r="F14" s="356" t="s">
        <v>785</v>
      </c>
      <c r="G14" s="356" t="s">
        <v>786</v>
      </c>
      <c r="H14" s="356" t="s">
        <v>787</v>
      </c>
      <c r="I14" s="356" t="s">
        <v>788</v>
      </c>
      <c r="J14" s="356"/>
      <c r="K14" s="356" t="s">
        <v>54</v>
      </c>
      <c r="L14" s="356" t="s">
        <v>789</v>
      </c>
      <c r="M14" s="356" t="s">
        <v>790</v>
      </c>
      <c r="N14" s="356" t="s">
        <v>72</v>
      </c>
      <c r="O14" s="356" t="s">
        <v>791</v>
      </c>
      <c r="P14" s="356" t="s">
        <v>76</v>
      </c>
      <c r="Q14" s="356" t="s">
        <v>702</v>
      </c>
    </row>
    <row r="15" customFormat="false" ht="11.25" hidden="false" customHeight="false" outlineLevel="0" collapsed="false">
      <c r="A15" s="135" t="n">
        <v>14</v>
      </c>
      <c r="B15" s="356" t="s">
        <v>792</v>
      </c>
      <c r="C15" s="356" t="s">
        <v>793</v>
      </c>
      <c r="D15" s="356" t="s">
        <v>738</v>
      </c>
      <c r="E15" s="356" t="s">
        <v>794</v>
      </c>
      <c r="F15" s="356" t="s">
        <v>795</v>
      </c>
      <c r="G15" s="356" t="s">
        <v>796</v>
      </c>
      <c r="H15" s="356" t="s">
        <v>708</v>
      </c>
      <c r="I15" s="356" t="s">
        <v>700</v>
      </c>
      <c r="J15" s="356"/>
      <c r="K15" s="356" t="s">
        <v>54</v>
      </c>
      <c r="L15" s="356" t="s">
        <v>797</v>
      </c>
      <c r="M15" s="356" t="s">
        <v>798</v>
      </c>
      <c r="N15" s="356" t="s">
        <v>799</v>
      </c>
      <c r="O15" s="356" t="s">
        <v>800</v>
      </c>
      <c r="P15" s="356" t="s">
        <v>801</v>
      </c>
      <c r="Q15" s="356" t="s">
        <v>802</v>
      </c>
    </row>
    <row r="16" customFormat="false" ht="11.25" hidden="false" customHeight="false" outlineLevel="0" collapsed="false">
      <c r="A16" s="135" t="n">
        <v>15</v>
      </c>
      <c r="B16" s="356" t="s">
        <v>803</v>
      </c>
      <c r="C16" s="356" t="s">
        <v>731</v>
      </c>
      <c r="D16" s="356" t="s">
        <v>738</v>
      </c>
      <c r="E16" s="356" t="s">
        <v>705</v>
      </c>
      <c r="F16" s="356" t="s">
        <v>771</v>
      </c>
      <c r="G16" s="356" t="s">
        <v>772</v>
      </c>
      <c r="H16" s="356" t="s">
        <v>773</v>
      </c>
      <c r="I16" s="356" t="s">
        <v>700</v>
      </c>
      <c r="J16" s="356"/>
      <c r="K16" s="356" t="s">
        <v>54</v>
      </c>
      <c r="L16" s="356" t="s">
        <v>774</v>
      </c>
      <c r="M16" s="356" t="s">
        <v>804</v>
      </c>
      <c r="N16" s="356" t="s">
        <v>72</v>
      </c>
      <c r="O16" s="356" t="s">
        <v>776</v>
      </c>
      <c r="P16" s="356" t="s">
        <v>777</v>
      </c>
      <c r="Q16" s="356" t="s">
        <v>778</v>
      </c>
    </row>
    <row r="17" customFormat="false" ht="11.25" hidden="false" customHeight="false" outlineLevel="0" collapsed="false">
      <c r="A17" s="135" t="n">
        <v>16</v>
      </c>
      <c r="B17" s="356" t="s">
        <v>805</v>
      </c>
      <c r="C17" s="356" t="s">
        <v>65</v>
      </c>
      <c r="D17" s="356" t="s">
        <v>738</v>
      </c>
      <c r="E17" s="356" t="s">
        <v>806</v>
      </c>
      <c r="F17" s="356" t="s">
        <v>771</v>
      </c>
      <c r="G17" s="356" t="s">
        <v>772</v>
      </c>
      <c r="H17" s="356" t="s">
        <v>773</v>
      </c>
      <c r="I17" s="356" t="s">
        <v>700</v>
      </c>
      <c r="J17" s="356"/>
      <c r="K17" s="356" t="s">
        <v>54</v>
      </c>
      <c r="L17" s="356" t="s">
        <v>774</v>
      </c>
      <c r="M17" s="356" t="s">
        <v>807</v>
      </c>
      <c r="N17" s="356" t="s">
        <v>72</v>
      </c>
      <c r="O17" s="356" t="s">
        <v>776</v>
      </c>
      <c r="P17" s="356" t="s">
        <v>777</v>
      </c>
      <c r="Q17" s="356" t="s">
        <v>778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9" activeCellId="0" sqref="T29"/>
    </sheetView>
  </sheetViews>
  <sheetFormatPr defaultColWidth="8.73437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9"/>
  <sheetViews>
    <sheetView showFormulas="false" showGridLines="false" showRowColHeaders="false" showZeros="true" rightToLeft="false" tabSelected="false" showOutlineSymbols="true" defaultGridColor="true" view="normal" topLeftCell="D3" colorId="64" zoomScale="100" zoomScaleNormal="100" zoomScalePageLayoutView="100" workbookViewId="0">
      <pane xSplit="0" ySplit="3" topLeftCell="A22" activePane="bottomLeft" state="frozen"/>
      <selection pane="topLeft" activeCell="D3" activeCellId="0" sqref="D3"/>
      <selection pane="bottomLeft" activeCell="F54" activeCellId="0" sqref="F54"/>
    </sheetView>
  </sheetViews>
  <sheetFormatPr defaultColWidth="9.125" defaultRowHeight="11.25" zeroHeight="false" outlineLevelRow="0" outlineLevelCol="0"/>
  <cols>
    <col collapsed="false" customWidth="true" hidden="true" outlineLevel="0" max="1" min="1" style="69" width="10.72"/>
    <col collapsed="false" customWidth="true" hidden="true" outlineLevel="0" max="2" min="2" style="70" width="10.72"/>
    <col collapsed="false" customWidth="true" hidden="true" outlineLevel="0" max="3" min="3" style="71" width="3.71"/>
    <col collapsed="false" customWidth="true" hidden="false" outlineLevel="0" max="4" min="4" style="72" width="3.71"/>
    <col collapsed="false" customWidth="true" hidden="false" outlineLevel="0" max="5" min="5" style="72" width="43.15"/>
    <col collapsed="false" customWidth="true" hidden="false" outlineLevel="0" max="6" min="6" style="72" width="50.71"/>
    <col collapsed="false" customWidth="true" hidden="false" outlineLevel="0" max="7" min="7" style="73" width="8.29"/>
    <col collapsed="false" customWidth="false" hidden="true" outlineLevel="0" max="13" min="8" style="72" width="9.14"/>
    <col collapsed="false" customWidth="false" hidden="false" outlineLevel="0" max="1025" min="14" style="72" width="9.14"/>
  </cols>
  <sheetData>
    <row r="1" s="75" customFormat="true" ht="13.5" hidden="true" customHeight="true" outlineLevel="0" collapsed="false">
      <c r="A1" s="74"/>
      <c r="B1" s="70"/>
      <c r="G1" s="76"/>
    </row>
    <row r="2" s="75" customFormat="true" ht="12" hidden="true" customHeight="true" outlineLevel="0" collapsed="false">
      <c r="A2" s="74"/>
      <c r="B2" s="70"/>
      <c r="G2" s="76"/>
    </row>
    <row r="3" customFormat="false" ht="11.25" hidden="true" customHeight="false" outlineLevel="0" collapsed="false"/>
    <row r="4" customFormat="false" ht="11.25" hidden="true" customHeight="false" outlineLevel="0" collapsed="false">
      <c r="D4" s="77"/>
      <c r="E4" s="78"/>
      <c r="F4" s="79" t="e">
        <f aca="false">#NAME?</f>
        <v>#N/A</v>
      </c>
    </row>
    <row r="5" customFormat="false" ht="28.5" hidden="false" customHeight="true" outlineLevel="0" collapsed="false">
      <c r="D5" s="80"/>
      <c r="E5" s="81" t="e">
        <f aca="false">"Контроль за использованием инвестиционных ресурсов, включаемых в регулируемые государством цены (тарифы) в сфере теплоснабжения за " &amp; #NAME? &amp; " год"</f>
        <v>#N/A</v>
      </c>
      <c r="F5" s="81"/>
      <c r="G5" s="82"/>
    </row>
    <row r="6" customFormat="false" ht="11.25" hidden="false" customHeight="false" outlineLevel="0" collapsed="false">
      <c r="D6" s="77"/>
      <c r="E6" s="83"/>
      <c r="F6" s="84"/>
      <c r="G6" s="82"/>
      <c r="H6" s="75"/>
      <c r="I6" s="75"/>
      <c r="J6" s="75"/>
    </row>
    <row r="7" customFormat="false" ht="19.5" hidden="false" customHeight="false" outlineLevel="0" collapsed="false">
      <c r="D7" s="80"/>
      <c r="E7" s="85" t="s">
        <v>37</v>
      </c>
      <c r="F7" s="86" t="s">
        <v>38</v>
      </c>
      <c r="G7" s="87"/>
      <c r="H7" s="75"/>
      <c r="I7" s="75"/>
      <c r="J7" s="75"/>
      <c r="N7" s="88"/>
    </row>
    <row r="8" customFormat="false" ht="3.75" hidden="false" customHeight="true" outlineLevel="0" collapsed="false">
      <c r="A8" s="89"/>
      <c r="D8" s="90"/>
      <c r="E8" s="85"/>
      <c r="F8" s="91"/>
      <c r="G8" s="92"/>
      <c r="H8" s="75"/>
      <c r="I8" s="75"/>
      <c r="J8" s="75"/>
      <c r="N8" s="88"/>
    </row>
    <row r="9" customFormat="false" ht="19.5" hidden="false" customHeight="false" outlineLevel="0" collapsed="false">
      <c r="D9" s="80"/>
      <c r="E9" s="85" t="s">
        <v>39</v>
      </c>
      <c r="F9" s="93" t="n">
        <v>2018</v>
      </c>
      <c r="G9" s="94"/>
      <c r="H9" s="75"/>
      <c r="I9" s="75"/>
      <c r="J9" s="75"/>
      <c r="N9" s="88"/>
    </row>
    <row r="10" customFormat="false" ht="3.75" hidden="false" customHeight="true" outlineLevel="0" collapsed="false">
      <c r="A10" s="89"/>
      <c r="D10" s="90"/>
      <c r="E10" s="85"/>
      <c r="F10" s="91"/>
      <c r="G10" s="92"/>
      <c r="H10" s="75"/>
      <c r="I10" s="75"/>
      <c r="J10" s="75"/>
      <c r="N10" s="88"/>
    </row>
    <row r="11" customFormat="false" ht="19.5" hidden="false" customHeight="false" outlineLevel="0" collapsed="false">
      <c r="D11" s="80"/>
      <c r="E11" s="85" t="s">
        <v>40</v>
      </c>
      <c r="F11" s="95" t="s">
        <v>41</v>
      </c>
      <c r="G11" s="94"/>
      <c r="H11" s="75"/>
      <c r="I11" s="75"/>
      <c r="J11" s="75"/>
      <c r="N11" s="88"/>
    </row>
    <row r="12" customFormat="false" ht="3.75" hidden="false" customHeight="true" outlineLevel="0" collapsed="false">
      <c r="A12" s="89"/>
      <c r="D12" s="90"/>
      <c r="E12" s="85"/>
      <c r="F12" s="91"/>
      <c r="G12" s="92"/>
      <c r="H12" s="75"/>
      <c r="I12" s="75"/>
      <c r="J12" s="75"/>
      <c r="N12" s="88"/>
    </row>
    <row r="13" customFormat="false" ht="22.5" hidden="false" customHeight="false" outlineLevel="0" collapsed="false">
      <c r="D13" s="80"/>
      <c r="E13" s="85" t="s">
        <v>42</v>
      </c>
      <c r="F13" s="96" t="s">
        <v>43</v>
      </c>
      <c r="G13" s="94"/>
      <c r="H13" s="75" t="n">
        <v>2</v>
      </c>
      <c r="I13" s="75" t="n">
        <v>28932227</v>
      </c>
      <c r="J13" s="97" t="n">
        <v>0</v>
      </c>
      <c r="N13" s="88"/>
    </row>
    <row r="14" customFormat="false" ht="3.75" hidden="false" customHeight="true" outlineLevel="0" collapsed="false">
      <c r="C14" s="98"/>
      <c r="D14" s="90"/>
      <c r="E14" s="99"/>
      <c r="F14" s="91"/>
      <c r="G14" s="100"/>
      <c r="H14" s="75"/>
      <c r="I14" s="75"/>
      <c r="J14" s="75"/>
      <c r="N14" s="88"/>
    </row>
    <row r="15" customFormat="false" ht="3.75" hidden="false" customHeight="true" outlineLevel="0" collapsed="false">
      <c r="C15" s="98"/>
      <c r="D15" s="90"/>
      <c r="E15" s="101"/>
      <c r="F15" s="102"/>
      <c r="G15" s="100"/>
      <c r="H15" s="75"/>
      <c r="I15" s="75"/>
      <c r="J15" s="75"/>
      <c r="N15" s="88"/>
    </row>
    <row r="16" customFormat="false" ht="19.5" hidden="false" customHeight="false" outlineLevel="0" collapsed="false">
      <c r="C16" s="98"/>
      <c r="D16" s="103"/>
      <c r="E16" s="99" t="s">
        <v>44</v>
      </c>
      <c r="F16" s="104" t="s">
        <v>45</v>
      </c>
      <c r="G16" s="105"/>
      <c r="H16" s="106"/>
      <c r="I16" s="75"/>
      <c r="J16" s="107"/>
      <c r="N16" s="88"/>
    </row>
    <row r="17" customFormat="false" ht="19.5" hidden="false" customHeight="false" outlineLevel="0" collapsed="false">
      <c r="C17" s="98"/>
      <c r="D17" s="103"/>
      <c r="E17" s="99" t="s">
        <v>46</v>
      </c>
      <c r="F17" s="108" t="s">
        <v>47</v>
      </c>
      <c r="G17" s="105"/>
      <c r="H17" s="106"/>
      <c r="I17" s="75"/>
      <c r="J17" s="107"/>
      <c r="N17" s="88"/>
    </row>
    <row r="18" customFormat="false" ht="19.5" hidden="false" customHeight="false" outlineLevel="0" collapsed="false">
      <c r="C18" s="98"/>
      <c r="D18" s="103"/>
      <c r="E18" s="99" t="s">
        <v>48</v>
      </c>
      <c r="F18" s="108" t="s">
        <v>49</v>
      </c>
      <c r="G18" s="105"/>
      <c r="H18" s="106"/>
      <c r="I18" s="75"/>
      <c r="J18" s="107"/>
      <c r="N18" s="88"/>
    </row>
    <row r="19" customFormat="false" ht="22.5" hidden="false" customHeight="false" outlineLevel="0" collapsed="false">
      <c r="D19" s="80"/>
      <c r="E19" s="85" t="s">
        <v>50</v>
      </c>
      <c r="F19" s="95"/>
      <c r="G19" s="94"/>
      <c r="H19" s="75"/>
      <c r="I19" s="75"/>
      <c r="J19" s="75"/>
      <c r="N19" s="88"/>
    </row>
    <row r="20" customFormat="false" ht="3.75" hidden="false" customHeight="true" outlineLevel="0" collapsed="false">
      <c r="A20" s="89"/>
      <c r="D20" s="90"/>
      <c r="E20" s="85"/>
      <c r="F20" s="91"/>
      <c r="G20" s="92"/>
      <c r="H20" s="75"/>
      <c r="I20" s="75"/>
      <c r="J20" s="75"/>
      <c r="N20" s="88"/>
    </row>
    <row r="21" customFormat="false" ht="19.5" hidden="false" customHeight="false" outlineLevel="0" collapsed="false">
      <c r="D21" s="80"/>
      <c r="E21" s="85" t="s">
        <v>51</v>
      </c>
      <c r="F21" s="95" t="s">
        <v>52</v>
      </c>
      <c r="G21" s="94"/>
      <c r="H21" s="75"/>
      <c r="I21" s="75"/>
      <c r="J21" s="75"/>
      <c r="N21" s="88"/>
    </row>
    <row r="22" customFormat="false" ht="19.5" hidden="false" customHeight="false" outlineLevel="0" collapsed="false">
      <c r="D22" s="80"/>
      <c r="E22" s="85" t="s">
        <v>53</v>
      </c>
      <c r="F22" s="95" t="s">
        <v>54</v>
      </c>
      <c r="G22" s="94"/>
      <c r="H22" s="75"/>
      <c r="I22" s="75"/>
      <c r="J22" s="75"/>
      <c r="N22" s="88"/>
    </row>
    <row r="23" customFormat="false" ht="3.75" hidden="false" customHeight="true" outlineLevel="0" collapsed="false">
      <c r="C23" s="98"/>
      <c r="D23" s="90"/>
      <c r="E23" s="99"/>
      <c r="F23" s="91"/>
      <c r="G23" s="100"/>
      <c r="H23" s="75"/>
      <c r="I23" s="75"/>
      <c r="J23" s="75"/>
      <c r="N23" s="88"/>
    </row>
    <row r="24" customFormat="false" ht="19.5" hidden="false" customHeight="false" outlineLevel="0" collapsed="false">
      <c r="D24" s="80"/>
      <c r="E24" s="85" t="s">
        <v>55</v>
      </c>
      <c r="F24" s="109" t="s">
        <v>56</v>
      </c>
      <c r="G24" s="94"/>
      <c r="H24" s="75"/>
      <c r="I24" s="75"/>
      <c r="J24" s="75"/>
      <c r="N24" s="88"/>
    </row>
    <row r="25" customFormat="false" ht="3.75" hidden="false" customHeight="true" outlineLevel="0" collapsed="false">
      <c r="C25" s="98"/>
      <c r="D25" s="90"/>
      <c r="E25" s="99"/>
      <c r="F25" s="91"/>
      <c r="G25" s="100"/>
      <c r="H25" s="75"/>
      <c r="I25" s="75"/>
      <c r="J25" s="75"/>
      <c r="N25" s="88"/>
    </row>
    <row r="26" customFormat="false" ht="3.75" hidden="true" customHeight="true" outlineLevel="0" collapsed="false">
      <c r="C26" s="98"/>
      <c r="D26" s="90"/>
      <c r="E26" s="99"/>
      <c r="F26" s="91"/>
      <c r="G26" s="100"/>
      <c r="H26" s="75"/>
      <c r="I26" s="75"/>
      <c r="J26" s="75"/>
      <c r="N26" s="88"/>
    </row>
    <row r="27" customFormat="false" ht="3.75" hidden="true" customHeight="true" outlineLevel="0" collapsed="false">
      <c r="C27" s="98"/>
      <c r="D27" s="90"/>
      <c r="E27" s="99"/>
      <c r="F27" s="91"/>
      <c r="G27" s="100"/>
      <c r="H27" s="75"/>
      <c r="I27" s="75"/>
      <c r="J27" s="75"/>
      <c r="N27" s="88"/>
    </row>
    <row r="28" customFormat="false" ht="3.75" hidden="true" customHeight="true" outlineLevel="0" collapsed="false">
      <c r="C28" s="98"/>
      <c r="D28" s="90"/>
      <c r="E28" s="99"/>
      <c r="F28" s="91"/>
      <c r="G28" s="100"/>
      <c r="H28" s="75"/>
      <c r="I28" s="75"/>
      <c r="J28" s="75"/>
      <c r="N28" s="88"/>
    </row>
    <row r="29" customFormat="false" ht="3.75" hidden="true" customHeight="true" outlineLevel="0" collapsed="false">
      <c r="C29" s="98"/>
      <c r="D29" s="90"/>
      <c r="E29" s="99"/>
      <c r="F29" s="91"/>
      <c r="G29" s="100"/>
      <c r="H29" s="75"/>
      <c r="I29" s="75"/>
      <c r="J29" s="75"/>
      <c r="N29" s="88"/>
    </row>
    <row r="30" customFormat="false" ht="3.75" hidden="true" customHeight="true" outlineLevel="0" collapsed="false">
      <c r="C30" s="98"/>
      <c r="D30" s="90"/>
      <c r="E30" s="99"/>
      <c r="F30" s="91"/>
      <c r="G30" s="100"/>
      <c r="H30" s="75"/>
      <c r="I30" s="75"/>
      <c r="J30" s="75"/>
      <c r="N30" s="88"/>
    </row>
    <row r="31" customFormat="false" ht="19.5" hidden="false" customHeight="true" outlineLevel="0" collapsed="false">
      <c r="D31" s="80"/>
      <c r="E31" s="110" t="s">
        <v>57</v>
      </c>
      <c r="F31" s="111" t="s">
        <v>58</v>
      </c>
      <c r="G31" s="94"/>
      <c r="H31" s="75"/>
      <c r="I31" s="75"/>
      <c r="J31" s="75"/>
      <c r="N31" s="88"/>
    </row>
    <row r="32" customFormat="false" ht="3.75" hidden="false" customHeight="true" outlineLevel="0" collapsed="false">
      <c r="D32" s="80"/>
      <c r="E32" s="78"/>
      <c r="F32" s="112"/>
      <c r="G32" s="77"/>
      <c r="H32" s="75"/>
      <c r="I32" s="75"/>
      <c r="J32" s="75"/>
      <c r="N32" s="88"/>
    </row>
    <row r="33" customFormat="false" ht="19.5" hidden="false" customHeight="true" outlineLevel="0" collapsed="false">
      <c r="D33" s="80"/>
      <c r="E33" s="85" t="s">
        <v>59</v>
      </c>
      <c r="F33" s="113" t="s">
        <v>60</v>
      </c>
      <c r="G33" s="77"/>
      <c r="H33" s="75"/>
      <c r="I33" s="75"/>
      <c r="J33" s="75"/>
      <c r="N33" s="88"/>
    </row>
    <row r="34" customFormat="false" ht="3.75" hidden="false" customHeight="true" outlineLevel="0" collapsed="false">
      <c r="D34" s="80"/>
      <c r="E34" s="78"/>
      <c r="F34" s="112"/>
      <c r="G34" s="77"/>
      <c r="H34" s="75"/>
      <c r="I34" s="75"/>
      <c r="J34" s="75"/>
      <c r="N34" s="88"/>
    </row>
    <row r="35" customFormat="false" ht="19.5" hidden="false" customHeight="true" outlineLevel="0" collapsed="false">
      <c r="D35" s="80"/>
      <c r="E35" s="85" t="s">
        <v>61</v>
      </c>
      <c r="F35" s="114" t="s">
        <v>62</v>
      </c>
      <c r="G35" s="77"/>
      <c r="H35" s="75"/>
      <c r="I35" s="75"/>
      <c r="J35" s="75"/>
      <c r="N35" s="88"/>
    </row>
    <row r="36" customFormat="false" ht="3.75" hidden="false" customHeight="true" outlineLevel="0" collapsed="false">
      <c r="D36" s="80"/>
      <c r="E36" s="78"/>
      <c r="F36" s="112"/>
      <c r="G36" s="77"/>
      <c r="H36" s="75"/>
      <c r="I36" s="75"/>
      <c r="J36" s="75"/>
      <c r="N36" s="88"/>
    </row>
    <row r="37" customFormat="false" ht="19.5" hidden="false" customHeight="true" outlineLevel="0" collapsed="false">
      <c r="D37" s="80"/>
      <c r="E37" s="85" t="s">
        <v>63</v>
      </c>
      <c r="F37" s="111" t="s">
        <v>56</v>
      </c>
      <c r="G37" s="77"/>
      <c r="H37" s="75"/>
      <c r="I37" s="75"/>
      <c r="J37" s="75"/>
      <c r="N37" s="88"/>
    </row>
    <row r="38" customFormat="false" ht="3.75" hidden="false" customHeight="true" outlineLevel="0" collapsed="false">
      <c r="C38" s="98"/>
      <c r="D38" s="90"/>
      <c r="E38" s="99"/>
      <c r="F38" s="91"/>
      <c r="G38" s="100"/>
      <c r="H38" s="75"/>
      <c r="I38" s="75"/>
      <c r="J38" s="75"/>
      <c r="N38" s="88"/>
    </row>
    <row r="39" customFormat="false" ht="3.75" hidden="false" customHeight="true" outlineLevel="0" collapsed="false">
      <c r="C39" s="98"/>
      <c r="D39" s="90"/>
      <c r="E39" s="101"/>
      <c r="F39" s="102"/>
      <c r="G39" s="100"/>
      <c r="H39" s="75"/>
      <c r="I39" s="75"/>
      <c r="J39" s="75"/>
      <c r="N39" s="88"/>
    </row>
    <row r="40" customFormat="false" ht="19.5" hidden="false" customHeight="false" outlineLevel="0" collapsed="false">
      <c r="D40" s="80"/>
      <c r="E40" s="85" t="s">
        <v>64</v>
      </c>
      <c r="F40" s="115" t="s">
        <v>65</v>
      </c>
      <c r="G40" s="94"/>
      <c r="H40" s="75"/>
      <c r="I40" s="75"/>
      <c r="J40" s="75"/>
      <c r="N40" s="88"/>
    </row>
    <row r="41" customFormat="false" ht="19.5" hidden="false" customHeight="true" outlineLevel="0" collapsed="false">
      <c r="D41" s="80"/>
      <c r="E41" s="85" t="s">
        <v>66</v>
      </c>
      <c r="F41" s="116" t="s">
        <v>67</v>
      </c>
      <c r="G41" s="94"/>
      <c r="H41" s="75"/>
      <c r="I41" s="75"/>
      <c r="J41" s="75"/>
      <c r="N41" s="88"/>
    </row>
    <row r="42" customFormat="false" ht="3.75" hidden="false" customHeight="true" outlineLevel="0" collapsed="false">
      <c r="D42" s="80"/>
      <c r="E42" s="85"/>
      <c r="F42" s="117"/>
      <c r="G42" s="77"/>
      <c r="H42" s="75"/>
      <c r="I42" s="75"/>
      <c r="J42" s="75"/>
      <c r="N42" s="88"/>
    </row>
    <row r="43" customFormat="false" ht="19.5" hidden="false" customHeight="true" outlineLevel="0" collapsed="false">
      <c r="D43" s="80"/>
      <c r="E43" s="85" t="s">
        <v>68</v>
      </c>
      <c r="F43" s="118" t="e">
        <f aca="false">CalcPeriod(#NAME?)</f>
        <v>#N/A</v>
      </c>
      <c r="G43" s="94"/>
      <c r="H43" s="75"/>
      <c r="I43" s="75"/>
      <c r="J43" s="75"/>
      <c r="N43" s="88"/>
    </row>
    <row r="44" customFormat="false" ht="3.75" hidden="false" customHeight="true" outlineLevel="0" collapsed="false">
      <c r="C44" s="98"/>
      <c r="D44" s="90"/>
      <c r="E44" s="99"/>
      <c r="F44" s="91"/>
      <c r="G44" s="100"/>
      <c r="H44" s="75"/>
      <c r="I44" s="75"/>
      <c r="J44" s="75"/>
      <c r="N44" s="88"/>
    </row>
    <row r="45" customFormat="false" ht="3.75" hidden="false" customHeight="true" outlineLevel="0" collapsed="false">
      <c r="C45" s="98"/>
      <c r="D45" s="90"/>
      <c r="E45" s="101"/>
      <c r="F45" s="102"/>
      <c r="G45" s="100"/>
      <c r="H45" s="75"/>
      <c r="I45" s="75"/>
      <c r="J45" s="75"/>
      <c r="N45" s="88"/>
    </row>
    <row r="46" customFormat="false" ht="22.5" hidden="false" customHeight="false" outlineLevel="0" collapsed="false">
      <c r="D46" s="80"/>
      <c r="E46" s="85" t="s">
        <v>69</v>
      </c>
      <c r="F46" s="111" t="s">
        <v>70</v>
      </c>
      <c r="G46" s="77"/>
      <c r="H46" s="75"/>
      <c r="I46" s="75"/>
      <c r="J46" s="75"/>
      <c r="N46" s="88"/>
    </row>
    <row r="47" customFormat="false" ht="19.5" hidden="false" customHeight="true" outlineLevel="0" collapsed="false">
      <c r="D47" s="80"/>
      <c r="E47" s="85" t="s">
        <v>71</v>
      </c>
      <c r="F47" s="111" t="s">
        <v>72</v>
      </c>
      <c r="G47" s="77"/>
      <c r="H47" s="75"/>
      <c r="I47" s="75"/>
      <c r="J47" s="75"/>
      <c r="N47" s="88"/>
    </row>
    <row r="48" customFormat="false" ht="19.5" hidden="false" customHeight="true" outlineLevel="0" collapsed="false">
      <c r="D48" s="80"/>
      <c r="E48" s="85" t="s">
        <v>73</v>
      </c>
      <c r="F48" s="111" t="s">
        <v>74</v>
      </c>
      <c r="G48" s="77"/>
      <c r="H48" s="75"/>
      <c r="I48" s="75"/>
      <c r="J48" s="75"/>
      <c r="N48" s="88"/>
    </row>
    <row r="49" customFormat="false" ht="19.5" hidden="false" customHeight="true" outlineLevel="0" collapsed="false">
      <c r="D49" s="80"/>
      <c r="E49" s="85" t="s">
        <v>75</v>
      </c>
      <c r="F49" s="119" t="s">
        <v>76</v>
      </c>
      <c r="G49" s="77"/>
      <c r="H49" s="75"/>
      <c r="I49" s="75"/>
      <c r="J49" s="75"/>
      <c r="N49" s="88"/>
    </row>
    <row r="50" customFormat="false" ht="22.5" hidden="false" customHeight="false" outlineLevel="0" collapsed="false">
      <c r="D50" s="80"/>
      <c r="E50" s="85" t="s">
        <v>77</v>
      </c>
      <c r="F50" s="120" t="s">
        <v>78</v>
      </c>
      <c r="G50" s="77"/>
      <c r="H50" s="75"/>
      <c r="I50" s="75"/>
      <c r="J50" s="75"/>
      <c r="N50" s="88"/>
    </row>
    <row r="51" customFormat="false" ht="3.75" hidden="false" customHeight="true" outlineLevel="0" collapsed="false">
      <c r="C51" s="98"/>
      <c r="D51" s="90"/>
      <c r="E51" s="99"/>
      <c r="F51" s="91"/>
      <c r="G51" s="100"/>
      <c r="H51" s="75"/>
      <c r="I51" s="75"/>
      <c r="J51" s="75"/>
      <c r="N51" s="88"/>
    </row>
    <row r="52" customFormat="false" ht="3.75" hidden="false" customHeight="true" outlineLevel="0" collapsed="false">
      <c r="C52" s="98"/>
      <c r="D52" s="90"/>
      <c r="E52" s="101"/>
      <c r="F52" s="102"/>
      <c r="G52" s="100"/>
      <c r="H52" s="75"/>
      <c r="I52" s="75"/>
      <c r="J52" s="75"/>
      <c r="N52" s="88"/>
    </row>
    <row r="53" customFormat="false" ht="19.5" hidden="false" customHeight="false" outlineLevel="0" collapsed="false">
      <c r="D53" s="80"/>
      <c r="E53" s="85" t="s">
        <v>79</v>
      </c>
      <c r="F53" s="121" t="s">
        <v>80</v>
      </c>
      <c r="G53" s="77"/>
      <c r="H53" s="75"/>
      <c r="I53" s="75"/>
      <c r="J53" s="75"/>
      <c r="N53" s="88"/>
    </row>
    <row r="54" customFormat="false" ht="25.5" hidden="false" customHeight="true" outlineLevel="0" collapsed="false">
      <c r="D54" s="80"/>
      <c r="E54" s="85" t="s">
        <v>81</v>
      </c>
      <c r="F54" s="122" t="s">
        <v>82</v>
      </c>
      <c r="G54" s="77"/>
      <c r="H54" s="75"/>
      <c r="I54" s="75"/>
      <c r="J54" s="75"/>
      <c r="N54" s="88"/>
    </row>
    <row r="55" customFormat="false" ht="3.75" hidden="false" customHeight="true" outlineLevel="0" collapsed="false">
      <c r="C55" s="98"/>
      <c r="D55" s="90"/>
      <c r="E55" s="99"/>
      <c r="F55" s="91"/>
      <c r="G55" s="100"/>
      <c r="H55" s="75"/>
      <c r="I55" s="75"/>
      <c r="J55" s="75"/>
      <c r="N55" s="88"/>
    </row>
    <row r="56" customFormat="false" ht="3.75" hidden="true" customHeight="true" outlineLevel="0" collapsed="false">
      <c r="C56" s="98"/>
      <c r="D56" s="90"/>
      <c r="E56" s="101"/>
      <c r="F56" s="102"/>
      <c r="G56" s="100"/>
      <c r="H56" s="75"/>
      <c r="I56" s="75"/>
      <c r="J56" s="75"/>
      <c r="N56" s="88"/>
    </row>
    <row r="57" customFormat="false" ht="19.5" hidden="true" customHeight="false" outlineLevel="0" collapsed="false">
      <c r="D57" s="80"/>
      <c r="E57" s="85" t="s">
        <v>83</v>
      </c>
      <c r="F57" s="123"/>
      <c r="G57" s="77"/>
      <c r="H57" s="75"/>
      <c r="I57" s="75"/>
      <c r="J57" s="75"/>
      <c r="N57" s="88"/>
    </row>
    <row r="58" customFormat="false" ht="19.5" hidden="true" customHeight="false" outlineLevel="0" collapsed="false">
      <c r="D58" s="80"/>
      <c r="E58" s="85" t="s">
        <v>84</v>
      </c>
      <c r="F58" s="124"/>
      <c r="G58" s="77"/>
      <c r="H58" s="75"/>
      <c r="I58" s="75"/>
      <c r="J58" s="75"/>
      <c r="N58" s="88"/>
    </row>
    <row r="59" customFormat="false" ht="25.5" hidden="true" customHeight="true" outlineLevel="0" collapsed="false">
      <c r="D59" s="80"/>
      <c r="E59" s="85" t="s">
        <v>85</v>
      </c>
      <c r="F59" s="125"/>
      <c r="G59" s="77"/>
      <c r="H59" s="75"/>
      <c r="I59" s="75"/>
      <c r="J59" s="75"/>
      <c r="N59" s="88"/>
    </row>
    <row r="60" customFormat="false" ht="3.75" hidden="true" customHeight="true" outlineLevel="0" collapsed="false">
      <c r="D60" s="80"/>
      <c r="E60" s="85"/>
      <c r="F60" s="126"/>
      <c r="G60" s="77"/>
      <c r="H60" s="75"/>
      <c r="I60" s="75"/>
      <c r="J60" s="75"/>
      <c r="N60" s="88"/>
    </row>
    <row r="61" customFormat="false" ht="12.75" hidden="false" customHeight="true" outlineLevel="0" collapsed="false">
      <c r="A61" s="127"/>
      <c r="D61" s="77"/>
      <c r="E61" s="101"/>
      <c r="F61" s="102" t="s">
        <v>86</v>
      </c>
      <c r="G61" s="92"/>
      <c r="H61" s="75"/>
      <c r="I61" s="75"/>
      <c r="J61" s="75"/>
      <c r="N61" s="88"/>
    </row>
    <row r="62" customFormat="false" ht="20.1" hidden="false" customHeight="true" outlineLevel="0" collapsed="false">
      <c r="A62" s="127"/>
      <c r="B62" s="128"/>
      <c r="D62" s="129"/>
      <c r="E62" s="130" t="s">
        <v>87</v>
      </c>
      <c r="F62" s="109" t="s">
        <v>88</v>
      </c>
      <c r="G62" s="131"/>
      <c r="H62" s="75"/>
      <c r="I62" s="75"/>
      <c r="J62" s="75"/>
      <c r="N62" s="88"/>
    </row>
    <row r="63" customFormat="false" ht="20.1" hidden="false" customHeight="true" outlineLevel="0" collapsed="false">
      <c r="A63" s="127"/>
      <c r="B63" s="128"/>
      <c r="D63" s="129"/>
      <c r="E63" s="130" t="s">
        <v>89</v>
      </c>
      <c r="F63" s="109" t="s">
        <v>88</v>
      </c>
      <c r="G63" s="131"/>
      <c r="H63" s="75"/>
      <c r="I63" s="75"/>
      <c r="J63" s="75"/>
      <c r="N63" s="88"/>
    </row>
    <row r="64" customFormat="false" ht="22.5" hidden="false" customHeight="false" outlineLevel="0" collapsed="false">
      <c r="A64" s="127"/>
      <c r="D64" s="77"/>
      <c r="F64" s="132" t="s">
        <v>90</v>
      </c>
      <c r="G64" s="92"/>
      <c r="H64" s="75"/>
      <c r="I64" s="75"/>
      <c r="J64" s="75"/>
      <c r="N64" s="88"/>
    </row>
    <row r="65" customFormat="false" ht="20.1" hidden="false" customHeight="true" outlineLevel="0" collapsed="false">
      <c r="A65" s="127"/>
      <c r="B65" s="128"/>
      <c r="D65" s="129"/>
      <c r="E65" s="130" t="s">
        <v>91</v>
      </c>
      <c r="F65" s="109" t="s">
        <v>92</v>
      </c>
      <c r="G65" s="131"/>
      <c r="H65" s="75"/>
      <c r="I65" s="75"/>
      <c r="J65" s="75"/>
      <c r="N65" s="88"/>
    </row>
    <row r="66" customFormat="false" ht="20.1" hidden="false" customHeight="true" outlineLevel="0" collapsed="false">
      <c r="A66" s="127"/>
      <c r="B66" s="128"/>
      <c r="D66" s="129"/>
      <c r="E66" s="130" t="s">
        <v>93</v>
      </c>
      <c r="F66" s="109" t="s">
        <v>94</v>
      </c>
      <c r="G66" s="131"/>
      <c r="H66" s="75"/>
      <c r="I66" s="75"/>
      <c r="J66" s="75"/>
      <c r="N66" s="88"/>
    </row>
    <row r="67" customFormat="false" ht="20.1" hidden="false" customHeight="true" outlineLevel="0" collapsed="false">
      <c r="A67" s="127"/>
      <c r="B67" s="128"/>
      <c r="D67" s="129"/>
      <c r="E67" s="130" t="s">
        <v>95</v>
      </c>
      <c r="F67" s="109" t="s">
        <v>96</v>
      </c>
      <c r="G67" s="131"/>
      <c r="H67" s="75"/>
      <c r="I67" s="75"/>
      <c r="J67" s="75"/>
      <c r="N67" s="88"/>
    </row>
    <row r="68" customFormat="false" ht="20.1" hidden="false" customHeight="true" outlineLevel="0" collapsed="false">
      <c r="A68" s="127"/>
      <c r="B68" s="128"/>
      <c r="D68" s="129"/>
      <c r="E68" s="130" t="s">
        <v>97</v>
      </c>
      <c r="F68" s="133" t="s">
        <v>98</v>
      </c>
      <c r="G68" s="131"/>
      <c r="H68" s="75"/>
      <c r="I68" s="75"/>
      <c r="J68" s="75"/>
      <c r="N68" s="88"/>
    </row>
    <row r="69" customFormat="false" ht="3.75" hidden="true" customHeight="true" outlineLevel="0" collapsed="false">
      <c r="E69" s="78"/>
      <c r="F69" s="134"/>
    </row>
  </sheetData>
  <sheetProtection sheet="true" password="fa9c" objects="true" scenarios="true" formatColumns="false" formatRows="false" autoFilter="false"/>
  <mergeCells count="1">
    <mergeCell ref="E5:F5"/>
  </mergeCells>
  <dataValidations count="10">
    <dataValidation allowBlank="true" error="Выберите значение из списка" errorTitle="Ошибка" operator="between" prompt="Выберите значение из списка" showDropDown="false" showErrorMessage="false" showInputMessage="false" sqref="F19 F21:F22" type="none">
      <formula1>0</formula1>
      <formula2>0</formula2>
    </dataValidation>
    <dataValidation allowBlank="true" error="Допускается ввод не более 900 символов!" errorTitle="Ошибка" operator="lessThanOrEqual" showDropDown="false" showErrorMessage="true" showInputMessage="true" sqref="F46:F48 F58 F62:F63 F65:F68" type="textLength">
      <formula1>900</formula1>
      <formula2>0</formula2>
    </dataValidation>
    <dataValidation allowBlank="true" error="Необходимо выбрать значение из списка!" errorTitle="Ошибка" operator="lessThanOrEqual" prompt="Необходимо выбрать значение из списка" showDropDown="false" showErrorMessage="true" showInputMessage="true" sqref="F24 F37" type="list">
      <formula1>0</formula1>
      <formula2>0</formula2>
    </dataValidation>
    <dataValidation allowBlank="true" errorTitle="Ошибка" operator="between" prompt="Для выбора изменений ИП необходимо два раза нажать левую кнопку мыши!" showDropDown="false" showErrorMessage="true" showInputMessage="true" sqref="F53" type="none">
      <formula1>0</formula1>
      <formula2>0</formula2>
    </dataValidation>
    <dataValidation allowBlank="false" error="Выберите значение из списка" errorTitle="Внимание" operator="between" prompt="Выберите значение из списка" showDropDown="false" showErrorMessage="true" showInputMessage="true" sqref="F33" type="list">
      <formula1>0</formula1>
      <formula2>0</formula2>
    </dataValidation>
    <dataValidation allowBlank="true" operator="between" prompt="Для выбора ИП необходимо два раза нажать левую кнопку мыши!" promptTitle="Ввод" showDropDown="false" showErrorMessage="true" showInputMessage="true" sqref="F13" type="none">
      <formula1>0</formula1>
      <formula2>0</formula2>
    </dataValidation>
    <dataValidation allowBlank="true" error="Допускается ввод не более 900 символов!" errorTitle="Ошибка" operator="lessThanOrEqual" prompt="Для перехода по ссылке необходимо два раза нажать левую кнопку мыши!" showDropDown="false" showErrorMessage="true" showInputMessage="true" sqref="F50 F54 F59" type="textLength">
      <formula1>900</formula1>
      <formula2>0</formula2>
    </dataValidation>
    <dataValidation allowBlank="true" error="Необходимо выбрать значение из списка!" errorTitle="Ошибка" operator="lessThanOrEqual" prompt="Выберите значение из списка" showDropDown="false" showErrorMessage="true" showInputMessage="true" sqref="F31" type="list">
      <formula1>0</formula1>
      <formula2>0</formula2>
    </dataValidation>
    <dataValidation allowBlank="true" errorTitle="Ошибка" operator="between" prompt="Для выбора причин прекращения действия ИП необходимо два раза нажать левую кнопку мыши!" showDropDown="false" showErrorMessage="true" showInputMessage="true" sqref="F57" type="none">
      <formula1>0</formula1>
      <formula2>0</formula2>
    </dataValidation>
    <dataValidation allowBlank="true" operator="between" showDropDown="false" showErrorMessage="false" showInputMessage="false" sqref="F11 F35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Y8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ColWidth="8.734375" defaultRowHeight="11.25" zeroHeight="false" outlineLevelRow="0" outlineLevelCol="0"/>
  <sheetData>
    <row r="1" customFormat="false" ht="11.25" hidden="false" customHeight="false" outlineLevel="0" collapsed="false">
      <c r="B1" s="356" t="s">
        <v>808</v>
      </c>
      <c r="C1" s="356" t="s">
        <v>809</v>
      </c>
      <c r="D1" s="356" t="s">
        <v>681</v>
      </c>
      <c r="E1" s="356" t="s">
        <v>682</v>
      </c>
      <c r="F1" s="356" t="s">
        <v>683</v>
      </c>
      <c r="G1" s="356" t="s">
        <v>685</v>
      </c>
      <c r="H1" s="356" t="s">
        <v>810</v>
      </c>
      <c r="I1" s="356" t="s">
        <v>811</v>
      </c>
      <c r="J1" s="356" t="s">
        <v>812</v>
      </c>
      <c r="K1" s="356" t="s">
        <v>813</v>
      </c>
      <c r="L1" s="356" t="s">
        <v>814</v>
      </c>
      <c r="M1" s="356" t="s">
        <v>815</v>
      </c>
      <c r="N1" s="356" t="s">
        <v>816</v>
      </c>
      <c r="O1" s="356" t="s">
        <v>817</v>
      </c>
      <c r="P1" s="356" t="s">
        <v>818</v>
      </c>
      <c r="Q1" s="356" t="s">
        <v>819</v>
      </c>
      <c r="R1" s="356" t="s">
        <v>820</v>
      </c>
      <c r="S1" s="356" t="s">
        <v>821</v>
      </c>
      <c r="T1" s="356" t="s">
        <v>822</v>
      </c>
      <c r="U1" s="356" t="s">
        <v>823</v>
      </c>
      <c r="V1" s="356" t="s">
        <v>824</v>
      </c>
      <c r="W1" s="356" t="s">
        <v>825</v>
      </c>
      <c r="X1" s="356" t="s">
        <v>826</v>
      </c>
      <c r="Y1" s="356" t="s">
        <v>827</v>
      </c>
    </row>
    <row r="2" customFormat="false" ht="11.25" hidden="false" customHeight="false" outlineLevel="0" collapsed="false">
      <c r="A2" s="135" t="n">
        <v>1</v>
      </c>
      <c r="B2" s="356" t="s">
        <v>828</v>
      </c>
      <c r="C2" s="356" t="s">
        <v>829</v>
      </c>
      <c r="D2" s="356" t="s">
        <v>45</v>
      </c>
      <c r="E2" s="356" t="s">
        <v>47</v>
      </c>
      <c r="F2" s="356" t="s">
        <v>49</v>
      </c>
      <c r="G2" s="356"/>
      <c r="H2" s="356" t="s">
        <v>100</v>
      </c>
      <c r="I2" s="356" t="s">
        <v>188</v>
      </c>
      <c r="J2" s="356" t="s">
        <v>189</v>
      </c>
      <c r="K2" s="356" t="s">
        <v>190</v>
      </c>
      <c r="L2" s="356" t="s">
        <v>190</v>
      </c>
      <c r="M2" s="356" t="s">
        <v>108</v>
      </c>
      <c r="N2" s="356" t="s">
        <v>191</v>
      </c>
      <c r="O2" s="356" t="s">
        <v>192</v>
      </c>
      <c r="P2" s="356" t="s">
        <v>193</v>
      </c>
      <c r="Q2" s="356" t="s">
        <v>194</v>
      </c>
      <c r="R2" s="356" t="s">
        <v>100</v>
      </c>
      <c r="S2" s="356" t="s">
        <v>107</v>
      </c>
      <c r="T2" s="356" t="s">
        <v>107</v>
      </c>
      <c r="U2" s="356" t="s">
        <v>108</v>
      </c>
      <c r="V2" s="356" t="s">
        <v>191</v>
      </c>
      <c r="W2" s="356" t="s">
        <v>192</v>
      </c>
      <c r="X2" s="356" t="s">
        <v>187</v>
      </c>
      <c r="Y2" s="356" t="s">
        <v>56</v>
      </c>
    </row>
    <row r="3" customFormat="false" ht="11.25" hidden="false" customHeight="false" outlineLevel="0" collapsed="false">
      <c r="A3" s="135" t="n">
        <v>2</v>
      </c>
      <c r="B3" s="356" t="s">
        <v>828</v>
      </c>
      <c r="C3" s="356" t="s">
        <v>829</v>
      </c>
      <c r="D3" s="356" t="s">
        <v>45</v>
      </c>
      <c r="E3" s="356" t="s">
        <v>47</v>
      </c>
      <c r="F3" s="356" t="s">
        <v>49</v>
      </c>
      <c r="G3" s="356"/>
      <c r="H3" s="356" t="s">
        <v>216</v>
      </c>
      <c r="I3" s="356" t="s">
        <v>207</v>
      </c>
      <c r="J3" s="356" t="s">
        <v>189</v>
      </c>
      <c r="K3" s="356" t="s">
        <v>190</v>
      </c>
      <c r="L3" s="356" t="s">
        <v>190</v>
      </c>
      <c r="M3" s="356" t="s">
        <v>108</v>
      </c>
      <c r="N3" s="356" t="s">
        <v>191</v>
      </c>
      <c r="O3" s="356" t="s">
        <v>192</v>
      </c>
      <c r="P3" s="356" t="s">
        <v>208</v>
      </c>
      <c r="Q3" s="356" t="s">
        <v>209</v>
      </c>
      <c r="R3" s="356" t="s">
        <v>100</v>
      </c>
      <c r="S3" s="356" t="s">
        <v>107</v>
      </c>
      <c r="T3" s="356" t="s">
        <v>107</v>
      </c>
      <c r="U3" s="356" t="s">
        <v>108</v>
      </c>
      <c r="V3" s="356" t="s">
        <v>191</v>
      </c>
      <c r="W3" s="356" t="s">
        <v>192</v>
      </c>
      <c r="X3" s="356" t="s">
        <v>187</v>
      </c>
      <c r="Y3" s="356" t="s">
        <v>56</v>
      </c>
    </row>
    <row r="4" customFormat="false" ht="11.25" hidden="false" customHeight="false" outlineLevel="0" collapsed="false">
      <c r="A4" s="135" t="n">
        <v>3</v>
      </c>
      <c r="B4" s="356" t="s">
        <v>828</v>
      </c>
      <c r="C4" s="356" t="s">
        <v>829</v>
      </c>
      <c r="D4" s="356" t="s">
        <v>45</v>
      </c>
      <c r="E4" s="356" t="s">
        <v>47</v>
      </c>
      <c r="F4" s="356" t="s">
        <v>49</v>
      </c>
      <c r="G4" s="356"/>
      <c r="H4" s="356" t="s">
        <v>167</v>
      </c>
      <c r="I4" s="356" t="s">
        <v>201</v>
      </c>
      <c r="J4" s="356" t="s">
        <v>189</v>
      </c>
      <c r="K4" s="356" t="s">
        <v>190</v>
      </c>
      <c r="L4" s="356" t="s">
        <v>190</v>
      </c>
      <c r="M4" s="356" t="s">
        <v>108</v>
      </c>
      <c r="N4" s="356" t="s">
        <v>191</v>
      </c>
      <c r="O4" s="356" t="s">
        <v>192</v>
      </c>
      <c r="P4" s="356" t="s">
        <v>202</v>
      </c>
      <c r="Q4" s="356" t="s">
        <v>203</v>
      </c>
      <c r="R4" s="356" t="s">
        <v>100</v>
      </c>
      <c r="S4" s="356" t="s">
        <v>107</v>
      </c>
      <c r="T4" s="356" t="s">
        <v>107</v>
      </c>
      <c r="U4" s="356" t="s">
        <v>108</v>
      </c>
      <c r="V4" s="356" t="s">
        <v>191</v>
      </c>
      <c r="W4" s="356" t="s">
        <v>192</v>
      </c>
      <c r="X4" s="356" t="s">
        <v>187</v>
      </c>
      <c r="Y4" s="356" t="s">
        <v>56</v>
      </c>
    </row>
    <row r="5" customFormat="false" ht="11.25" hidden="false" customHeight="false" outlineLevel="0" collapsed="false">
      <c r="A5" s="135" t="n">
        <v>4</v>
      </c>
      <c r="B5" s="356" t="s">
        <v>828</v>
      </c>
      <c r="C5" s="356" t="s">
        <v>829</v>
      </c>
      <c r="D5" s="356" t="s">
        <v>45</v>
      </c>
      <c r="E5" s="356" t="s">
        <v>47</v>
      </c>
      <c r="F5" s="356" t="s">
        <v>49</v>
      </c>
      <c r="G5" s="356"/>
      <c r="H5" s="356" t="s">
        <v>175</v>
      </c>
      <c r="I5" s="356" t="s">
        <v>204</v>
      </c>
      <c r="J5" s="356" t="s">
        <v>189</v>
      </c>
      <c r="K5" s="356" t="s">
        <v>190</v>
      </c>
      <c r="L5" s="356" t="s">
        <v>190</v>
      </c>
      <c r="M5" s="356" t="s">
        <v>108</v>
      </c>
      <c r="N5" s="356" t="s">
        <v>191</v>
      </c>
      <c r="O5" s="356" t="s">
        <v>192</v>
      </c>
      <c r="P5" s="356" t="s">
        <v>205</v>
      </c>
      <c r="Q5" s="356" t="s">
        <v>206</v>
      </c>
      <c r="R5" s="356" t="s">
        <v>100</v>
      </c>
      <c r="S5" s="356" t="s">
        <v>107</v>
      </c>
      <c r="T5" s="356" t="s">
        <v>107</v>
      </c>
      <c r="U5" s="356" t="s">
        <v>108</v>
      </c>
      <c r="V5" s="356" t="s">
        <v>191</v>
      </c>
      <c r="W5" s="356" t="s">
        <v>192</v>
      </c>
      <c r="X5" s="356" t="s">
        <v>187</v>
      </c>
      <c r="Y5" s="356" t="s">
        <v>56</v>
      </c>
    </row>
    <row r="6" customFormat="false" ht="11.25" hidden="false" customHeight="false" outlineLevel="0" collapsed="false">
      <c r="A6" s="135" t="n">
        <v>5</v>
      </c>
      <c r="B6" s="356" t="s">
        <v>828</v>
      </c>
      <c r="C6" s="356" t="s">
        <v>829</v>
      </c>
      <c r="D6" s="356" t="s">
        <v>45</v>
      </c>
      <c r="E6" s="356" t="s">
        <v>47</v>
      </c>
      <c r="F6" s="356" t="s">
        <v>49</v>
      </c>
      <c r="G6" s="356"/>
      <c r="H6" s="356" t="s">
        <v>159</v>
      </c>
      <c r="I6" s="356" t="s">
        <v>198</v>
      </c>
      <c r="J6" s="356" t="s">
        <v>189</v>
      </c>
      <c r="K6" s="356" t="s">
        <v>190</v>
      </c>
      <c r="L6" s="356" t="s">
        <v>190</v>
      </c>
      <c r="M6" s="356" t="s">
        <v>108</v>
      </c>
      <c r="N6" s="356" t="s">
        <v>191</v>
      </c>
      <c r="O6" s="356" t="s">
        <v>192</v>
      </c>
      <c r="P6" s="356" t="s">
        <v>199</v>
      </c>
      <c r="Q6" s="356" t="s">
        <v>200</v>
      </c>
      <c r="R6" s="356" t="s">
        <v>100</v>
      </c>
      <c r="S6" s="356" t="s">
        <v>107</v>
      </c>
      <c r="T6" s="356" t="s">
        <v>107</v>
      </c>
      <c r="U6" s="356" t="s">
        <v>108</v>
      </c>
      <c r="V6" s="356" t="s">
        <v>191</v>
      </c>
      <c r="W6" s="356" t="s">
        <v>192</v>
      </c>
      <c r="X6" s="356" t="s">
        <v>187</v>
      </c>
      <c r="Y6" s="356" t="s">
        <v>56</v>
      </c>
    </row>
    <row r="7" customFormat="false" ht="11.25" hidden="false" customHeight="false" outlineLevel="0" collapsed="false">
      <c r="A7" s="135" t="n">
        <v>6</v>
      </c>
      <c r="B7" s="356" t="s">
        <v>828</v>
      </c>
      <c r="C7" s="356" t="s">
        <v>829</v>
      </c>
      <c r="D7" s="356" t="s">
        <v>45</v>
      </c>
      <c r="E7" s="356" t="s">
        <v>47</v>
      </c>
      <c r="F7" s="356" t="s">
        <v>49</v>
      </c>
      <c r="G7" s="356"/>
      <c r="H7" s="356" t="s">
        <v>218</v>
      </c>
      <c r="I7" s="356" t="s">
        <v>223</v>
      </c>
      <c r="J7" s="356" t="s">
        <v>189</v>
      </c>
      <c r="K7" s="356" t="s">
        <v>112</v>
      </c>
      <c r="L7" s="356" t="s">
        <v>113</v>
      </c>
      <c r="M7" s="356" t="s">
        <v>114</v>
      </c>
      <c r="N7" s="356" t="s">
        <v>224</v>
      </c>
      <c r="O7" s="356" t="s">
        <v>225</v>
      </c>
      <c r="P7" s="356" t="s">
        <v>226</v>
      </c>
      <c r="Q7" s="356" t="s">
        <v>227</v>
      </c>
      <c r="R7" s="356" t="s">
        <v>100</v>
      </c>
      <c r="S7" s="356" t="s">
        <v>112</v>
      </c>
      <c r="T7" s="356" t="s">
        <v>113</v>
      </c>
      <c r="U7" s="356" t="s">
        <v>114</v>
      </c>
      <c r="V7" s="356" t="s">
        <v>224</v>
      </c>
      <c r="W7" s="356" t="s">
        <v>225</v>
      </c>
      <c r="X7" s="356" t="s">
        <v>187</v>
      </c>
      <c r="Y7" s="356" t="s">
        <v>56</v>
      </c>
    </row>
    <row r="8" customFormat="false" ht="11.25" hidden="false" customHeight="false" outlineLevel="0" collapsed="false">
      <c r="A8" s="135" t="n">
        <v>7</v>
      </c>
      <c r="B8" s="356" t="s">
        <v>828</v>
      </c>
      <c r="C8" s="356" t="s">
        <v>829</v>
      </c>
      <c r="D8" s="356" t="s">
        <v>45</v>
      </c>
      <c r="E8" s="356" t="s">
        <v>47</v>
      </c>
      <c r="F8" s="356" t="s">
        <v>49</v>
      </c>
      <c r="G8" s="356"/>
      <c r="H8" s="356" t="s">
        <v>218</v>
      </c>
      <c r="I8" s="356" t="s">
        <v>223</v>
      </c>
      <c r="J8" s="356" t="s">
        <v>189</v>
      </c>
      <c r="K8" s="356" t="s">
        <v>112</v>
      </c>
      <c r="L8" s="356" t="s">
        <v>113</v>
      </c>
      <c r="M8" s="356" t="s">
        <v>114</v>
      </c>
      <c r="N8" s="356" t="s">
        <v>224</v>
      </c>
      <c r="O8" s="356" t="s">
        <v>225</v>
      </c>
      <c r="P8" s="356" t="s">
        <v>226</v>
      </c>
      <c r="Q8" s="356" t="s">
        <v>227</v>
      </c>
      <c r="R8" s="356" t="s">
        <v>100</v>
      </c>
      <c r="S8" s="356" t="s">
        <v>112</v>
      </c>
      <c r="T8" s="356" t="s">
        <v>113</v>
      </c>
      <c r="U8" s="356" t="s">
        <v>114</v>
      </c>
      <c r="V8" s="356" t="s">
        <v>224</v>
      </c>
      <c r="W8" s="356" t="s">
        <v>225</v>
      </c>
      <c r="X8" s="356" t="s">
        <v>187</v>
      </c>
      <c r="Y8" s="356" t="s">
        <v>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D3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4375" defaultRowHeight="11.25" zeroHeight="false" outlineLevelRow="0" outlineLevelCol="0"/>
  <sheetData>
    <row r="1" customFormat="false" ht="11.25" hidden="false" customHeight="false" outlineLevel="0" collapsed="false">
      <c r="B1" s="356" t="s">
        <v>830</v>
      </c>
      <c r="C1" s="356" t="s">
        <v>831</v>
      </c>
      <c r="D1" s="356" t="s">
        <v>832</v>
      </c>
    </row>
    <row r="2" customFormat="false" ht="11.25" hidden="false" customHeight="false" outlineLevel="0" collapsed="false">
      <c r="A2" s="135" t="n">
        <v>1</v>
      </c>
      <c r="B2" s="356" t="s">
        <v>833</v>
      </c>
      <c r="C2" s="356" t="s">
        <v>322</v>
      </c>
      <c r="D2" s="356" t="s">
        <v>100</v>
      </c>
    </row>
    <row r="3" customFormat="false" ht="11.25" hidden="false" customHeight="false" outlineLevel="0" collapsed="false">
      <c r="A3" s="135" t="n">
        <v>2</v>
      </c>
      <c r="B3" s="356" t="s">
        <v>834</v>
      </c>
      <c r="C3" s="356" t="s">
        <v>311</v>
      </c>
      <c r="D3" s="356" t="s">
        <v>100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5" defaultRowHeight="11.25" zeroHeight="false" outlineLevelRow="0" outlineLevelCol="0"/>
  <cols>
    <col collapsed="false" customWidth="false" hidden="false" outlineLevel="0" max="1025" min="1" style="295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A3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25" defaultRowHeight="12.75" zeroHeight="false" outlineLevelRow="0" outlineLevelCol="0"/>
  <cols>
    <col collapsed="false" customWidth="false" hidden="false" outlineLevel="0" max="1025" min="1" style="357" width="9.14"/>
  </cols>
  <sheetData>
    <row r="1" customFormat="false" ht="12.75" hidden="false" customHeight="false" outlineLevel="0" collapsed="false">
      <c r="A1" s="358"/>
    </row>
    <row r="2" customFormat="false" ht="12.75" hidden="false" customHeight="false" outlineLevel="0" collapsed="false">
      <c r="A2" s="358"/>
    </row>
    <row r="3" customFormat="false" ht="12.75" hidden="false" customHeight="false" outlineLevel="0" collapsed="false">
      <c r="A3" s="358"/>
    </row>
    <row r="4" customFormat="false" ht="12.75" hidden="false" customHeight="false" outlineLevel="0" collapsed="false">
      <c r="A4" s="358"/>
    </row>
    <row r="5" customFormat="false" ht="12.75" hidden="false" customHeight="false" outlineLevel="0" collapsed="false">
      <c r="A5" s="358"/>
    </row>
    <row r="6" customFormat="false" ht="12.75" hidden="false" customHeight="false" outlineLevel="0" collapsed="false">
      <c r="A6" s="358"/>
    </row>
    <row r="7" customFormat="false" ht="12.75" hidden="false" customHeight="false" outlineLevel="0" collapsed="false">
      <c r="A7" s="358"/>
    </row>
    <row r="8" customFormat="false" ht="12.75" hidden="false" customHeight="false" outlineLevel="0" collapsed="false">
      <c r="A8" s="358"/>
    </row>
    <row r="9" customFormat="false" ht="12.75" hidden="false" customHeight="false" outlineLevel="0" collapsed="false">
      <c r="A9" s="358"/>
    </row>
    <row r="10" customFormat="false" ht="12.75" hidden="false" customHeight="false" outlineLevel="0" collapsed="false">
      <c r="A10" s="358"/>
    </row>
    <row r="11" customFormat="false" ht="12.75" hidden="false" customHeight="false" outlineLevel="0" collapsed="false">
      <c r="A11" s="358"/>
    </row>
    <row r="12" customFormat="false" ht="12.75" hidden="false" customHeight="false" outlineLevel="0" collapsed="false">
      <c r="A12" s="358"/>
    </row>
    <row r="13" customFormat="false" ht="12.75" hidden="false" customHeight="false" outlineLevel="0" collapsed="false">
      <c r="A13" s="358"/>
    </row>
    <row r="14" customFormat="false" ht="12.75" hidden="false" customHeight="false" outlineLevel="0" collapsed="false">
      <c r="A14" s="358"/>
    </row>
    <row r="15" customFormat="false" ht="12.75" hidden="false" customHeight="false" outlineLevel="0" collapsed="false">
      <c r="A15" s="358"/>
    </row>
    <row r="16" customFormat="false" ht="12.75" hidden="false" customHeight="false" outlineLevel="0" collapsed="false">
      <c r="A16" s="358"/>
    </row>
    <row r="17" customFormat="false" ht="12.75" hidden="false" customHeight="false" outlineLevel="0" collapsed="false">
      <c r="A17" s="358"/>
    </row>
    <row r="18" customFormat="false" ht="12.75" hidden="false" customHeight="false" outlineLevel="0" collapsed="false">
      <c r="A18" s="358"/>
    </row>
    <row r="19" customFormat="false" ht="12.75" hidden="false" customHeight="false" outlineLevel="0" collapsed="false">
      <c r="A19" s="358"/>
    </row>
    <row r="20" customFormat="false" ht="12.75" hidden="false" customHeight="false" outlineLevel="0" collapsed="false">
      <c r="A20" s="358"/>
    </row>
    <row r="21" customFormat="false" ht="12.75" hidden="false" customHeight="false" outlineLevel="0" collapsed="false">
      <c r="A21" s="358"/>
    </row>
    <row r="22" customFormat="false" ht="12.75" hidden="false" customHeight="false" outlineLevel="0" collapsed="false">
      <c r="A22" s="358"/>
    </row>
    <row r="23" customFormat="false" ht="12.75" hidden="false" customHeight="false" outlineLevel="0" collapsed="false">
      <c r="A23" s="358"/>
    </row>
    <row r="24" customFormat="false" ht="12.75" hidden="false" customHeight="false" outlineLevel="0" collapsed="false">
      <c r="A24" s="358"/>
    </row>
    <row r="25" customFormat="false" ht="12.75" hidden="false" customHeight="false" outlineLevel="0" collapsed="false">
      <c r="A25" s="358"/>
    </row>
    <row r="26" customFormat="false" ht="12.75" hidden="false" customHeight="false" outlineLevel="0" collapsed="false">
      <c r="A26" s="358"/>
    </row>
    <row r="27" customFormat="false" ht="12.75" hidden="false" customHeight="false" outlineLevel="0" collapsed="false">
      <c r="A27" s="358"/>
    </row>
    <row r="28" customFormat="false" ht="12.75" hidden="false" customHeight="false" outlineLevel="0" collapsed="false">
      <c r="A28" s="358"/>
    </row>
    <row r="29" customFormat="false" ht="12.75" hidden="false" customHeight="false" outlineLevel="0" collapsed="false">
      <c r="A29" s="358"/>
    </row>
    <row r="30" customFormat="false" ht="12.75" hidden="false" customHeight="false" outlineLevel="0" collapsed="false">
      <c r="A30" s="358"/>
    </row>
    <row r="31" customFormat="false" ht="12.75" hidden="false" customHeight="false" outlineLevel="0" collapsed="false">
      <c r="A31" s="358"/>
    </row>
    <row r="32" customFormat="false" ht="12.75" hidden="false" customHeight="false" outlineLevel="0" collapsed="false">
      <c r="A32" s="358"/>
    </row>
    <row r="33" customFormat="false" ht="12.75" hidden="false" customHeight="false" outlineLevel="0" collapsed="false">
      <c r="A33" s="358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6" activeCellId="0" sqref="H36"/>
    </sheetView>
  </sheetViews>
  <sheetFormatPr defaultColWidth="9.125" defaultRowHeight="11.25" zeroHeight="false" outlineLevelRow="0" outlineLevelCol="0"/>
  <cols>
    <col collapsed="false" customWidth="false" hidden="false" outlineLevel="0" max="1025" min="1" style="295" width="9.14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1:M12"/>
  <sheetViews>
    <sheetView showFormulas="false" showGridLines="false" showRowColHeaders="false" showZeros="true" rightToLeft="false" tabSelected="false" showOutlineSymbols="true" defaultGridColor="true" view="normal" topLeftCell="C1" colorId="64" zoomScale="100" zoomScaleNormal="100" zoomScalePageLayoutView="100" workbookViewId="0">
      <pane xSplit="0" ySplit="8" topLeftCell="A9" activePane="bottomLeft" state="frozen"/>
      <selection pane="topLeft" activeCell="C1" activeCellId="0" sqref="C1"/>
      <selection pane="bottomLeft" activeCell="E11" activeCellId="0" sqref="E11"/>
    </sheetView>
  </sheetViews>
  <sheetFormatPr defaultColWidth="8.734375" defaultRowHeight="11.25" zeroHeight="false" outlineLevelRow="0" outlineLevelCol="0"/>
  <cols>
    <col collapsed="false" customWidth="true" hidden="true" outlineLevel="0" max="2" min="1" style="135" width="12.83"/>
    <col collapsed="false" customWidth="true" hidden="false" outlineLevel="0" max="3" min="3" style="135" width="4.86"/>
    <col collapsed="false" customWidth="true" hidden="false" outlineLevel="0" max="6" min="5" style="135" width="39.43"/>
    <col collapsed="false" customWidth="true" hidden="false" outlineLevel="0" max="7" min="7" style="135" width="18.43"/>
    <col collapsed="false" customWidth="true" hidden="false" outlineLevel="0" max="8" min="8" style="135" width="48.43"/>
    <col collapsed="false" customWidth="true" hidden="false" outlineLevel="0" max="9" min="9" style="135" width="31.57"/>
    <col collapsed="false" customWidth="true" hidden="false" outlineLevel="0" max="10" min="10" style="135" width="32"/>
  </cols>
  <sheetData>
    <row r="1" customFormat="false" ht="11.25" hidden="true" customHeight="false" outlineLevel="0" collapsed="false">
      <c r="D1" s="135"/>
      <c r="I1" s="136"/>
      <c r="J1" s="136"/>
      <c r="K1" s="136"/>
    </row>
    <row r="2" customFormat="false" ht="11.25" hidden="true" customHeight="false" outlineLevel="0" collapsed="false">
      <c r="D2" s="135"/>
    </row>
    <row r="3" customFormat="false" ht="11.25" hidden="true" customHeight="false" outlineLevel="0" collapsed="false">
      <c r="D3" s="135"/>
    </row>
    <row r="4" customFormat="false" ht="12.75" hidden="false" customHeight="false" outlineLevel="0" collapsed="false">
      <c r="D4" s="137" t="s">
        <v>99</v>
      </c>
    </row>
    <row r="5" customFormat="false" ht="12.75" hidden="false" customHeight="false" outlineLevel="0" collapsed="false">
      <c r="D5" s="138" t="e">
        <f aca="false">#NAME? &amp; " " &amp; #NAME?</f>
        <v>#N/A</v>
      </c>
    </row>
    <row r="6" customFormat="false" ht="11.25" hidden="false" customHeight="false" outlineLevel="0" collapsed="false">
      <c r="D6" s="135"/>
    </row>
    <row r="7" customFormat="false" ht="15" hidden="false" customHeight="true" outlineLevel="0" collapsed="false">
      <c r="C7" s="139" t="s">
        <v>100</v>
      </c>
      <c r="D7" s="140" t="s">
        <v>101</v>
      </c>
      <c r="E7" s="141" t="s">
        <v>102</v>
      </c>
      <c r="F7" s="141" t="s">
        <v>103</v>
      </c>
      <c r="G7" s="142" t="s">
        <v>104</v>
      </c>
      <c r="H7" s="142" t="s">
        <v>105</v>
      </c>
      <c r="I7" s="142" t="s">
        <v>106</v>
      </c>
    </row>
    <row r="8" customFormat="false" ht="15" hidden="true" customHeight="true" outlineLevel="0" collapsed="false">
      <c r="D8" s="143" t="n">
        <v>0</v>
      </c>
      <c r="E8" s="143"/>
      <c r="F8" s="144"/>
      <c r="G8" s="144"/>
    </row>
    <row r="9" customFormat="false" ht="15" hidden="false" customHeight="true" outlineLevel="0" collapsed="false">
      <c r="C9" s="145"/>
      <c r="D9" s="146" t="n">
        <v>1</v>
      </c>
      <c r="E9" s="147" t="s">
        <v>107</v>
      </c>
      <c r="F9" s="148" t="s">
        <v>107</v>
      </c>
      <c r="G9" s="149" t="s">
        <v>108</v>
      </c>
      <c r="H9" s="150" t="e">
        <f aca="false">IF(LEN(G9)=0,"",VLOOKUP(G9,#NAME?,2,FALSE()))</f>
        <v>#N/A</v>
      </c>
      <c r="I9" s="151" t="s">
        <v>109</v>
      </c>
      <c r="J9" s="152" t="s">
        <v>110</v>
      </c>
      <c r="K9" s="153"/>
      <c r="L9" s="153"/>
      <c r="M9" s="153" t="s">
        <v>111</v>
      </c>
    </row>
    <row r="10" customFormat="false" ht="15" hidden="false" customHeight="true" outlineLevel="0" collapsed="false">
      <c r="C10" s="145"/>
      <c r="D10" s="146" t="n">
        <v>2</v>
      </c>
      <c r="E10" s="147" t="s">
        <v>112</v>
      </c>
      <c r="F10" s="148" t="s">
        <v>113</v>
      </c>
      <c r="G10" s="149" t="s">
        <v>114</v>
      </c>
      <c r="H10" s="150" t="e">
        <f aca="false">IF(LEN(G10)=0,"",VLOOKUP(G10,#NAME?,2,FALSE()))</f>
        <v>#N/A</v>
      </c>
      <c r="I10" s="151" t="s">
        <v>109</v>
      </c>
      <c r="J10" s="152" t="s">
        <v>110</v>
      </c>
      <c r="K10" s="153"/>
      <c r="L10" s="153"/>
      <c r="M10" s="153" t="s">
        <v>111</v>
      </c>
    </row>
    <row r="11" customFormat="false" ht="15" hidden="false" customHeight="true" outlineLevel="0" collapsed="false">
      <c r="C11" s="145"/>
      <c r="D11" s="146" t="n">
        <v>3</v>
      </c>
      <c r="E11" s="147" t="s">
        <v>115</v>
      </c>
      <c r="F11" s="148" t="s">
        <v>115</v>
      </c>
      <c r="G11" s="149" t="s">
        <v>116</v>
      </c>
      <c r="H11" s="150" t="e">
        <f aca="false">IF(LEN(G11)=0,"",VLOOKUP(G11,#NAME?,2,FALSE()))</f>
        <v>#N/A</v>
      </c>
      <c r="I11" s="151" t="s">
        <v>109</v>
      </c>
      <c r="J11" s="152" t="s">
        <v>110</v>
      </c>
      <c r="K11" s="153"/>
      <c r="L11" s="153"/>
      <c r="M11" s="153" t="s">
        <v>111</v>
      </c>
    </row>
    <row r="12" customFormat="false" ht="15" hidden="false" customHeight="true" outlineLevel="0" collapsed="false">
      <c r="D12" s="154"/>
      <c r="E12" s="155"/>
      <c r="F12" s="156"/>
      <c r="G12" s="156"/>
      <c r="H12" s="156"/>
      <c r="I12" s="157"/>
    </row>
  </sheetData>
  <sheetProtection sheet="true" password="fa9c" objects="true" scenarios="true" formatColumns="false" formatRows="false" autoFilter="false"/>
  <dataValidations count="1">
    <dataValidation allowBlank="true" error="Выберите значение из списка" errorTitle="Ошибка" operator="between" prompt="Выберите значение из списка" showDropDown="false" showErrorMessage="true" showInputMessage="true" sqref="E9:E11" type="list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C1:BY145"/>
  <sheetViews>
    <sheetView showFormulas="false" showGridLines="false" showRowColHeaders="false" showZeros="true" rightToLeft="false" tabSelected="false" showOutlineSymbols="true" defaultGridColor="true" view="normal" topLeftCell="AN1" colorId="64" zoomScale="100" zoomScaleNormal="100" zoomScalePageLayoutView="100" workbookViewId="0">
      <pane xSplit="0" ySplit="8" topLeftCell="A9" activePane="bottomLeft" state="frozen"/>
      <selection pane="topLeft" activeCell="AN1" activeCellId="0" sqref="AN1"/>
      <selection pane="bottomLeft" activeCell="AW12" activeCellId="0" sqref="AW12"/>
    </sheetView>
  </sheetViews>
  <sheetFormatPr defaultColWidth="10.54296875" defaultRowHeight="11.25" zeroHeight="false" outlineLevelRow="0" outlineLevelCol="0"/>
  <cols>
    <col collapsed="false" customWidth="true" hidden="true" outlineLevel="0" max="2" min="1" style="158" width="9.14"/>
    <col collapsed="false" customWidth="true" hidden="false" outlineLevel="0" max="3" min="3" style="158" width="4.86"/>
    <col collapsed="false" customWidth="true" hidden="false" outlineLevel="0" max="4" min="4" style="158" width="6.72"/>
    <col collapsed="false" customWidth="true" hidden="false" outlineLevel="0" max="5" min="5" style="158" width="29.7"/>
    <col collapsed="false" customWidth="true" hidden="false" outlineLevel="0" max="6" min="6" style="158" width="26.43"/>
    <col collapsed="false" customWidth="true" hidden="false" outlineLevel="0" max="10" min="7" style="158" width="25.86"/>
    <col collapsed="false" customWidth="true" hidden="false" outlineLevel="0" max="11" min="11" style="158" width="17.14"/>
    <col collapsed="false" customWidth="true" hidden="false" outlineLevel="0" max="12" min="12" style="158" width="21.71"/>
    <col collapsed="false" customWidth="true" hidden="false" outlineLevel="0" max="13" min="13" style="158" width="12.29"/>
    <col collapsed="false" customWidth="true" hidden="false" outlineLevel="0" max="14" min="14" style="158" width="3.71"/>
    <col collapsed="false" customWidth="true" hidden="false" outlineLevel="0" max="15" min="15" style="158" width="7.28"/>
    <col collapsed="false" customWidth="true" hidden="false" outlineLevel="0" max="16" min="16" style="158" width="17.71"/>
    <col collapsed="false" customWidth="true" hidden="false" outlineLevel="0" max="20" min="17" style="158" width="19.28"/>
    <col collapsed="false" customWidth="true" hidden="false" outlineLevel="0" max="21" min="21" style="158" width="11.7"/>
    <col collapsed="false" customWidth="true" hidden="false" outlineLevel="0" max="22" min="22" style="158" width="19.28"/>
    <col collapsed="false" customWidth="true" hidden="false" outlineLevel="0" max="23" min="23" style="158" width="11.7"/>
    <col collapsed="false" customWidth="true" hidden="false" outlineLevel="0" max="24" min="24" style="158" width="31"/>
    <col collapsed="false" customWidth="true" hidden="false" outlineLevel="0" max="25" min="25" style="158" width="12.15"/>
    <col collapsed="false" customWidth="true" hidden="false" outlineLevel="0" max="27" min="26" style="158" width="19.28"/>
    <col collapsed="false" customWidth="true" hidden="false" outlineLevel="0" max="28" min="28" style="158" width="11.7"/>
    <col collapsed="false" customWidth="true" hidden="false" outlineLevel="0" max="29" min="29" style="158" width="19.28"/>
    <col collapsed="false" customWidth="true" hidden="false" outlineLevel="0" max="30" min="30" style="158" width="11.7"/>
    <col collapsed="false" customWidth="true" hidden="false" outlineLevel="0" max="31" min="31" style="158" width="3.71"/>
    <col collapsed="false" customWidth="true" hidden="false" outlineLevel="0" max="32" min="32" style="158" width="9.43"/>
    <col collapsed="false" customWidth="true" hidden="false" outlineLevel="0" max="33" min="33" style="158" width="44.57"/>
    <col collapsed="false" customWidth="true" hidden="false" outlineLevel="0" max="34" min="34" style="158" width="14.57"/>
    <col collapsed="false" customWidth="true" hidden="false" outlineLevel="0" max="35" min="35" style="158" width="36.28"/>
    <col collapsed="false" customWidth="true" hidden="false" outlineLevel="0" max="37" min="36" style="158" width="14.57"/>
    <col collapsed="false" customWidth="true" hidden="false" outlineLevel="0" max="38" min="38" style="158" width="36.28"/>
    <col collapsed="false" customWidth="true" hidden="false" outlineLevel="0" max="39" min="39" style="158" width="25.7"/>
    <col collapsed="false" customWidth="true" hidden="false" outlineLevel="0" max="41" min="40" style="158" width="14.71"/>
    <col collapsed="false" customWidth="true" hidden="false" outlineLevel="0" max="53" min="42" style="158" width="21.71"/>
    <col collapsed="false" customWidth="true" hidden="true" outlineLevel="0" max="64" min="54" style="158" width="21.71"/>
    <col collapsed="false" customWidth="true" hidden="true" outlineLevel="0" max="65" min="65" style="135" width="21.71"/>
    <col collapsed="false" customWidth="true" hidden="false" outlineLevel="0" max="69" min="66" style="158" width="23.86"/>
    <col collapsed="false" customWidth="false" hidden="false" outlineLevel="0" max="1025" min="70" style="158" width="10.56"/>
  </cols>
  <sheetData>
    <row r="1" customFormat="false" ht="16.5" hidden="true" customHeight="true" outlineLevel="0" collapsed="false">
      <c r="BD1" s="159"/>
      <c r="BH1" s="159"/>
      <c r="BL1" s="159"/>
      <c r="BP1" s="159"/>
    </row>
    <row r="2" customFormat="false" ht="16.5" hidden="true" customHeight="true" outlineLevel="0" collapsed="false">
      <c r="E2" s="158" t="n">
        <v>1</v>
      </c>
    </row>
    <row r="3" customFormat="false" ht="11.25" hidden="true" customHeight="false" outlineLevel="0" collapsed="false"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customFormat="false" ht="12.75" hidden="false" customHeight="true" outlineLevel="0" collapsed="false">
      <c r="C4" s="160"/>
      <c r="D4" s="137" t="e">
        <f aca="false"> "Справка о финансировании в тыс.руб " &amp; IF(#NAME? = "да", "(c НДС)", "(без НДС)")</f>
        <v>#N/A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4"/>
      <c r="BD4" s="164"/>
    </row>
    <row r="5" customFormat="false" ht="12.75" hidden="false" customHeight="true" outlineLevel="0" collapsed="false">
      <c r="C5" s="160"/>
      <c r="D5" s="138" t="e">
        <f aca="false">#NAME? &amp; " " &amp; #NAME?</f>
        <v>#N/A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6"/>
      <c r="AB5" s="166"/>
      <c r="AC5" s="166"/>
      <c r="AD5" s="167" t="s">
        <v>117</v>
      </c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8" t="e">
        <f aca="false">#NAME?</f>
        <v>#N/A</v>
      </c>
      <c r="AR5" s="169"/>
      <c r="AS5" s="170"/>
      <c r="AT5" s="170"/>
      <c r="AU5" s="171" t="n">
        <f aca="false">AU10</f>
        <v>0</v>
      </c>
      <c r="AV5" s="169"/>
      <c r="AW5" s="170"/>
      <c r="AX5" s="170"/>
      <c r="AY5" s="170"/>
      <c r="AZ5" s="170"/>
      <c r="BA5" s="170"/>
      <c r="BB5" s="170"/>
      <c r="BC5" s="164"/>
      <c r="BD5" s="164"/>
    </row>
    <row r="6" customFormat="false" ht="11.25" hidden="false" customHeight="false" outlineLevel="0" collapsed="false">
      <c r="C6" s="160"/>
      <c r="D6" s="160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3"/>
      <c r="AR6" s="172"/>
      <c r="AS6" s="172"/>
      <c r="AT6" s="172"/>
      <c r="AU6" s="173"/>
      <c r="AV6" s="172"/>
      <c r="AW6" s="172"/>
      <c r="AX6" s="172"/>
      <c r="AY6" s="172"/>
      <c r="AZ6" s="172"/>
      <c r="BA6" s="172"/>
      <c r="BB6" s="172"/>
      <c r="BC6" s="160"/>
      <c r="BD6" s="160"/>
      <c r="BE6" s="174"/>
      <c r="BF6" s="174"/>
      <c r="BG6" s="174"/>
      <c r="BH6" s="174"/>
      <c r="BI6" s="174"/>
      <c r="BJ6" s="174"/>
      <c r="BK6" s="174"/>
      <c r="BL6" s="174"/>
    </row>
    <row r="7" customFormat="false" ht="24" hidden="false" customHeight="true" outlineLevel="0" collapsed="false">
      <c r="C7" s="160"/>
      <c r="D7" s="140" t="s">
        <v>101</v>
      </c>
      <c r="E7" s="140" t="s">
        <v>118</v>
      </c>
      <c r="F7" s="140" t="s">
        <v>119</v>
      </c>
      <c r="G7" s="141" t="s">
        <v>120</v>
      </c>
      <c r="H7" s="141" t="s">
        <v>121</v>
      </c>
      <c r="I7" s="141"/>
      <c r="J7" s="141"/>
      <c r="K7" s="141" t="s">
        <v>122</v>
      </c>
      <c r="L7" s="141" t="s">
        <v>123</v>
      </c>
      <c r="M7" s="141" t="s">
        <v>124</v>
      </c>
      <c r="N7" s="140" t="s">
        <v>125</v>
      </c>
      <c r="O7" s="140"/>
      <c r="P7" s="141" t="s">
        <v>126</v>
      </c>
      <c r="Q7" s="141" t="s">
        <v>127</v>
      </c>
      <c r="R7" s="141" t="s">
        <v>128</v>
      </c>
      <c r="S7" s="141" t="s">
        <v>129</v>
      </c>
      <c r="T7" s="141"/>
      <c r="U7" s="141"/>
      <c r="V7" s="141"/>
      <c r="W7" s="141"/>
      <c r="X7" s="141"/>
      <c r="Y7" s="141"/>
      <c r="Z7" s="141" t="s">
        <v>121</v>
      </c>
      <c r="AA7" s="141"/>
      <c r="AB7" s="141"/>
      <c r="AC7" s="141"/>
      <c r="AD7" s="141"/>
      <c r="AE7" s="140" t="s">
        <v>130</v>
      </c>
      <c r="AF7" s="140"/>
      <c r="AG7" s="141" t="s">
        <v>131</v>
      </c>
      <c r="AH7" s="141" t="s">
        <v>132</v>
      </c>
      <c r="AI7" s="141" t="s">
        <v>133</v>
      </c>
      <c r="AJ7" s="141" t="s">
        <v>134</v>
      </c>
      <c r="AK7" s="141" t="s">
        <v>135</v>
      </c>
      <c r="AL7" s="141" t="s">
        <v>136</v>
      </c>
      <c r="AM7" s="141" t="s">
        <v>137</v>
      </c>
      <c r="AN7" s="141" t="s">
        <v>138</v>
      </c>
      <c r="AO7" s="141" t="s">
        <v>139</v>
      </c>
      <c r="AP7" s="141" t="s">
        <v>140</v>
      </c>
      <c r="AQ7" s="141" t="s">
        <v>141</v>
      </c>
      <c r="AR7" s="141" t="s">
        <v>142</v>
      </c>
      <c r="AS7" s="141" t="s">
        <v>143</v>
      </c>
      <c r="AT7" s="141" t="s">
        <v>144</v>
      </c>
      <c r="AU7" s="141" t="e">
        <f aca="false">"Размер средств, исключаемых из НВВ на " &amp; #NAME? &amp; " год, в связи с неисполнением ИП"</f>
        <v>#N/A</v>
      </c>
      <c r="AV7" s="141" t="e">
        <f aca="false">"Утверждено на " &amp; #NAME? &amp; " (план)"</f>
        <v>#N/A</v>
      </c>
      <c r="AW7" s="141" t="e">
        <f aca="false">"Утверждено на " &amp; #NAME? &amp; " (корректировка)"</f>
        <v>#N/A</v>
      </c>
      <c r="AX7" s="141" t="e">
        <f aca="false">"Утверждено на " &amp; #NAME? &amp; " (дельта)"</f>
        <v>#N/A</v>
      </c>
      <c r="AY7" s="141" t="e">
        <f aca="false">"Утверждено на " &amp; #NAME?+1 &amp; " (план)"</f>
        <v>#N/A</v>
      </c>
      <c r="AZ7" s="141" t="e">
        <f aca="false">"Утверждено на " &amp; #NAME?+1 &amp; " (корректировка)"</f>
        <v>#N/A</v>
      </c>
      <c r="BA7" s="141" t="e">
        <f aca="false">"Утверждено на " &amp; #NAME?+1 &amp; " (дельта)"</f>
        <v>#N/A</v>
      </c>
      <c r="BB7" s="141" t="e">
        <f aca="false">"Утверждено на " &amp; #NAME?+2 &amp; " (план)"</f>
        <v>#N/A</v>
      </c>
      <c r="BC7" s="141" t="e">
        <f aca="false">"Утверждено на " &amp; #NAME?+2 &amp; " (корректировка)"</f>
        <v>#N/A</v>
      </c>
      <c r="BD7" s="141" t="e">
        <f aca="false">"Утверждено на " &amp; #NAME?+2 &amp; " (дельта)"</f>
        <v>#N/A</v>
      </c>
      <c r="BE7" s="141" t="e">
        <f aca="false">"Утверждено на " &amp; #NAME?+3 &amp; " (план)"</f>
        <v>#N/A</v>
      </c>
      <c r="BF7" s="141" t="e">
        <f aca="false">"Утверждено на " &amp; #NAME?+3 &amp; " (корректировка)"</f>
        <v>#N/A</v>
      </c>
      <c r="BG7" s="141" t="e">
        <f aca="false">"Утверждено на " &amp; #NAME?+3 &amp; " (дельта)"</f>
        <v>#N/A</v>
      </c>
      <c r="BH7" s="141" t="e">
        <f aca="false">"Утверждено на " &amp; #NAME?+4 &amp; " (план)"</f>
        <v>#N/A</v>
      </c>
      <c r="BI7" s="141" t="e">
        <f aca="false">"Утверждено на " &amp; #NAME?+4 &amp; " (корректировка)"</f>
        <v>#N/A</v>
      </c>
      <c r="BJ7" s="141" t="e">
        <f aca="false">"Утверждено на " &amp; #NAME?+4 &amp; " (дельта)"</f>
        <v>#N/A</v>
      </c>
      <c r="BK7" s="141" t="str">
        <f aca="false">"Утверждено на оставшийся период (план)"</f>
        <v>Утверждено на оставшийся период (план)</v>
      </c>
      <c r="BL7" s="141" t="str">
        <f aca="false">"Утверждено на оставшийся период (корректировка)"</f>
        <v>Утверждено на оставшийся период (корректировка)</v>
      </c>
      <c r="BM7" s="141" t="str">
        <f aca="false">"Утверждено на оставшийся период (дельта)"</f>
        <v>Утверждено на оставшийся период (дельта)</v>
      </c>
      <c r="BN7" s="175"/>
      <c r="BO7" s="176"/>
    </row>
    <row r="8" customFormat="false" ht="24" hidden="false" customHeight="true" outlineLevel="0" collapsed="false">
      <c r="C8" s="160"/>
      <c r="D8" s="140"/>
      <c r="E8" s="140"/>
      <c r="F8" s="140"/>
      <c r="G8" s="141"/>
      <c r="H8" s="141" t="s">
        <v>102</v>
      </c>
      <c r="I8" s="141" t="s">
        <v>103</v>
      </c>
      <c r="J8" s="141" t="s">
        <v>104</v>
      </c>
      <c r="K8" s="141"/>
      <c r="L8" s="141"/>
      <c r="M8" s="141"/>
      <c r="N8" s="140"/>
      <c r="O8" s="140"/>
      <c r="P8" s="141"/>
      <c r="Q8" s="141"/>
      <c r="R8" s="141"/>
      <c r="S8" s="141" t="s">
        <v>102</v>
      </c>
      <c r="T8" s="141" t="s">
        <v>103</v>
      </c>
      <c r="U8" s="141" t="s">
        <v>104</v>
      </c>
      <c r="V8" s="141" t="s">
        <v>145</v>
      </c>
      <c r="W8" s="141" t="s">
        <v>104</v>
      </c>
      <c r="X8" s="141" t="s">
        <v>146</v>
      </c>
      <c r="Y8" s="141" t="s">
        <v>147</v>
      </c>
      <c r="Z8" s="141" t="s">
        <v>102</v>
      </c>
      <c r="AA8" s="141" t="s">
        <v>103</v>
      </c>
      <c r="AB8" s="141" t="s">
        <v>104</v>
      </c>
      <c r="AC8" s="141" t="s">
        <v>145</v>
      </c>
      <c r="AD8" s="141" t="s">
        <v>104</v>
      </c>
      <c r="AE8" s="140"/>
      <c r="AF8" s="140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 t="s">
        <v>148</v>
      </c>
      <c r="AW8" s="141" t="s">
        <v>148</v>
      </c>
      <c r="AX8" s="141" t="s">
        <v>148</v>
      </c>
      <c r="AY8" s="141" t="s">
        <v>148</v>
      </c>
      <c r="AZ8" s="141" t="s">
        <v>148</v>
      </c>
      <c r="BA8" s="141" t="s">
        <v>148</v>
      </c>
      <c r="BB8" s="141" t="s">
        <v>148</v>
      </c>
      <c r="BC8" s="141" t="s">
        <v>148</v>
      </c>
      <c r="BD8" s="141" t="s">
        <v>148</v>
      </c>
      <c r="BE8" s="141" t="s">
        <v>148</v>
      </c>
      <c r="BF8" s="141" t="s">
        <v>148</v>
      </c>
      <c r="BG8" s="141" t="s">
        <v>148</v>
      </c>
      <c r="BH8" s="141" t="s">
        <v>148</v>
      </c>
      <c r="BI8" s="141" t="s">
        <v>148</v>
      </c>
      <c r="BJ8" s="141" t="s">
        <v>148</v>
      </c>
      <c r="BK8" s="141"/>
      <c r="BL8" s="141"/>
      <c r="BM8" s="141"/>
      <c r="BN8" s="175"/>
      <c r="BO8" s="176"/>
    </row>
    <row r="9" customFormat="false" ht="15" hidden="false" customHeight="true" outlineLevel="0" collapsed="false">
      <c r="C9" s="160"/>
      <c r="D9" s="177"/>
      <c r="E9" s="178"/>
      <c r="F9" s="178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80" t="s">
        <v>149</v>
      </c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81"/>
    </row>
    <row r="10" customFormat="false" ht="11.25" hidden="false" customHeight="false" outlineLevel="0" collapsed="false">
      <c r="C10" s="160"/>
      <c r="D10" s="182"/>
      <c r="E10" s="174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4"/>
      <c r="AF10" s="183"/>
      <c r="AG10" s="184" t="s">
        <v>148</v>
      </c>
      <c r="AH10" s="183"/>
      <c r="AI10" s="183"/>
      <c r="AJ10" s="183"/>
      <c r="AK10" s="183"/>
      <c r="AL10" s="183"/>
      <c r="AM10" s="183"/>
      <c r="AN10" s="183"/>
      <c r="AO10" s="183"/>
      <c r="AP10" s="183"/>
      <c r="AQ10" s="185" t="n">
        <f aca="false">SUM(AT10,AV10,AY10,BB10,BE10,BH10,BK10)</f>
        <v>133125.7592</v>
      </c>
      <c r="AR10" s="185" t="n">
        <f aca="false">SUM(AT10,AW10,AZ10,BC10,BF10,BI10,BL10)</f>
        <v>153777.3404</v>
      </c>
      <c r="AS10" s="185" t="n">
        <f aca="false">AQ10-AR10</f>
        <v>-20651.5812</v>
      </c>
      <c r="AT10" s="186" t="n">
        <f aca="false">AT11+AT16+AT20+AT24</f>
        <v>101432.1392</v>
      </c>
      <c r="AU10" s="186" t="n">
        <f aca="false">AU11+AU16+AU20+AU24</f>
        <v>0</v>
      </c>
      <c r="AV10" s="186" t="n">
        <f aca="false">AV11+AV16+AV20+AV24</f>
        <v>31693.62</v>
      </c>
      <c r="AW10" s="186" t="n">
        <f aca="false">AW11+AW16+AW20+AW24</f>
        <v>52345.2012</v>
      </c>
      <c r="AX10" s="186" t="n">
        <f aca="false">AV10-AW10</f>
        <v>-20651.5812</v>
      </c>
      <c r="AY10" s="186" t="n">
        <f aca="false">AY11+AY16+AY20+AY24</f>
        <v>0</v>
      </c>
      <c r="AZ10" s="186" t="n">
        <f aca="false">AZ11+AZ16+AZ20+AZ24</f>
        <v>0</v>
      </c>
      <c r="BA10" s="186" t="n">
        <f aca="false">AY10-AZ10</f>
        <v>0</v>
      </c>
      <c r="BB10" s="186" t="n">
        <f aca="false">BB11+BB16+BB20+BB24</f>
        <v>0</v>
      </c>
      <c r="BC10" s="186" t="n">
        <f aca="false">BC11+BC16+BC20+BC24</f>
        <v>0</v>
      </c>
      <c r="BD10" s="186" t="n">
        <f aca="false">BB10-BC10</f>
        <v>0</v>
      </c>
      <c r="BE10" s="186" t="n">
        <f aca="false">BE11+BE16+BE20+BE24</f>
        <v>0</v>
      </c>
      <c r="BF10" s="186" t="n">
        <f aca="false">BF11+BF16+BF20+BF24</f>
        <v>0</v>
      </c>
      <c r="BG10" s="186" t="n">
        <f aca="false">BE10-BF10</f>
        <v>0</v>
      </c>
      <c r="BH10" s="186" t="n">
        <f aca="false">BH11+BH16+BH20+BH24</f>
        <v>0</v>
      </c>
      <c r="BI10" s="186" t="n">
        <f aca="false">BI11+BI16+BI20+BI24</f>
        <v>0</v>
      </c>
      <c r="BJ10" s="186" t="n">
        <f aca="false">BH10-BI10</f>
        <v>0</v>
      </c>
      <c r="BK10" s="186" t="n">
        <f aca="false">BK11+BK16+BK20+BK24</f>
        <v>0</v>
      </c>
      <c r="BL10" s="186" t="n">
        <f aca="false">BL11+BL16+BL20+BL24</f>
        <v>0</v>
      </c>
      <c r="BM10" s="185" t="n">
        <f aca="false">BK10-BL10</f>
        <v>0</v>
      </c>
      <c r="BN10" s="187"/>
      <c r="BO10" s="188"/>
    </row>
    <row r="11" customFormat="false" ht="11.25" hidden="false" customHeight="false" outlineLevel="0" collapsed="false">
      <c r="C11" s="160"/>
      <c r="D11" s="189"/>
      <c r="E11" s="190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4"/>
      <c r="AF11" s="191" t="n">
        <v>1</v>
      </c>
      <c r="AG11" s="184" t="s">
        <v>150</v>
      </c>
      <c r="AH11" s="183"/>
      <c r="AI11" s="183"/>
      <c r="AJ11" s="183"/>
      <c r="AK11" s="183"/>
      <c r="AL11" s="183"/>
      <c r="AM11" s="183"/>
      <c r="AN11" s="183"/>
      <c r="AO11" s="183"/>
      <c r="AP11" s="192"/>
      <c r="AQ11" s="185" t="n">
        <f aca="false">SUM(AT11,AV11,AY11,BB11,BE11,BH11,BK11)</f>
        <v>133125.7592</v>
      </c>
      <c r="AR11" s="185" t="n">
        <f aca="false">SUM(AT11,AW11,AZ11,BC11,BF11,BI11,BL11)</f>
        <v>153777.3404</v>
      </c>
      <c r="AS11" s="185" t="n">
        <f aca="false">AQ11-AR11</f>
        <v>-20651.5812</v>
      </c>
      <c r="AT11" s="193" t="n">
        <f aca="false">AT12+AT13+AT14+AT15</f>
        <v>101432.1392</v>
      </c>
      <c r="AU11" s="193" t="n">
        <f aca="false">AU12+AU13+AU14+AU15</f>
        <v>0</v>
      </c>
      <c r="AV11" s="193" t="n">
        <f aca="false">AV12+AV13+AV14+AV15</f>
        <v>31693.62</v>
      </c>
      <c r="AW11" s="193" t="n">
        <f aca="false">AW12+AW13+AW14+AW15</f>
        <v>52345.2012</v>
      </c>
      <c r="AX11" s="186" t="n">
        <f aca="false">AV11-AW11</f>
        <v>-20651.5812</v>
      </c>
      <c r="AY11" s="193" t="n">
        <f aca="false">AY12+AY13+AY14+AY15</f>
        <v>0</v>
      </c>
      <c r="AZ11" s="193" t="n">
        <f aca="false">AZ12+AZ13+AZ14+AZ15</f>
        <v>0</v>
      </c>
      <c r="BA11" s="186" t="n">
        <f aca="false">AY11-AZ11</f>
        <v>0</v>
      </c>
      <c r="BB11" s="193" t="n">
        <f aca="false">BB12+BB13+BB14+BB15</f>
        <v>0</v>
      </c>
      <c r="BC11" s="193" t="n">
        <f aca="false">BC12+BC13+BC14+BC15</f>
        <v>0</v>
      </c>
      <c r="BD11" s="186" t="n">
        <f aca="false">BB11-BC11</f>
        <v>0</v>
      </c>
      <c r="BE11" s="193" t="n">
        <f aca="false">BE12+BE13+BE14+BE15</f>
        <v>0</v>
      </c>
      <c r="BF11" s="193" t="n">
        <f aca="false">BF12+BF13+BF14+BF15</f>
        <v>0</v>
      </c>
      <c r="BG11" s="186" t="n">
        <f aca="false">BE11-BF11</f>
        <v>0</v>
      </c>
      <c r="BH11" s="193" t="n">
        <f aca="false">BH12+BH13+BH14+BH15</f>
        <v>0</v>
      </c>
      <c r="BI11" s="193" t="n">
        <f aca="false">BI12+BI13+BI14+BI15</f>
        <v>0</v>
      </c>
      <c r="BJ11" s="186" t="n">
        <f aca="false">BH11-BI11</f>
        <v>0</v>
      </c>
      <c r="BK11" s="193"/>
      <c r="BL11" s="193" t="n">
        <f aca="false">BL12+BL13+BL14+BL15</f>
        <v>0</v>
      </c>
      <c r="BM11" s="185" t="n">
        <f aca="false">BK11-BL11</f>
        <v>0</v>
      </c>
      <c r="BN11" s="181"/>
      <c r="BO11" s="174"/>
    </row>
    <row r="12" customFormat="false" ht="11.25" hidden="false" customHeight="true" outlineLevel="0" collapsed="false">
      <c r="C12" s="160"/>
      <c r="D12" s="194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82"/>
      <c r="AF12" s="195" t="s">
        <v>151</v>
      </c>
      <c r="AG12" s="196" t="s">
        <v>152</v>
      </c>
      <c r="AH12" s="197"/>
      <c r="AI12" s="197"/>
      <c r="AJ12" s="197"/>
      <c r="AK12" s="197"/>
      <c r="AL12" s="197"/>
      <c r="AM12" s="197"/>
      <c r="AN12" s="197"/>
      <c r="AO12" s="197"/>
      <c r="AP12" s="197"/>
      <c r="AQ12" s="168" t="n">
        <f aca="false">SUM(AT12,AV12,AY12,BB12,BE12,BH12,BK12)</f>
        <v>54971.25360166</v>
      </c>
      <c r="AR12" s="168" t="n">
        <f aca="false">SUM(AT12,AW12,AZ12,BC12,BF12,BI12,BL12)</f>
        <v>65431.16149126</v>
      </c>
      <c r="AS12" s="168" t="n">
        <f aca="false">AQ12-AR12</f>
        <v>-10459.9078896</v>
      </c>
      <c r="AT12" s="198" t="n">
        <f aca="false">SUMIF($AG$49:$AG$144,$AG12,AT$49:AT$144)</f>
        <v>31781.97706306</v>
      </c>
      <c r="AU12" s="198" t="n">
        <f aca="false">SUMIF($BR$49:$BR$144,$BR12,AU$49:AU$144)</f>
        <v>0</v>
      </c>
      <c r="AV12" s="198" t="n">
        <f aca="false">SUMIF($BR$49:$BR$144,$BR12,AV$49:AV$144)</f>
        <v>23189.2765386</v>
      </c>
      <c r="AW12" s="198" t="n">
        <f aca="false">SUMIF($BR$49:$BR$144,$BR12,AW$49:AW$144)</f>
        <v>33649.1844282</v>
      </c>
      <c r="AX12" s="199" t="n">
        <f aca="false">AV12-AW12</f>
        <v>-10459.9078896</v>
      </c>
      <c r="AY12" s="198" t="n">
        <f aca="false">SUMIF($BR$49:$BR$144,$BR12,AY$49:AY$144)</f>
        <v>0</v>
      </c>
      <c r="AZ12" s="198" t="n">
        <f aca="false">SUMIF($BR$49:$BR$144,$BR12,AZ$49:AZ$144)</f>
        <v>0</v>
      </c>
      <c r="BA12" s="199" t="n">
        <f aca="false">AY12-AZ12</f>
        <v>0</v>
      </c>
      <c r="BB12" s="198" t="n">
        <f aca="false">SUMIF($BR$49:$BR$144,$BR12,BB$49:BB$144)</f>
        <v>0</v>
      </c>
      <c r="BC12" s="198" t="n">
        <f aca="false">SUMIF($BR$49:$BR$144,$BR12,BC$49:BC$144)</f>
        <v>0</v>
      </c>
      <c r="BD12" s="199" t="n">
        <f aca="false">BB12-BC12</f>
        <v>0</v>
      </c>
      <c r="BE12" s="198" t="n">
        <f aca="false">SUMIF($BR$49:$BR$144,$BR12,BE$49:BE$144)</f>
        <v>0</v>
      </c>
      <c r="BF12" s="198" t="n">
        <f aca="false">SUMIF($BR$49:$BR$144,$BR12,BF$49:BF$144)</f>
        <v>0</v>
      </c>
      <c r="BG12" s="199" t="n">
        <f aca="false">BE12-BF12</f>
        <v>0</v>
      </c>
      <c r="BH12" s="198" t="n">
        <f aca="false">SUMIF($BR$49:$BR$144,$BR12,BH$49:BH$144)</f>
        <v>0</v>
      </c>
      <c r="BI12" s="198" t="n">
        <f aca="false">SUMIF($BR$49:$BR$144,$BR12,BI$49:BI$144)</f>
        <v>0</v>
      </c>
      <c r="BJ12" s="199" t="n">
        <f aca="false">BH12-BI12</f>
        <v>0</v>
      </c>
      <c r="BK12" s="198" t="n">
        <f aca="false">SUMIF($BR$49:$BR$144,$BR12,BK$49:BK$144)</f>
        <v>0</v>
      </c>
      <c r="BL12" s="198" t="n">
        <f aca="false">SUMIF($BR$49:$BR$144,$BR12,BL$49:BL$144)</f>
        <v>0</v>
      </c>
      <c r="BM12" s="168" t="n">
        <f aca="false">BK12-BL12</f>
        <v>0</v>
      </c>
      <c r="BN12" s="181"/>
      <c r="BO12" s="174"/>
      <c r="BR12" s="200" t="str">
        <f aca="false">AG12 &amp; "0"</f>
        <v>Прибыль направляемая на инвестиции0</v>
      </c>
    </row>
    <row r="13" customFormat="false" ht="11.25" hidden="false" customHeight="false" outlineLevel="0" collapsed="false">
      <c r="C13" s="160"/>
      <c r="D13" s="194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82"/>
      <c r="AF13" s="195" t="s">
        <v>153</v>
      </c>
      <c r="AG13" s="196" t="s">
        <v>154</v>
      </c>
      <c r="AH13" s="197"/>
      <c r="AI13" s="197"/>
      <c r="AJ13" s="197"/>
      <c r="AK13" s="197"/>
      <c r="AL13" s="197"/>
      <c r="AM13" s="197"/>
      <c r="AN13" s="197"/>
      <c r="AO13" s="197"/>
      <c r="AP13" s="197"/>
      <c r="AQ13" s="168" t="n">
        <f aca="false">SUM(AT13,AV13,AY13,BB13,BE13,BH13,BK13)</f>
        <v>43951.59199834</v>
      </c>
      <c r="AR13" s="168" t="n">
        <f aca="false">SUM(AT13,AW13,AZ13,BC13,BF13,BI13,BL13)</f>
        <v>54143.26530874</v>
      </c>
      <c r="AS13" s="168" t="n">
        <f aca="false">AQ13-AR13</f>
        <v>-10191.6733104</v>
      </c>
      <c r="AT13" s="198" t="n">
        <f aca="false">SUMIF($AG$49:$AG$144,$AG13,AT$49:AT$144)</f>
        <v>35447.24853694</v>
      </c>
      <c r="AU13" s="198" t="n">
        <f aca="false">SUMIF($BR$49:$BR$144,$BR13,AU$49:AU$144)</f>
        <v>0</v>
      </c>
      <c r="AV13" s="198" t="n">
        <f aca="false">SUMIF($BR$49:$BR$144,$BR13,AV$49:AV$144)</f>
        <v>8504.3434614</v>
      </c>
      <c r="AW13" s="198" t="n">
        <f aca="false">SUMIF($BR$49:$BR$144,$BR13,AW$49:AW$144)</f>
        <v>18696.0167718</v>
      </c>
      <c r="AX13" s="199" t="n">
        <f aca="false">AV13-AW13</f>
        <v>-10191.6733104</v>
      </c>
      <c r="AY13" s="198" t="n">
        <f aca="false">SUMIF($BR$49:$BR$144,$BR13,AY$49:AY$144)</f>
        <v>0</v>
      </c>
      <c r="AZ13" s="198" t="n">
        <f aca="false">SUMIF($BR$49:$BR$144,$BR13,AZ$49:AZ$144)</f>
        <v>0</v>
      </c>
      <c r="BA13" s="199" t="n">
        <f aca="false">AY13-AZ13</f>
        <v>0</v>
      </c>
      <c r="BB13" s="198" t="n">
        <f aca="false">SUMIF($BR$49:$BR$144,$BR13,BB$49:BB$144)</f>
        <v>0</v>
      </c>
      <c r="BC13" s="198" t="n">
        <f aca="false">SUMIF($BR$49:$BR$144,$BR13,BC$49:BC$144)</f>
        <v>0</v>
      </c>
      <c r="BD13" s="199" t="n">
        <f aca="false">BB13-BC13</f>
        <v>0</v>
      </c>
      <c r="BE13" s="198" t="n">
        <f aca="false">SUMIF($BR$49:$BR$144,$BR13,BE$49:BE$144)</f>
        <v>0</v>
      </c>
      <c r="BF13" s="198" t="n">
        <f aca="false">SUMIF($BR$49:$BR$144,$BR13,BF$49:BF$144)</f>
        <v>0</v>
      </c>
      <c r="BG13" s="199" t="n">
        <f aca="false">BE13-BF13</f>
        <v>0</v>
      </c>
      <c r="BH13" s="198" t="n">
        <f aca="false">SUMIF($BR$49:$BR$144,$BR13,BH$49:BH$144)</f>
        <v>0</v>
      </c>
      <c r="BI13" s="198" t="n">
        <f aca="false">SUMIF($BR$49:$BR$144,$BR13,BI$49:BI$144)</f>
        <v>0</v>
      </c>
      <c r="BJ13" s="199" t="n">
        <f aca="false">BH13-BI13</f>
        <v>0</v>
      </c>
      <c r="BK13" s="198" t="n">
        <f aca="false">SUMIF($BR$49:$BR$144,$BR13,BK$49:BK$144)</f>
        <v>0</v>
      </c>
      <c r="BL13" s="198" t="n">
        <f aca="false">SUMIF($BR$49:$BR$144,$BR13,BL$49:BL$144)</f>
        <v>0</v>
      </c>
      <c r="BM13" s="168" t="n">
        <f aca="false">BK13-BL13</f>
        <v>0</v>
      </c>
      <c r="BN13" s="181"/>
      <c r="BO13" s="174"/>
      <c r="BR13" s="200" t="str">
        <f aca="false">AG13 &amp; "0"</f>
        <v>Амортизационные отчисления0</v>
      </c>
    </row>
    <row r="14" customFormat="false" ht="11.25" hidden="false" customHeight="false" outlineLevel="0" collapsed="false">
      <c r="C14" s="160"/>
      <c r="D14" s="194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82"/>
      <c r="AF14" s="195" t="s">
        <v>155</v>
      </c>
      <c r="AG14" s="196" t="s">
        <v>156</v>
      </c>
      <c r="AH14" s="197"/>
      <c r="AI14" s="197"/>
      <c r="AJ14" s="197"/>
      <c r="AK14" s="197"/>
      <c r="AL14" s="197"/>
      <c r="AM14" s="197"/>
      <c r="AN14" s="197"/>
      <c r="AO14" s="197"/>
      <c r="AP14" s="197"/>
      <c r="AQ14" s="168" t="n">
        <f aca="false">SUM(AT14,AV14,AY14,BB14,BE14,BH14,BK14)</f>
        <v>0</v>
      </c>
      <c r="AR14" s="168" t="n">
        <f aca="false">SUM(AT14,AW14,AZ14,BC14,BF14,BI14,BL14)</f>
        <v>0</v>
      </c>
      <c r="AS14" s="168" t="n">
        <f aca="false">AQ14-AR14</f>
        <v>0</v>
      </c>
      <c r="AT14" s="198" t="n">
        <f aca="false">SUMIF($AG$49:$AG$144,$AG14,AT$49:AT$144)</f>
        <v>0</v>
      </c>
      <c r="AU14" s="198" t="n">
        <f aca="false">SUMIF($BR$49:$BR$144,$BR14,AU$49:AU$144)</f>
        <v>0</v>
      </c>
      <c r="AV14" s="198" t="n">
        <f aca="false">SUMIF($BR$49:$BR$144,$BR14,AV$49:AV$144)</f>
        <v>0</v>
      </c>
      <c r="AW14" s="198" t="n">
        <f aca="false">SUMIF($BR$49:$BR$144,$BR14,AW$49:AW$144)</f>
        <v>0</v>
      </c>
      <c r="AX14" s="199" t="n">
        <f aca="false">AV14-AW14</f>
        <v>0</v>
      </c>
      <c r="AY14" s="198" t="n">
        <f aca="false">SUMIF($BR$49:$BR$144,$BR14,AY$49:AY$144)</f>
        <v>0</v>
      </c>
      <c r="AZ14" s="198" t="n">
        <f aca="false">SUMIF($BR$49:$BR$144,$BR14,AZ$49:AZ$144)</f>
        <v>0</v>
      </c>
      <c r="BA14" s="199" t="n">
        <f aca="false">AY14-AZ14</f>
        <v>0</v>
      </c>
      <c r="BB14" s="198" t="n">
        <f aca="false">SUMIF($BR$49:$BR$144,$BR14,BB$49:BB$144)</f>
        <v>0</v>
      </c>
      <c r="BC14" s="198" t="n">
        <f aca="false">SUMIF($BR$49:$BR$144,$BR14,BC$49:BC$144)</f>
        <v>0</v>
      </c>
      <c r="BD14" s="199" t="n">
        <f aca="false">BB14-BC14</f>
        <v>0</v>
      </c>
      <c r="BE14" s="198" t="n">
        <f aca="false">SUMIF($BR$49:$BR$144,$BR14,BE$49:BE$144)</f>
        <v>0</v>
      </c>
      <c r="BF14" s="198" t="n">
        <f aca="false">SUMIF($BR$49:$BR$144,$BR14,BF$49:BF$144)</f>
        <v>0</v>
      </c>
      <c r="BG14" s="199" t="n">
        <f aca="false">BE14-BF14</f>
        <v>0</v>
      </c>
      <c r="BH14" s="198" t="n">
        <f aca="false">SUMIF($BR$49:$BR$144,$BR14,BH$49:BH$144)</f>
        <v>0</v>
      </c>
      <c r="BI14" s="198" t="n">
        <f aca="false">SUMIF($BR$49:$BR$144,$BR14,BI$49:BI$144)</f>
        <v>0</v>
      </c>
      <c r="BJ14" s="199" t="n">
        <f aca="false">BH14-BI14</f>
        <v>0</v>
      </c>
      <c r="BK14" s="198"/>
      <c r="BL14" s="198" t="n">
        <f aca="false">SUMIF($BR$49:$BR$144,$BR14,BL$49:BL$144)</f>
        <v>0</v>
      </c>
      <c r="BM14" s="168" t="n">
        <f aca="false">BK14-BL14</f>
        <v>0</v>
      </c>
      <c r="BN14" s="181"/>
      <c r="BO14" s="174"/>
      <c r="BR14" s="200" t="str">
        <f aca="false">AG14 &amp; "0"</f>
        <v>Прочие собственные средства0</v>
      </c>
    </row>
    <row r="15" customFormat="false" ht="11.25" hidden="false" customHeight="true" outlineLevel="0" collapsed="false">
      <c r="C15" s="160"/>
      <c r="D15" s="194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2"/>
      <c r="AF15" s="195" t="s">
        <v>157</v>
      </c>
      <c r="AG15" s="196" t="s">
        <v>158</v>
      </c>
      <c r="AH15" s="197"/>
      <c r="AI15" s="197"/>
      <c r="AJ15" s="197"/>
      <c r="AK15" s="197"/>
      <c r="AL15" s="197"/>
      <c r="AM15" s="197"/>
      <c r="AN15" s="197"/>
      <c r="AO15" s="197"/>
      <c r="AP15" s="197"/>
      <c r="AQ15" s="168" t="n">
        <f aca="false">SUM(AT15,AV15,AY15,BB15,BE15,BH15,BK15)</f>
        <v>34202.9136</v>
      </c>
      <c r="AR15" s="168" t="n">
        <f aca="false">SUM(AT15,AW15,AZ15,BC15,BF15,BI15,BL15)</f>
        <v>34202.9136</v>
      </c>
      <c r="AS15" s="168" t="n">
        <f aca="false">AQ15-AR15</f>
        <v>0</v>
      </c>
      <c r="AT15" s="198" t="n">
        <f aca="false">SUMIF($AG$49:$AG$144,$AG15,AT$49:AT$144)</f>
        <v>34202.9136</v>
      </c>
      <c r="AU15" s="198" t="n">
        <f aca="false">SUMIF($BR$49:$BR$144,$BR15,AU$49:AU$144)</f>
        <v>0</v>
      </c>
      <c r="AV15" s="198" t="n">
        <f aca="false">SUMIF($BR$49:$BR$144,$BR15,AV$49:AV$144)</f>
        <v>0</v>
      </c>
      <c r="AW15" s="198" t="n">
        <f aca="false">SUMIF($BR$49:$BR$144,$BR15,AW$49:AW$144)</f>
        <v>0</v>
      </c>
      <c r="AX15" s="199" t="n">
        <f aca="false">AV15-AW15</f>
        <v>0</v>
      </c>
      <c r="AY15" s="198" t="n">
        <f aca="false">SUMIF($BR$49:$BR$144,$BR15,AY$49:AY$144)</f>
        <v>0</v>
      </c>
      <c r="AZ15" s="198" t="n">
        <f aca="false">SUMIF($BR$49:$BR$144,$BR15,AZ$49:AZ$144)</f>
        <v>0</v>
      </c>
      <c r="BA15" s="199" t="n">
        <f aca="false">AY15-AZ15</f>
        <v>0</v>
      </c>
      <c r="BB15" s="198" t="n">
        <f aca="false">SUMIF($BR$49:$BR$144,$BR15,BB$49:BB$144)</f>
        <v>0</v>
      </c>
      <c r="BC15" s="198" t="n">
        <f aca="false">SUMIF($BR$49:$BR$144,$BR15,BC$49:BC$144)</f>
        <v>0</v>
      </c>
      <c r="BD15" s="199" t="n">
        <f aca="false">BB15-BC15</f>
        <v>0</v>
      </c>
      <c r="BE15" s="198" t="n">
        <f aca="false">SUMIF($BR$49:$BR$144,$BR15,BE$49:BE$144)</f>
        <v>0</v>
      </c>
      <c r="BF15" s="198" t="n">
        <f aca="false">SUMIF($BR$49:$BR$144,$BR15,BF$49:BF$144)</f>
        <v>0</v>
      </c>
      <c r="BG15" s="199" t="n">
        <f aca="false">BE15-BF15</f>
        <v>0</v>
      </c>
      <c r="BH15" s="198" t="n">
        <f aca="false">SUMIF($BR$49:$BR$144,$BR15,BH$49:BH$144)</f>
        <v>0</v>
      </c>
      <c r="BI15" s="198" t="n">
        <f aca="false">SUMIF($BR$49:$BR$144,$BR15,BI$49:BI$144)</f>
        <v>0</v>
      </c>
      <c r="BJ15" s="199" t="n">
        <f aca="false">BH15-BI15</f>
        <v>0</v>
      </c>
      <c r="BK15" s="198" t="n">
        <f aca="false">SUMIF($BR$49:$BR$144,$BR15,BK$49:BK$144)</f>
        <v>0</v>
      </c>
      <c r="BL15" s="198" t="n">
        <f aca="false">SUMIF($BR$49:$BR$144,$BR15,BL$49:BL$144)</f>
        <v>0</v>
      </c>
      <c r="BM15" s="168" t="n">
        <f aca="false">BK15-BL15</f>
        <v>0</v>
      </c>
      <c r="BN15" s="181"/>
      <c r="BO15" s="174"/>
      <c r="BR15" s="200" t="str">
        <f aca="false">AG15 &amp; "0"</f>
        <v>За счет платы за технологическое присоединение0</v>
      </c>
    </row>
    <row r="16" customFormat="false" ht="11.25" hidden="false" customHeight="false" outlineLevel="0" collapsed="false">
      <c r="C16" s="160"/>
      <c r="D16" s="189"/>
      <c r="E16" s="190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4"/>
      <c r="AF16" s="191" t="s">
        <v>159</v>
      </c>
      <c r="AG16" s="184" t="s">
        <v>160</v>
      </c>
      <c r="AH16" s="183"/>
      <c r="AI16" s="183"/>
      <c r="AJ16" s="183"/>
      <c r="AK16" s="183"/>
      <c r="AL16" s="183"/>
      <c r="AM16" s="183"/>
      <c r="AN16" s="183"/>
      <c r="AO16" s="183"/>
      <c r="AP16" s="190"/>
      <c r="AQ16" s="185" t="n">
        <f aca="false">SUM(AT16,AV16,AY16,BB16,BE16,BH16,BK16)</f>
        <v>0</v>
      </c>
      <c r="AR16" s="185" t="n">
        <f aca="false">SUM(AT16,AW16,AZ16,BC16,BF16,BI16,BL16)</f>
        <v>0</v>
      </c>
      <c r="AS16" s="185" t="n">
        <f aca="false">AQ16-AR16</f>
        <v>0</v>
      </c>
      <c r="AT16" s="193" t="n">
        <f aca="false">SUM(AT17:AT19)</f>
        <v>0</v>
      </c>
      <c r="AU16" s="193" t="n">
        <f aca="false">SUM(AU17:AU19)</f>
        <v>0</v>
      </c>
      <c r="AV16" s="193" t="n">
        <f aca="false">SUM(AV17:AV19)</f>
        <v>0</v>
      </c>
      <c r="AW16" s="193" t="n">
        <f aca="false">SUM(AW17:AW19)</f>
        <v>0</v>
      </c>
      <c r="AX16" s="186" t="n">
        <f aca="false">AV16-AW16</f>
        <v>0</v>
      </c>
      <c r="AY16" s="193" t="n">
        <f aca="false">SUM(AY17:AY19)</f>
        <v>0</v>
      </c>
      <c r="AZ16" s="193" t="n">
        <f aca="false">SUM(AZ17:AZ19)</f>
        <v>0</v>
      </c>
      <c r="BA16" s="186" t="n">
        <f aca="false">AY16-AZ16</f>
        <v>0</v>
      </c>
      <c r="BB16" s="193" t="n">
        <f aca="false">SUM(BB17:BB19)</f>
        <v>0</v>
      </c>
      <c r="BC16" s="193" t="n">
        <f aca="false">SUM(BC17:BC19)</f>
        <v>0</v>
      </c>
      <c r="BD16" s="186" t="n">
        <f aca="false">BB16-BC16</f>
        <v>0</v>
      </c>
      <c r="BE16" s="193" t="n">
        <f aca="false">SUM(BE17:BE19)</f>
        <v>0</v>
      </c>
      <c r="BF16" s="193" t="n">
        <f aca="false">SUM(BF17:BF19)</f>
        <v>0</v>
      </c>
      <c r="BG16" s="186" t="n">
        <f aca="false">BE16-BF16</f>
        <v>0</v>
      </c>
      <c r="BH16" s="193" t="n">
        <f aca="false">SUM(BH17:BH19)</f>
        <v>0</v>
      </c>
      <c r="BI16" s="193" t="n">
        <f aca="false">SUM(BI17:BI19)</f>
        <v>0</v>
      </c>
      <c r="BJ16" s="186" t="n">
        <f aca="false">BH16-BI16</f>
        <v>0</v>
      </c>
      <c r="BK16" s="193" t="n">
        <f aca="false">SUM(BK17:BK19)</f>
        <v>0</v>
      </c>
      <c r="BL16" s="193" t="n">
        <f aca="false">SUM(BL17:BL19)</f>
        <v>0</v>
      </c>
      <c r="BM16" s="185" t="n">
        <f aca="false">BK16-BL16</f>
        <v>0</v>
      </c>
      <c r="BN16" s="181"/>
      <c r="BO16" s="174"/>
      <c r="BR16" s="201"/>
    </row>
    <row r="17" customFormat="false" ht="11.25" hidden="false" customHeight="false" outlineLevel="0" collapsed="false">
      <c r="C17" s="160"/>
      <c r="D17" s="194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82"/>
      <c r="AF17" s="195" t="s">
        <v>161</v>
      </c>
      <c r="AG17" s="196" t="s">
        <v>162</v>
      </c>
      <c r="AH17" s="197"/>
      <c r="AI17" s="197"/>
      <c r="AJ17" s="197"/>
      <c r="AK17" s="197"/>
      <c r="AL17" s="197"/>
      <c r="AM17" s="197"/>
      <c r="AN17" s="197"/>
      <c r="AO17" s="197"/>
      <c r="AP17" s="197"/>
      <c r="AQ17" s="168" t="n">
        <f aca="false">SUM(AT17,AV17,AY17,BB17,BE17,BH17,BK17)</f>
        <v>0</v>
      </c>
      <c r="AR17" s="168" t="n">
        <f aca="false">SUM(AT17,AW17,AZ17,BC17,BF17,BI17,BL17)</f>
        <v>0</v>
      </c>
      <c r="AS17" s="168" t="n">
        <f aca="false">AQ17-AR17</f>
        <v>0</v>
      </c>
      <c r="AT17" s="198" t="n">
        <f aca="false">SUMIF($AG$49:$AG$144,$AG17,AT$49:AT$144)</f>
        <v>0</v>
      </c>
      <c r="AU17" s="198" t="n">
        <f aca="false">SUMIF($BR$49:$BR$144,$BR17,AU$49:AU$144)</f>
        <v>0</v>
      </c>
      <c r="AV17" s="198" t="n">
        <f aca="false">SUMIF($BR$49:$BR$144,$BR17,AV$49:AV$144)</f>
        <v>0</v>
      </c>
      <c r="AW17" s="198" t="n">
        <f aca="false">SUMIF($BR$49:$BR$144,$BR17,AW$49:AW$144)</f>
        <v>0</v>
      </c>
      <c r="AX17" s="199" t="n">
        <f aca="false">AV17-AW17</f>
        <v>0</v>
      </c>
      <c r="AY17" s="198" t="n">
        <f aca="false">SUMIF($BR$49:$BR$144,$BR17,AY$49:AY$144)</f>
        <v>0</v>
      </c>
      <c r="AZ17" s="198" t="n">
        <f aca="false">SUMIF($BR$49:$BR$144,$BR17,AZ$49:AZ$144)</f>
        <v>0</v>
      </c>
      <c r="BA17" s="199" t="n">
        <f aca="false">AY17-AZ17</f>
        <v>0</v>
      </c>
      <c r="BB17" s="198" t="n">
        <f aca="false">SUMIF($BR$49:$BR$144,$BR17,BB$49:BB$144)</f>
        <v>0</v>
      </c>
      <c r="BC17" s="198" t="n">
        <f aca="false">SUMIF($BR$49:$BR$144,$BR17,BC$49:BC$144)</f>
        <v>0</v>
      </c>
      <c r="BD17" s="199" t="n">
        <f aca="false">BB17-BC17</f>
        <v>0</v>
      </c>
      <c r="BE17" s="198" t="n">
        <f aca="false">SUMIF($BR$49:$BR$144,$BR17,BE$49:BE$144)</f>
        <v>0</v>
      </c>
      <c r="BF17" s="198" t="n">
        <f aca="false">SUMIF($BR$49:$BR$144,$BR17,BF$49:BF$144)</f>
        <v>0</v>
      </c>
      <c r="BG17" s="199" t="n">
        <f aca="false">BE17-BF17</f>
        <v>0</v>
      </c>
      <c r="BH17" s="198" t="n">
        <f aca="false">SUMIF($BR$49:$BR$144,$BR17,BH$49:BH$144)</f>
        <v>0</v>
      </c>
      <c r="BI17" s="198" t="n">
        <f aca="false">SUMIF($BR$49:$BR$144,$BR17,BI$49:BI$144)</f>
        <v>0</v>
      </c>
      <c r="BJ17" s="199" t="n">
        <f aca="false">BH17-BI17</f>
        <v>0</v>
      </c>
      <c r="BK17" s="198" t="n">
        <f aca="false">SUMIF($BR$49:$BR$144,$BR17,BK$49:BK$144)</f>
        <v>0</v>
      </c>
      <c r="BL17" s="198" t="n">
        <f aca="false">SUMIF($BR$49:$BR$144,$BR17,BL$49:BL$144)</f>
        <v>0</v>
      </c>
      <c r="BM17" s="168" t="n">
        <f aca="false">BK17-BL17</f>
        <v>0</v>
      </c>
      <c r="BN17" s="181"/>
      <c r="BO17" s="174"/>
      <c r="BR17" s="200" t="str">
        <f aca="false">AG17 &amp; "0"</f>
        <v>Кредиты0</v>
      </c>
    </row>
    <row r="18" customFormat="false" ht="11.25" hidden="false" customHeight="false" outlineLevel="0" collapsed="false">
      <c r="C18" s="160"/>
      <c r="D18" s="194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82"/>
      <c r="AF18" s="195" t="s">
        <v>163</v>
      </c>
      <c r="AG18" s="196" t="s">
        <v>164</v>
      </c>
      <c r="AH18" s="197"/>
      <c r="AI18" s="197"/>
      <c r="AJ18" s="197"/>
      <c r="AK18" s="197"/>
      <c r="AL18" s="197"/>
      <c r="AM18" s="197"/>
      <c r="AN18" s="197"/>
      <c r="AO18" s="197"/>
      <c r="AP18" s="192"/>
      <c r="AQ18" s="168" t="n">
        <f aca="false">SUM(AT18,AV18,AY18,BB18,BE18,BH18,BK18)</f>
        <v>0</v>
      </c>
      <c r="AR18" s="168" t="n">
        <f aca="false">SUM(AT18,AW18,AZ18,BC18,BF18,BI18,BL18)</f>
        <v>0</v>
      </c>
      <c r="AS18" s="168" t="n">
        <f aca="false">AQ18-AR18</f>
        <v>0</v>
      </c>
      <c r="AT18" s="198" t="n">
        <f aca="false">SUMIF($AG$49:$AG$144,$AG18,AT$49:AT$144)</f>
        <v>0</v>
      </c>
      <c r="AU18" s="198" t="n">
        <f aca="false">SUMIF($BR$49:$BR$144,$BR18,AU$49:AU$144)</f>
        <v>0</v>
      </c>
      <c r="AV18" s="198" t="n">
        <f aca="false">SUMIF($BR$49:$BR$144,$BR18,AV$49:AV$144)</f>
        <v>0</v>
      </c>
      <c r="AW18" s="198" t="n">
        <f aca="false">SUMIF($BR$49:$BR$144,$BR18,AW$49:AW$144)</f>
        <v>0</v>
      </c>
      <c r="AX18" s="199" t="n">
        <f aca="false">AV18-AW18</f>
        <v>0</v>
      </c>
      <c r="AY18" s="198" t="n">
        <f aca="false">SUMIF($BR$49:$BR$144,$BR18,AY$49:AY$144)</f>
        <v>0</v>
      </c>
      <c r="AZ18" s="198" t="n">
        <f aca="false">SUMIF($BR$49:$BR$144,$BR18,AZ$49:AZ$144)</f>
        <v>0</v>
      </c>
      <c r="BA18" s="199" t="n">
        <f aca="false">AY18-AZ18</f>
        <v>0</v>
      </c>
      <c r="BB18" s="198" t="n">
        <f aca="false">SUMIF($BR$49:$BR$144,$BR18,BB$49:BB$144)</f>
        <v>0</v>
      </c>
      <c r="BC18" s="198" t="n">
        <f aca="false">SUMIF($BR$49:$BR$144,$BR18,BC$49:BC$144)</f>
        <v>0</v>
      </c>
      <c r="BD18" s="199" t="n">
        <f aca="false">BB18-BC18</f>
        <v>0</v>
      </c>
      <c r="BE18" s="198" t="n">
        <f aca="false">SUMIF($BR$49:$BR$144,$BR18,BE$49:BE$144)</f>
        <v>0</v>
      </c>
      <c r="BF18" s="198" t="n">
        <f aca="false">SUMIF($BR$49:$BR$144,$BR18,BF$49:BF$144)</f>
        <v>0</v>
      </c>
      <c r="BG18" s="199" t="n">
        <f aca="false">BE18-BF18</f>
        <v>0</v>
      </c>
      <c r="BH18" s="198" t="n">
        <f aca="false">SUMIF($BR$49:$BR$144,$BR18,BH$49:BH$144)</f>
        <v>0</v>
      </c>
      <c r="BI18" s="198" t="n">
        <f aca="false">SUMIF($BR$49:$BR$144,$BR18,BI$49:BI$144)</f>
        <v>0</v>
      </c>
      <c r="BJ18" s="199" t="n">
        <f aca="false">BH18-BI18</f>
        <v>0</v>
      </c>
      <c r="BK18" s="198" t="n">
        <f aca="false">SUMIF($BR$49:$BR$144,$BR18,BK$49:BK$144)</f>
        <v>0</v>
      </c>
      <c r="BL18" s="198" t="n">
        <f aca="false">SUMIF($BR$49:$BR$144,$BR18,BL$49:BL$144)</f>
        <v>0</v>
      </c>
      <c r="BM18" s="168" t="n">
        <f aca="false">BK18-BL18</f>
        <v>0</v>
      </c>
      <c r="BN18" s="181"/>
      <c r="BO18" s="174"/>
      <c r="BR18" s="200" t="str">
        <f aca="false">AG18 &amp; "0"</f>
        <v>Займы0</v>
      </c>
    </row>
    <row r="19" customFormat="false" ht="11.25" hidden="false" customHeight="true" outlineLevel="0" collapsed="false">
      <c r="C19" s="160"/>
      <c r="D19" s="194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82"/>
      <c r="AF19" s="195" t="s">
        <v>165</v>
      </c>
      <c r="AG19" s="196" t="s">
        <v>166</v>
      </c>
      <c r="AH19" s="197"/>
      <c r="AI19" s="197"/>
      <c r="AJ19" s="197"/>
      <c r="AK19" s="197"/>
      <c r="AL19" s="197"/>
      <c r="AM19" s="197"/>
      <c r="AN19" s="197"/>
      <c r="AO19" s="197"/>
      <c r="AP19" s="197"/>
      <c r="AQ19" s="168" t="n">
        <f aca="false">SUM(AT19,AV19,AY19,BB19,BE19,BH19,BK19)</f>
        <v>0</v>
      </c>
      <c r="AR19" s="168" t="n">
        <f aca="false">SUM(AT19,AW19,AZ19,BC19,BF19,BI19,BL19)</f>
        <v>0</v>
      </c>
      <c r="AS19" s="168" t="n">
        <f aca="false">AQ19-AR19</f>
        <v>0</v>
      </c>
      <c r="AT19" s="198" t="n">
        <f aca="false">SUMIF($AG$49:$AG$144,$AG19,AT$49:AT$144)</f>
        <v>0</v>
      </c>
      <c r="AU19" s="198" t="n">
        <f aca="false">SUMIF($BR$49:$BR$144,$BR19,AU$49:AU$144)</f>
        <v>0</v>
      </c>
      <c r="AV19" s="198" t="n">
        <f aca="false">SUMIF($BR$49:$BR$144,$BR19,AV$49:AV$144)</f>
        <v>0</v>
      </c>
      <c r="AW19" s="198" t="n">
        <f aca="false">SUMIF($BR$49:$BR$144,$BR19,AW$49:AW$144)</f>
        <v>0</v>
      </c>
      <c r="AX19" s="199" t="n">
        <f aca="false">AV19-AW19</f>
        <v>0</v>
      </c>
      <c r="AY19" s="198" t="n">
        <f aca="false">SUMIF($BR$49:$BR$144,$BR19,AY$49:AY$144)</f>
        <v>0</v>
      </c>
      <c r="AZ19" s="198" t="n">
        <f aca="false">SUMIF($BR$49:$BR$144,$BR19,AZ$49:AZ$144)</f>
        <v>0</v>
      </c>
      <c r="BA19" s="199" t="n">
        <f aca="false">AY19-AZ19</f>
        <v>0</v>
      </c>
      <c r="BB19" s="198" t="n">
        <f aca="false">SUMIF($BR$49:$BR$144,$BR19,BB$49:BB$144)</f>
        <v>0</v>
      </c>
      <c r="BC19" s="198" t="n">
        <f aca="false">SUMIF($BR$49:$BR$144,$BR19,BC$49:BC$144)</f>
        <v>0</v>
      </c>
      <c r="BD19" s="199" t="n">
        <f aca="false">BB19-BC19</f>
        <v>0</v>
      </c>
      <c r="BE19" s="198" t="n">
        <f aca="false">SUMIF($BR$49:$BR$144,$BR19,BE$49:BE$144)</f>
        <v>0</v>
      </c>
      <c r="BF19" s="198" t="n">
        <f aca="false">SUMIF($BR$49:$BR$144,$BR19,BF$49:BF$144)</f>
        <v>0</v>
      </c>
      <c r="BG19" s="199" t="n">
        <f aca="false">BE19-BF19</f>
        <v>0</v>
      </c>
      <c r="BH19" s="198" t="n">
        <f aca="false">SUMIF($BR$49:$BR$144,$BR19,BH$49:BH$144)</f>
        <v>0</v>
      </c>
      <c r="BI19" s="198" t="n">
        <f aca="false">SUMIF($BR$49:$BR$144,$BR19,BI$49:BI$144)</f>
        <v>0</v>
      </c>
      <c r="BJ19" s="199" t="n">
        <f aca="false">BH19-BI19</f>
        <v>0</v>
      </c>
      <c r="BK19" s="198" t="n">
        <f aca="false">SUMIF($BR$49:$BR$144,$BR19,BK$49:BK$144)</f>
        <v>0</v>
      </c>
      <c r="BL19" s="198" t="n">
        <f aca="false">SUMIF($BR$49:$BR$144,$BR19,BL$49:BL$144)</f>
        <v>0</v>
      </c>
      <c r="BM19" s="168" t="n">
        <f aca="false">BK19-BL19</f>
        <v>0</v>
      </c>
      <c r="BN19" s="181"/>
      <c r="BR19" s="200" t="str">
        <f aca="false">AG19 &amp; "0"</f>
        <v>Прочие привлеченные средства0</v>
      </c>
    </row>
    <row r="20" customFormat="false" ht="11.25" hidden="false" customHeight="false" outlineLevel="0" collapsed="false">
      <c r="C20" s="160"/>
      <c r="D20" s="189"/>
      <c r="E20" s="190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4"/>
      <c r="AF20" s="191" t="s">
        <v>167</v>
      </c>
      <c r="AG20" s="184" t="s">
        <v>168</v>
      </c>
      <c r="AH20" s="183"/>
      <c r="AI20" s="183"/>
      <c r="AJ20" s="183"/>
      <c r="AK20" s="183"/>
      <c r="AL20" s="183"/>
      <c r="AM20" s="183"/>
      <c r="AN20" s="183"/>
      <c r="AO20" s="183"/>
      <c r="AP20" s="192"/>
      <c r="AQ20" s="185" t="n">
        <f aca="false">SUM(AT20,AV20,AY20,BB20,BE20,BH20,BK20)</f>
        <v>0</v>
      </c>
      <c r="AR20" s="185" t="n">
        <f aca="false">SUM(AT20,AW20,AZ20,BC20,BF20,BI20,BL20)</f>
        <v>0</v>
      </c>
      <c r="AS20" s="185" t="n">
        <f aca="false">AQ20-AR20</f>
        <v>0</v>
      </c>
      <c r="AT20" s="193" t="n">
        <f aca="false">SUM(AT21:AT23)</f>
        <v>0</v>
      </c>
      <c r="AU20" s="193" t="n">
        <f aca="false">SUM(AU21:AU23)</f>
        <v>0</v>
      </c>
      <c r="AV20" s="193" t="n">
        <f aca="false">SUM(AV21:AV23)</f>
        <v>0</v>
      </c>
      <c r="AW20" s="193" t="n">
        <f aca="false">SUM(AW21:AW23)</f>
        <v>0</v>
      </c>
      <c r="AX20" s="186" t="n">
        <f aca="false">AV20-AW20</f>
        <v>0</v>
      </c>
      <c r="AY20" s="193" t="n">
        <f aca="false">SUM(AY21:AY23)</f>
        <v>0</v>
      </c>
      <c r="AZ20" s="193" t="n">
        <f aca="false">SUM(AZ21:AZ23)</f>
        <v>0</v>
      </c>
      <c r="BA20" s="186" t="n">
        <f aca="false">AY20-AZ20</f>
        <v>0</v>
      </c>
      <c r="BB20" s="193" t="n">
        <f aca="false">SUM(BB21:BB23)</f>
        <v>0</v>
      </c>
      <c r="BC20" s="193" t="n">
        <f aca="false">SUM(BC21:BC23)</f>
        <v>0</v>
      </c>
      <c r="BD20" s="186" t="n">
        <f aca="false">BB20-BC20</f>
        <v>0</v>
      </c>
      <c r="BE20" s="193" t="n">
        <f aca="false">SUM(BE21:BE23)</f>
        <v>0</v>
      </c>
      <c r="BF20" s="193" t="n">
        <f aca="false">SUM(BF21:BF23)</f>
        <v>0</v>
      </c>
      <c r="BG20" s="186" t="n">
        <f aca="false">BE20-BF20</f>
        <v>0</v>
      </c>
      <c r="BH20" s="193" t="n">
        <f aca="false">SUM(BH21:BH23)</f>
        <v>0</v>
      </c>
      <c r="BI20" s="193" t="n">
        <f aca="false">SUM(BI21:BI23)</f>
        <v>0</v>
      </c>
      <c r="BJ20" s="186" t="n">
        <f aca="false">BH20-BI20</f>
        <v>0</v>
      </c>
      <c r="BK20" s="193" t="n">
        <f aca="false">SUM(BK21:BK23)</f>
        <v>0</v>
      </c>
      <c r="BL20" s="193" t="n">
        <f aca="false">SUM(BL21:BL23)</f>
        <v>0</v>
      </c>
      <c r="BM20" s="185" t="n">
        <f aca="false">BK20-BL20</f>
        <v>0</v>
      </c>
      <c r="BN20" s="181"/>
      <c r="BR20" s="201"/>
    </row>
    <row r="21" customFormat="false" ht="11.25" hidden="false" customHeight="false" outlineLevel="0" collapsed="false">
      <c r="C21" s="160"/>
      <c r="D21" s="194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82"/>
      <c r="AF21" s="195" t="s">
        <v>169</v>
      </c>
      <c r="AG21" s="196" t="s">
        <v>170</v>
      </c>
      <c r="AH21" s="197"/>
      <c r="AI21" s="197"/>
      <c r="AJ21" s="197"/>
      <c r="AK21" s="197"/>
      <c r="AL21" s="197"/>
      <c r="AM21" s="197"/>
      <c r="AN21" s="197"/>
      <c r="AO21" s="197"/>
      <c r="AP21" s="197"/>
      <c r="AQ21" s="168" t="n">
        <f aca="false">SUM(AT21,AV21,AY21,BB21,BE21,BH21,BK21)</f>
        <v>0</v>
      </c>
      <c r="AR21" s="168" t="n">
        <f aca="false">SUM(AT21,AW21,AZ21,BC21,BF21,BI21,BL21)</f>
        <v>0</v>
      </c>
      <c r="AS21" s="168" t="n">
        <f aca="false">AQ21-AR21</f>
        <v>0</v>
      </c>
      <c r="AT21" s="198" t="n">
        <f aca="false">SUMIF($AG$49:$AG$144,$AG21,AT$49:AT$144)</f>
        <v>0</v>
      </c>
      <c r="AU21" s="198" t="n">
        <f aca="false">SUMIF($BR$49:$BR$144,$BR21,AU$49:AU$144)</f>
        <v>0</v>
      </c>
      <c r="AV21" s="198" t="n">
        <f aca="false">SUMIF($BR$49:$BR$144,$BR21,AV$49:AV$144)</f>
        <v>0</v>
      </c>
      <c r="AW21" s="198" t="n">
        <f aca="false">SUMIF($BR$49:$BR$144,$BR21,AW$49:AW$144)</f>
        <v>0</v>
      </c>
      <c r="AX21" s="199" t="n">
        <f aca="false">AV21-AW21</f>
        <v>0</v>
      </c>
      <c r="AY21" s="198" t="n">
        <f aca="false">SUMIF($BR$49:$BR$144,$BR21,AY$49:AY$144)</f>
        <v>0</v>
      </c>
      <c r="AZ21" s="198" t="n">
        <f aca="false">SUMIF($BR$49:$BR$144,$BR21,AZ$49:AZ$144)</f>
        <v>0</v>
      </c>
      <c r="BA21" s="199" t="n">
        <f aca="false">AY21-AZ21</f>
        <v>0</v>
      </c>
      <c r="BB21" s="198" t="n">
        <f aca="false">SUMIF($BR$49:$BR$144,$BR21,BB$49:BB$144)</f>
        <v>0</v>
      </c>
      <c r="BC21" s="198" t="n">
        <f aca="false">SUMIF($BR$49:$BR$144,$BR21,BC$49:BC$144)</f>
        <v>0</v>
      </c>
      <c r="BD21" s="199" t="n">
        <f aca="false">BB21-BC21</f>
        <v>0</v>
      </c>
      <c r="BE21" s="198" t="n">
        <f aca="false">SUMIF($BR$49:$BR$144,$BR21,BE$49:BE$144)</f>
        <v>0</v>
      </c>
      <c r="BF21" s="198" t="n">
        <f aca="false">SUMIF($BR$49:$BR$144,$BR21,BF$49:BF$144)</f>
        <v>0</v>
      </c>
      <c r="BG21" s="199" t="n">
        <f aca="false">BE21-BF21</f>
        <v>0</v>
      </c>
      <c r="BH21" s="198" t="n">
        <f aca="false">SUMIF($BR$49:$BR$144,$BR21,BH$49:BH$144)</f>
        <v>0</v>
      </c>
      <c r="BI21" s="198" t="n">
        <f aca="false">SUMIF($BR$49:$BR$144,$BR21,BI$49:BI$144)</f>
        <v>0</v>
      </c>
      <c r="BJ21" s="199" t="n">
        <f aca="false">BH21-BI21</f>
        <v>0</v>
      </c>
      <c r="BK21" s="198" t="n">
        <f aca="false">SUMIF($BR$49:$BR$144,$BR21,BK$49:BK$144)</f>
        <v>0</v>
      </c>
      <c r="BL21" s="198" t="n">
        <f aca="false">SUMIF($BR$49:$BR$144,$BR21,BL$49:BL$144)</f>
        <v>0</v>
      </c>
      <c r="BM21" s="168" t="n">
        <f aca="false">BK21-BL21</f>
        <v>0</v>
      </c>
      <c r="BN21" s="181"/>
      <c r="BR21" s="200" t="str">
        <f aca="false">AG21 &amp; "0"</f>
        <v>Федеральный бюджет0</v>
      </c>
    </row>
    <row r="22" customFormat="false" ht="11.25" hidden="false" customHeight="false" outlineLevel="0" collapsed="false">
      <c r="C22" s="160"/>
      <c r="D22" s="194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82"/>
      <c r="AF22" s="195" t="s">
        <v>171</v>
      </c>
      <c r="AG22" s="196" t="s">
        <v>172</v>
      </c>
      <c r="AH22" s="197"/>
      <c r="AI22" s="197"/>
      <c r="AJ22" s="197"/>
      <c r="AK22" s="197"/>
      <c r="AL22" s="197"/>
      <c r="AM22" s="197"/>
      <c r="AN22" s="197"/>
      <c r="AO22" s="197"/>
      <c r="AP22" s="197"/>
      <c r="AQ22" s="168" t="n">
        <f aca="false">SUM(AT22,AV22,AY22,BB22,BE22,BH22,BK22)</f>
        <v>0</v>
      </c>
      <c r="AR22" s="168" t="n">
        <f aca="false">SUM(AT22,AW22,AZ22,BC22,BF22,BI22,BL22)</f>
        <v>0</v>
      </c>
      <c r="AS22" s="168" t="n">
        <f aca="false">AQ22-AR22</f>
        <v>0</v>
      </c>
      <c r="AT22" s="198" t="n">
        <f aca="false">SUMIF($AG$49:$AG$144,$AG22,AT$49:AT$144)</f>
        <v>0</v>
      </c>
      <c r="AU22" s="198" t="n">
        <f aca="false">SUMIF($BR$49:$BR$144,$BR22,AU$49:AU$144)</f>
        <v>0</v>
      </c>
      <c r="AV22" s="198" t="n">
        <f aca="false">SUMIF($BR$49:$BR$144,$BR22,AV$49:AV$144)</f>
        <v>0</v>
      </c>
      <c r="AW22" s="198" t="n">
        <f aca="false">SUMIF($BR$49:$BR$144,$BR22,AW$49:AW$144)</f>
        <v>0</v>
      </c>
      <c r="AX22" s="199" t="n">
        <f aca="false">AV22-AW22</f>
        <v>0</v>
      </c>
      <c r="AY22" s="198" t="n">
        <f aca="false">SUMIF($BR$49:$BR$144,$BR22,AY$49:AY$144)</f>
        <v>0</v>
      </c>
      <c r="AZ22" s="198" t="n">
        <f aca="false">SUMIF($BR$49:$BR$144,$BR22,AZ$49:AZ$144)</f>
        <v>0</v>
      </c>
      <c r="BA22" s="199" t="n">
        <f aca="false">AY22-AZ22</f>
        <v>0</v>
      </c>
      <c r="BB22" s="198" t="n">
        <f aca="false">SUMIF($BR$49:$BR$144,$BR22,BB$49:BB$144)</f>
        <v>0</v>
      </c>
      <c r="BC22" s="198" t="n">
        <f aca="false">SUMIF($BR$49:$BR$144,$BR22,BC$49:BC$144)</f>
        <v>0</v>
      </c>
      <c r="BD22" s="199" t="n">
        <f aca="false">BB22-BC22</f>
        <v>0</v>
      </c>
      <c r="BE22" s="198" t="n">
        <f aca="false">SUMIF($BR$49:$BR$144,$BR22,BE$49:BE$144)</f>
        <v>0</v>
      </c>
      <c r="BF22" s="198" t="n">
        <f aca="false">SUMIF($BR$49:$BR$144,$BR22,BF$49:BF$144)</f>
        <v>0</v>
      </c>
      <c r="BG22" s="199" t="n">
        <f aca="false">BE22-BF22</f>
        <v>0</v>
      </c>
      <c r="BH22" s="198" t="n">
        <f aca="false">SUMIF($BR$49:$BR$144,$BR22,BH$49:BH$144)</f>
        <v>0</v>
      </c>
      <c r="BI22" s="198" t="n">
        <f aca="false">SUMIF($BR$49:$BR$144,$BR22,BI$49:BI$144)</f>
        <v>0</v>
      </c>
      <c r="BJ22" s="199" t="n">
        <f aca="false">BH22-BI22</f>
        <v>0</v>
      </c>
      <c r="BK22" s="198" t="n">
        <f aca="false">SUMIF($BR$49:$BR$144,$BR22,BK$49:BK$144)</f>
        <v>0</v>
      </c>
      <c r="BL22" s="198" t="n">
        <f aca="false">SUMIF($BR$49:$BR$144,$BR22,BL$49:BL$144)</f>
        <v>0</v>
      </c>
      <c r="BM22" s="168" t="n">
        <f aca="false">BK22-BL22</f>
        <v>0</v>
      </c>
      <c r="BN22" s="181"/>
      <c r="BR22" s="200" t="str">
        <f aca="false">AG22 &amp; "0"</f>
        <v>Бюджет субъекта РФ0</v>
      </c>
    </row>
    <row r="23" customFormat="false" ht="11.25" hidden="false" customHeight="true" outlineLevel="0" collapsed="false">
      <c r="C23" s="160"/>
      <c r="D23" s="194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82"/>
      <c r="AF23" s="195" t="s">
        <v>173</v>
      </c>
      <c r="AG23" s="196" t="s">
        <v>174</v>
      </c>
      <c r="AH23" s="197"/>
      <c r="AI23" s="197"/>
      <c r="AJ23" s="197"/>
      <c r="AK23" s="197"/>
      <c r="AL23" s="197"/>
      <c r="AM23" s="197"/>
      <c r="AN23" s="197"/>
      <c r="AO23" s="197"/>
      <c r="AP23" s="197"/>
      <c r="AQ23" s="168" t="n">
        <f aca="false">SUM(AT23,AV23,AY23,BB23,BE23,BH23,BK23)</f>
        <v>0</v>
      </c>
      <c r="AR23" s="168" t="n">
        <f aca="false">SUM(AT23,AW23,AZ23,BC23,BF23,BI23,BL23)</f>
        <v>0</v>
      </c>
      <c r="AS23" s="168" t="n">
        <f aca="false">AQ23-AR23</f>
        <v>0</v>
      </c>
      <c r="AT23" s="198" t="n">
        <f aca="false">SUMIF($AG$49:$AG$144,$AG23,AT$49:AT$144)</f>
        <v>0</v>
      </c>
      <c r="AU23" s="198" t="n">
        <f aca="false">SUMIF($BR$49:$BR$144,$BR23,AU$49:AU$144)</f>
        <v>0</v>
      </c>
      <c r="AV23" s="198" t="n">
        <f aca="false">SUMIF($BR$49:$BR$144,$BR23,AV$49:AV$144)</f>
        <v>0</v>
      </c>
      <c r="AW23" s="198" t="n">
        <f aca="false">SUMIF($BR$49:$BR$144,$BR23,AW$49:AW$144)</f>
        <v>0</v>
      </c>
      <c r="AX23" s="199" t="n">
        <f aca="false">AV23-AW23</f>
        <v>0</v>
      </c>
      <c r="AY23" s="198" t="n">
        <f aca="false">SUMIF($BR$49:$BR$144,$BR23,AY$49:AY$144)</f>
        <v>0</v>
      </c>
      <c r="AZ23" s="198" t="n">
        <f aca="false">SUMIF($BR$49:$BR$144,$BR23,AZ$49:AZ$144)</f>
        <v>0</v>
      </c>
      <c r="BA23" s="199" t="n">
        <f aca="false">AY23-AZ23</f>
        <v>0</v>
      </c>
      <c r="BB23" s="198" t="n">
        <f aca="false">SUMIF($BR$49:$BR$144,$BR23,BB$49:BB$144)</f>
        <v>0</v>
      </c>
      <c r="BC23" s="198" t="n">
        <f aca="false">SUMIF($BR$49:$BR$144,$BR23,BC$49:BC$144)</f>
        <v>0</v>
      </c>
      <c r="BD23" s="199" t="n">
        <f aca="false">BB23-BC23</f>
        <v>0</v>
      </c>
      <c r="BE23" s="198" t="n">
        <f aca="false">SUMIF($BR$49:$BR$144,$BR23,BE$49:BE$144)</f>
        <v>0</v>
      </c>
      <c r="BF23" s="198" t="n">
        <f aca="false">SUMIF($BR$49:$BR$144,$BR23,BF$49:BF$144)</f>
        <v>0</v>
      </c>
      <c r="BG23" s="199" t="n">
        <f aca="false">BE23-BF23</f>
        <v>0</v>
      </c>
      <c r="BH23" s="198" t="n">
        <f aca="false">SUMIF($BR$49:$BR$144,$BR23,BH$49:BH$144)</f>
        <v>0</v>
      </c>
      <c r="BI23" s="198" t="n">
        <f aca="false">SUMIF($BR$49:$BR$144,$BR23,BI$49:BI$144)</f>
        <v>0</v>
      </c>
      <c r="BJ23" s="199" t="n">
        <f aca="false">BH23-BI23</f>
        <v>0</v>
      </c>
      <c r="BK23" s="198" t="n">
        <f aca="false">SUMIF($BR$49:$BR$144,$BR23,BK$49:BK$144)</f>
        <v>0</v>
      </c>
      <c r="BL23" s="198" t="n">
        <f aca="false">SUMIF($BR$49:$BR$144,$BR23,BL$49:BL$144)</f>
        <v>0</v>
      </c>
      <c r="BM23" s="168" t="n">
        <f aca="false">BK23-BL23</f>
        <v>0</v>
      </c>
      <c r="BN23" s="181"/>
      <c r="BR23" s="200" t="str">
        <f aca="false">AG23 &amp; "0"</f>
        <v>Бюджет муниципального образования0</v>
      </c>
    </row>
    <row r="24" customFormat="false" ht="11.25" hidden="false" customHeight="true" outlineLevel="0" collapsed="false">
      <c r="C24" s="160"/>
      <c r="D24" s="189"/>
      <c r="E24" s="190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4"/>
      <c r="AF24" s="191" t="s">
        <v>175</v>
      </c>
      <c r="AG24" s="184" t="s">
        <v>176</v>
      </c>
      <c r="AH24" s="183"/>
      <c r="AI24" s="183"/>
      <c r="AJ24" s="183"/>
      <c r="AK24" s="183"/>
      <c r="AL24" s="183"/>
      <c r="AM24" s="183"/>
      <c r="AN24" s="183"/>
      <c r="AO24" s="183"/>
      <c r="AP24" s="192"/>
      <c r="AQ24" s="185" t="n">
        <f aca="false">SUM(AT24,AV24,AY24,BB24,BE24,BH24,BK24)</f>
        <v>0</v>
      </c>
      <c r="AR24" s="185" t="n">
        <f aca="false">SUM(AT24,AW24,AZ24,BC24,BF24,BI24,BL24)</f>
        <v>0</v>
      </c>
      <c r="AS24" s="185" t="n">
        <f aca="false">AQ24-AR24</f>
        <v>0</v>
      </c>
      <c r="AT24" s="193" t="n">
        <f aca="false">SUM(AT25:AT26)</f>
        <v>0</v>
      </c>
      <c r="AU24" s="193" t="n">
        <f aca="false">SUM(AU25:AU26)</f>
        <v>0</v>
      </c>
      <c r="AV24" s="193" t="n">
        <f aca="false">SUM(AV25:AV26)</f>
        <v>0</v>
      </c>
      <c r="AW24" s="193" t="n">
        <f aca="false">SUM(AW25:AW26)</f>
        <v>0</v>
      </c>
      <c r="AX24" s="186" t="n">
        <f aca="false">AV24-AW24</f>
        <v>0</v>
      </c>
      <c r="AY24" s="193" t="n">
        <f aca="false">SUM(AY25:AY26)</f>
        <v>0</v>
      </c>
      <c r="AZ24" s="193" t="n">
        <f aca="false">SUM(AZ25:AZ26)</f>
        <v>0</v>
      </c>
      <c r="BA24" s="186" t="n">
        <f aca="false">AY24-AZ24</f>
        <v>0</v>
      </c>
      <c r="BB24" s="193" t="n">
        <f aca="false">SUM(BB25:BB26)</f>
        <v>0</v>
      </c>
      <c r="BC24" s="193" t="n">
        <f aca="false">SUM(BC25:BC26)</f>
        <v>0</v>
      </c>
      <c r="BD24" s="186" t="n">
        <f aca="false">BB24-BC24</f>
        <v>0</v>
      </c>
      <c r="BE24" s="193" t="n">
        <f aca="false">SUM(BE25:BE26)</f>
        <v>0</v>
      </c>
      <c r="BF24" s="193" t="n">
        <f aca="false">SUM(BF25:BF26)</f>
        <v>0</v>
      </c>
      <c r="BG24" s="186" t="n">
        <f aca="false">BE24-BF24</f>
        <v>0</v>
      </c>
      <c r="BH24" s="193" t="n">
        <f aca="false">SUM(BH25:BH26)</f>
        <v>0</v>
      </c>
      <c r="BI24" s="193" t="n">
        <f aca="false">SUM(BI25:BI26)</f>
        <v>0</v>
      </c>
      <c r="BJ24" s="186" t="n">
        <f aca="false">BH24-BI24</f>
        <v>0</v>
      </c>
      <c r="BK24" s="193" t="n">
        <f aca="false">SUM(BK25:BK26)</f>
        <v>0</v>
      </c>
      <c r="BL24" s="193" t="n">
        <f aca="false">SUM(BL25:BL26)</f>
        <v>0</v>
      </c>
      <c r="BM24" s="185" t="n">
        <f aca="false">BK24-BL24</f>
        <v>0</v>
      </c>
      <c r="BN24" s="181"/>
      <c r="BR24" s="201"/>
    </row>
    <row r="25" customFormat="false" ht="11.25" hidden="false" customHeight="false" outlineLevel="0" collapsed="false">
      <c r="C25" s="160"/>
      <c r="D25" s="194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82"/>
      <c r="AF25" s="195" t="s">
        <v>177</v>
      </c>
      <c r="AG25" s="196" t="s">
        <v>178</v>
      </c>
      <c r="AH25" s="197"/>
      <c r="AI25" s="197"/>
      <c r="AJ25" s="197"/>
      <c r="AK25" s="197"/>
      <c r="AL25" s="197"/>
      <c r="AM25" s="197"/>
      <c r="AN25" s="197"/>
      <c r="AO25" s="197"/>
      <c r="AP25" s="197"/>
      <c r="AQ25" s="168" t="n">
        <f aca="false">SUM(AT25,AV25,AY25,BB25,BE25,BH25,BK25)</f>
        <v>0</v>
      </c>
      <c r="AR25" s="168" t="n">
        <f aca="false">SUM(AT25,AW25,AZ25,BC25,BF25,BI25,BL25)</f>
        <v>0</v>
      </c>
      <c r="AS25" s="168" t="n">
        <f aca="false">AQ25-AR25</f>
        <v>0</v>
      </c>
      <c r="AT25" s="198" t="n">
        <f aca="false">SUMIF($AG$49:$AG$144,$AG25,AT$49:AT$144)</f>
        <v>0</v>
      </c>
      <c r="AU25" s="198" t="n">
        <f aca="false">SUMIF($BR$49:$BR$144,$BR25,AU$49:AU$144)</f>
        <v>0</v>
      </c>
      <c r="AV25" s="198" t="n">
        <f aca="false">SUMIF($BR$49:$BR$144,$BR25,AV$49:AV$144)</f>
        <v>0</v>
      </c>
      <c r="AW25" s="198" t="n">
        <f aca="false">SUMIF($BR$49:$BR$144,$BR25,AW$49:AW$144)</f>
        <v>0</v>
      </c>
      <c r="AX25" s="199" t="n">
        <f aca="false">AV25-AW25</f>
        <v>0</v>
      </c>
      <c r="AY25" s="198" t="n">
        <f aca="false">SUMIF($BR$49:$BR$144,$BR25,AY$49:AY$144)</f>
        <v>0</v>
      </c>
      <c r="AZ25" s="198" t="n">
        <f aca="false">SUMIF($BR$49:$BR$144,$BR25,AZ$49:AZ$144)</f>
        <v>0</v>
      </c>
      <c r="BA25" s="199" t="n">
        <f aca="false">AY25-AZ25</f>
        <v>0</v>
      </c>
      <c r="BB25" s="198" t="n">
        <f aca="false">SUMIF($BR$49:$BR$144,$BR25,BB$49:BB$144)</f>
        <v>0</v>
      </c>
      <c r="BC25" s="198" t="n">
        <f aca="false">SUMIF($BR$49:$BR$144,$BR25,BC$49:BC$144)</f>
        <v>0</v>
      </c>
      <c r="BD25" s="199" t="n">
        <f aca="false">BB25-BC25</f>
        <v>0</v>
      </c>
      <c r="BE25" s="198" t="n">
        <f aca="false">SUMIF($BR$49:$BR$144,$BR25,BE$49:BE$144)</f>
        <v>0</v>
      </c>
      <c r="BF25" s="198" t="n">
        <f aca="false">SUMIF($BR$49:$BR$144,$BR25,BF$49:BF$144)</f>
        <v>0</v>
      </c>
      <c r="BG25" s="199" t="n">
        <f aca="false">BE25-BF25</f>
        <v>0</v>
      </c>
      <c r="BH25" s="198" t="n">
        <f aca="false">SUMIF($BR$49:$BR$144,$BR25,BH$49:BH$144)</f>
        <v>0</v>
      </c>
      <c r="BI25" s="198" t="n">
        <f aca="false">SUMIF($BR$49:$BR$144,$BR25,BI$49:BI$144)</f>
        <v>0</v>
      </c>
      <c r="BJ25" s="199" t="n">
        <f aca="false">BH25-BI25</f>
        <v>0</v>
      </c>
      <c r="BK25" s="198" t="n">
        <f aca="false">SUMIF($BR$49:$BR$144,$BR25,BK$49:BK$144)</f>
        <v>0</v>
      </c>
      <c r="BL25" s="198" t="n">
        <f aca="false">SUMIF($BR$49:$BR$144,$BR25,BL$49:BL$144)</f>
        <v>0</v>
      </c>
      <c r="BM25" s="168" t="n">
        <f aca="false">BK25-BL25</f>
        <v>0</v>
      </c>
      <c r="BN25" s="181"/>
      <c r="BR25" s="200" t="str">
        <f aca="false">AG25 &amp; "0"</f>
        <v>Лизинг0</v>
      </c>
    </row>
    <row r="26" customFormat="false" ht="11.25" hidden="false" customHeight="false" outlineLevel="0" collapsed="false">
      <c r="C26" s="160"/>
      <c r="D26" s="194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82"/>
      <c r="AF26" s="195" t="s">
        <v>179</v>
      </c>
      <c r="AG26" s="196" t="s">
        <v>180</v>
      </c>
      <c r="AH26" s="197"/>
      <c r="AI26" s="197"/>
      <c r="AJ26" s="197"/>
      <c r="AK26" s="197"/>
      <c r="AL26" s="197"/>
      <c r="AM26" s="197"/>
      <c r="AN26" s="197"/>
      <c r="AO26" s="197"/>
      <c r="AP26" s="197"/>
      <c r="AQ26" s="168" t="n">
        <f aca="false">SUM(AT26,AV26,AY26,BB26,BE26,BH26,BK26)</f>
        <v>0</v>
      </c>
      <c r="AR26" s="168" t="n">
        <f aca="false">SUM(AT26,AW26,AZ26,BC26,BF26,BI26,BL26)</f>
        <v>0</v>
      </c>
      <c r="AS26" s="168" t="n">
        <f aca="false">AQ26-AR26</f>
        <v>0</v>
      </c>
      <c r="AT26" s="198" t="n">
        <f aca="false">SUMIF($AG$49:$AG$144,$AG26,AT$49:AT$144)</f>
        <v>0</v>
      </c>
      <c r="AU26" s="198" t="n">
        <f aca="false">SUMIF($BR$49:$BR$144,$BR26,AU$49:AU$144)</f>
        <v>0</v>
      </c>
      <c r="AV26" s="198" t="n">
        <f aca="false">SUMIF($BR$49:$BR$144,$BR26,AV$49:AV$144)</f>
        <v>0</v>
      </c>
      <c r="AW26" s="198" t="n">
        <f aca="false">SUMIF($BR$49:$BR$144,$BR26,AW$49:AW$144)</f>
        <v>0</v>
      </c>
      <c r="AX26" s="199" t="n">
        <f aca="false">AV26-AW26</f>
        <v>0</v>
      </c>
      <c r="AY26" s="198" t="n">
        <f aca="false">SUMIF($BR$49:$BR$144,$BR26,AY$49:AY$144)</f>
        <v>0</v>
      </c>
      <c r="AZ26" s="198" t="n">
        <f aca="false">SUMIF($BR$49:$BR$144,$BR26,AZ$49:AZ$144)</f>
        <v>0</v>
      </c>
      <c r="BA26" s="199" t="n">
        <f aca="false">AY26-AZ26</f>
        <v>0</v>
      </c>
      <c r="BB26" s="198" t="n">
        <f aca="false">SUMIF($BR$49:$BR$144,$BR26,BB$49:BB$144)</f>
        <v>0</v>
      </c>
      <c r="BC26" s="198" t="n">
        <f aca="false">SUMIF($BR$49:$BR$144,$BR26,BC$49:BC$144)</f>
        <v>0</v>
      </c>
      <c r="BD26" s="199" t="n">
        <f aca="false">BB26-BC26</f>
        <v>0</v>
      </c>
      <c r="BE26" s="198" t="n">
        <f aca="false">SUMIF($BR$49:$BR$144,$BR26,BE$49:BE$144)</f>
        <v>0</v>
      </c>
      <c r="BF26" s="198" t="n">
        <f aca="false">SUMIF($BR$49:$BR$144,$BR26,BF$49:BF$144)</f>
        <v>0</v>
      </c>
      <c r="BG26" s="199" t="n">
        <f aca="false">BE26-BF26</f>
        <v>0</v>
      </c>
      <c r="BH26" s="198" t="n">
        <f aca="false">SUMIF($BR$49:$BR$144,$BR26,BH$49:BH$144)</f>
        <v>0</v>
      </c>
      <c r="BI26" s="198" t="n">
        <f aca="false">SUMIF($BR$49:$BR$144,$BR26,BI$49:BI$144)</f>
        <v>0</v>
      </c>
      <c r="BJ26" s="199" t="n">
        <f aca="false">BH26-BI26</f>
        <v>0</v>
      </c>
      <c r="BK26" s="198" t="n">
        <f aca="false">SUMIF($BR$49:$BR$144,$BR26,BK$49:BK$144)</f>
        <v>0</v>
      </c>
      <c r="BL26" s="198" t="n">
        <f aca="false">SUMIF($BR$49:$BR$144,$BR26,BL$49:BL$144)</f>
        <v>0</v>
      </c>
      <c r="BM26" s="168" t="n">
        <f aca="false">BK26-BL26</f>
        <v>0</v>
      </c>
      <c r="BN26" s="181"/>
      <c r="BR26" s="200" t="str">
        <f aca="false">AG26 &amp; "0"</f>
        <v>Прочие0</v>
      </c>
    </row>
    <row r="27" customFormat="false" ht="15" hidden="true" customHeight="true" outlineLevel="0" collapsed="false">
      <c r="C27" s="160"/>
      <c r="D27" s="177"/>
      <c r="E27" s="178"/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80" t="s">
        <v>181</v>
      </c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81"/>
    </row>
    <row r="28" customFormat="false" ht="11.25" hidden="true" customHeight="false" outlineLevel="0" collapsed="false">
      <c r="C28" s="160"/>
      <c r="D28" s="182"/>
      <c r="E28" s="174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4"/>
      <c r="AF28" s="183"/>
      <c r="AG28" s="184" t="s">
        <v>148</v>
      </c>
      <c r="AH28" s="183"/>
      <c r="AI28" s="183"/>
      <c r="AJ28" s="183"/>
      <c r="AK28" s="183"/>
      <c r="AL28" s="183"/>
      <c r="AM28" s="183"/>
      <c r="AN28" s="183"/>
      <c r="AO28" s="183"/>
      <c r="AP28" s="183"/>
      <c r="AQ28" s="185" t="n">
        <f aca="false">SUM(AT28,AV28,AY28,BB28,BE28,BH28,BK28)</f>
        <v>0</v>
      </c>
      <c r="AR28" s="185" t="n">
        <f aca="false">SUM(AT28,AW28,AZ28,BC28,BF28,BI28,BL28)</f>
        <v>0</v>
      </c>
      <c r="AS28" s="185" t="n">
        <f aca="false">AQ28-AR28</f>
        <v>0</v>
      </c>
      <c r="AT28" s="186" t="n">
        <f aca="false">AT29+AT34+AT38+AT42</f>
        <v>0</v>
      </c>
      <c r="AU28" s="186" t="n">
        <f aca="false">AU29+AU34+AU38+AU42</f>
        <v>0</v>
      </c>
      <c r="AV28" s="186" t="n">
        <f aca="false">AV29+AV34+AV38+AV42</f>
        <v>0</v>
      </c>
      <c r="AW28" s="186" t="n">
        <f aca="false">AW29+AW34+AW38+AW42</f>
        <v>0</v>
      </c>
      <c r="AX28" s="186" t="n">
        <f aca="false">AV28-AW28</f>
        <v>0</v>
      </c>
      <c r="AY28" s="186" t="n">
        <f aca="false">AY29+AY34+AY38+AY42</f>
        <v>0</v>
      </c>
      <c r="AZ28" s="186" t="n">
        <f aca="false">AZ29+AZ34+AZ38+AZ42</f>
        <v>0</v>
      </c>
      <c r="BA28" s="186" t="n">
        <f aca="false">AY28-AZ28</f>
        <v>0</v>
      </c>
      <c r="BB28" s="186" t="n">
        <f aca="false">BB29+BB34+BB38+BB42</f>
        <v>0</v>
      </c>
      <c r="BC28" s="186" t="n">
        <f aca="false">BC29+BC34+BC38+BC42</f>
        <v>0</v>
      </c>
      <c r="BD28" s="186" t="n">
        <f aca="false">BB28-BC28</f>
        <v>0</v>
      </c>
      <c r="BE28" s="186" t="n">
        <f aca="false">BE29+BE34+BE38+BE42</f>
        <v>0</v>
      </c>
      <c r="BF28" s="186" t="n">
        <f aca="false">BF29+BF34+BF38+BF42</f>
        <v>0</v>
      </c>
      <c r="BG28" s="186" t="n">
        <f aca="false">BE28-BF28</f>
        <v>0</v>
      </c>
      <c r="BH28" s="186" t="n">
        <f aca="false">BH29+BH34+BH38+BH42</f>
        <v>0</v>
      </c>
      <c r="BI28" s="186" t="n">
        <f aca="false">BI29+BI34+BI38+BI42</f>
        <v>0</v>
      </c>
      <c r="BJ28" s="186" t="n">
        <f aca="false">BH28-BI28</f>
        <v>0</v>
      </c>
      <c r="BK28" s="186" t="n">
        <f aca="false">BK29+BK34+BK38+BK42</f>
        <v>0</v>
      </c>
      <c r="BL28" s="186" t="n">
        <f aca="false">BL29+BL34+BL38+BL42</f>
        <v>0</v>
      </c>
      <c r="BM28" s="185" t="n">
        <f aca="false">BK28-BL28</f>
        <v>0</v>
      </c>
      <c r="BN28" s="187"/>
      <c r="BO28" s="188"/>
    </row>
    <row r="29" customFormat="false" ht="11.25" hidden="true" customHeight="false" outlineLevel="0" collapsed="false">
      <c r="C29" s="160"/>
      <c r="D29" s="189"/>
      <c r="E29" s="190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4"/>
      <c r="AF29" s="191" t="n">
        <v>1</v>
      </c>
      <c r="AG29" s="184" t="s">
        <v>150</v>
      </c>
      <c r="AH29" s="183"/>
      <c r="AI29" s="183"/>
      <c r="AJ29" s="183"/>
      <c r="AK29" s="183"/>
      <c r="AL29" s="183"/>
      <c r="AM29" s="183"/>
      <c r="AN29" s="183"/>
      <c r="AO29" s="183"/>
      <c r="AP29" s="192"/>
      <c r="AQ29" s="185" t="n">
        <f aca="false">SUM(AT29,AV29,AY29,BB29,BE29,BH29,BK29)</f>
        <v>0</v>
      </c>
      <c r="AR29" s="185" t="n">
        <f aca="false">SUM(AT29,AW29,AZ29,BC29,BF29,BI29,BL29)</f>
        <v>0</v>
      </c>
      <c r="AS29" s="185" t="n">
        <f aca="false">AQ29-AR29</f>
        <v>0</v>
      </c>
      <c r="AT29" s="193" t="n">
        <f aca="false">AT30+AT31+AT32+AT33</f>
        <v>0</v>
      </c>
      <c r="AU29" s="193" t="n">
        <f aca="false">AU30+AU31+AU32+AU33</f>
        <v>0</v>
      </c>
      <c r="AV29" s="193" t="n">
        <f aca="false">AV30+AV31+AV32+AV33</f>
        <v>0</v>
      </c>
      <c r="AW29" s="193" t="n">
        <f aca="false">AW30+AW31+AW32+AW33</f>
        <v>0</v>
      </c>
      <c r="AX29" s="186" t="n">
        <f aca="false">AV29-AW29</f>
        <v>0</v>
      </c>
      <c r="AY29" s="193" t="n">
        <f aca="false">AY30+AY31+AY32+AY33</f>
        <v>0</v>
      </c>
      <c r="AZ29" s="193" t="n">
        <f aca="false">AZ30+AZ31+AZ32+AZ33</f>
        <v>0</v>
      </c>
      <c r="BA29" s="186" t="n">
        <f aca="false">AY29-AZ29</f>
        <v>0</v>
      </c>
      <c r="BB29" s="193" t="n">
        <f aca="false">BB30+BB31+BB32+BB33</f>
        <v>0</v>
      </c>
      <c r="BC29" s="193" t="n">
        <f aca="false">BC30+BC31+BC32+BC33</f>
        <v>0</v>
      </c>
      <c r="BD29" s="186" t="n">
        <f aca="false">BB29-BC29</f>
        <v>0</v>
      </c>
      <c r="BE29" s="193" t="n">
        <f aca="false">BE30+BE31+BE32+BE33</f>
        <v>0</v>
      </c>
      <c r="BF29" s="193" t="n">
        <f aca="false">BF30+BF31+BF32+BF33</f>
        <v>0</v>
      </c>
      <c r="BG29" s="186" t="n">
        <f aca="false">BE29-BF29</f>
        <v>0</v>
      </c>
      <c r="BH29" s="193" t="n">
        <f aca="false">BH30+BH31+BH32+BH33</f>
        <v>0</v>
      </c>
      <c r="BI29" s="193" t="n">
        <f aca="false">BI30+BI31+BI32+BI33</f>
        <v>0</v>
      </c>
      <c r="BJ29" s="186" t="n">
        <f aca="false">BH29-BI29</f>
        <v>0</v>
      </c>
      <c r="BK29" s="193" t="n">
        <f aca="false">BK30+BK31+BK32+BK33</f>
        <v>0</v>
      </c>
      <c r="BL29" s="193" t="n">
        <f aca="false">BL30+BL31+BL32+BL33</f>
        <v>0</v>
      </c>
      <c r="BM29" s="185" t="n">
        <f aca="false">BK29-BL29</f>
        <v>0</v>
      </c>
      <c r="BN29" s="181"/>
      <c r="BO29" s="174"/>
    </row>
    <row r="30" customFormat="false" ht="11.25" hidden="true" customHeight="true" outlineLevel="0" collapsed="false">
      <c r="C30" s="160"/>
      <c r="D30" s="194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82"/>
      <c r="AF30" s="195" t="s">
        <v>151</v>
      </c>
      <c r="AG30" s="196" t="s">
        <v>152</v>
      </c>
      <c r="AH30" s="197"/>
      <c r="AI30" s="197"/>
      <c r="AJ30" s="197"/>
      <c r="AK30" s="197"/>
      <c r="AL30" s="197"/>
      <c r="AM30" s="197"/>
      <c r="AN30" s="197"/>
      <c r="AO30" s="197"/>
      <c r="AP30" s="197"/>
      <c r="AQ30" s="168" t="n">
        <f aca="false">SUM(AT30,AV30,AY30,BB30,BE30,BH30,BK30)</f>
        <v>0</v>
      </c>
      <c r="AR30" s="168" t="n">
        <f aca="false">SUM(AT30,AW30,AZ30,BC30,BF30,BI30,BL30)</f>
        <v>0</v>
      </c>
      <c r="AS30" s="168" t="n">
        <f aca="false">AQ30-AR30</f>
        <v>0</v>
      </c>
      <c r="AT30" s="198" t="n">
        <f aca="false">SUMIF($BX$49:$BX$144,$BX30,AT$49:AT$144)</f>
        <v>0</v>
      </c>
      <c r="AU30" s="198" t="n">
        <f aca="false">SUMIF($BX$49:$BX$144,$BX30,AU$49:AU$144)</f>
        <v>0</v>
      </c>
      <c r="AV30" s="198" t="n">
        <f aca="false">SUMIF($BX$49:$BX$144,$BX30,AV$49:AV$144)</f>
        <v>0</v>
      </c>
      <c r="AW30" s="198" t="n">
        <f aca="false">SUMIF($BX$49:$BX$144,$BX30,AW$49:AW$144)</f>
        <v>0</v>
      </c>
      <c r="AX30" s="199" t="n">
        <f aca="false">AV30-AW30</f>
        <v>0</v>
      </c>
      <c r="AY30" s="198" t="n">
        <f aca="false">SUMIF($BX$49:$BX$144,$BX30,AY$49:AY$144)</f>
        <v>0</v>
      </c>
      <c r="AZ30" s="198" t="n">
        <f aca="false">SUMIF($BX$49:$BX$144,$BX30,AZ$49:AZ$144)</f>
        <v>0</v>
      </c>
      <c r="BA30" s="199" t="n">
        <f aca="false">AY30-AZ30</f>
        <v>0</v>
      </c>
      <c r="BB30" s="198" t="n">
        <f aca="false">SUMIF($BX$49:$BX$144,$BX30,BB$49:BB$144)</f>
        <v>0</v>
      </c>
      <c r="BC30" s="198" t="n">
        <f aca="false">SUMIF($BX$49:$BX$144,$BX30,BC$49:BC$144)</f>
        <v>0</v>
      </c>
      <c r="BD30" s="199" t="n">
        <f aca="false">BB30-BC30</f>
        <v>0</v>
      </c>
      <c r="BE30" s="198" t="n">
        <f aca="false">SUMIF($BX$49:$BX$144,$BX30,BE$49:BE$144)</f>
        <v>0</v>
      </c>
      <c r="BF30" s="198" t="n">
        <f aca="false">SUMIF($BX$49:$BX$144,$BX30,BF$49:BF$144)</f>
        <v>0</v>
      </c>
      <c r="BG30" s="199" t="n">
        <f aca="false">BE30-BF30</f>
        <v>0</v>
      </c>
      <c r="BH30" s="198" t="n">
        <f aca="false">SUMIF($BX$49:$BX$144,$BX30,BH$49:BH$144)</f>
        <v>0</v>
      </c>
      <c r="BI30" s="198" t="n">
        <f aca="false">SUMIF($BX$49:$BX$144,$BX30,BI$49:BI$144)</f>
        <v>0</v>
      </c>
      <c r="BJ30" s="199" t="n">
        <f aca="false">BH30-BI30</f>
        <v>0</v>
      </c>
      <c r="BK30" s="198" t="n">
        <f aca="false">SUMIF($BX$49:$BX$144,$BX30,BK$49:BK$144)</f>
        <v>0</v>
      </c>
      <c r="BL30" s="198" t="n">
        <f aca="false">SUMIF($BX$49:$BX$144,$BX30,BL$49:BL$144)</f>
        <v>0</v>
      </c>
      <c r="BM30" s="168" t="n">
        <f aca="false">BK30-BL30</f>
        <v>0</v>
      </c>
      <c r="BN30" s="181"/>
      <c r="BO30" s="174"/>
      <c r="BR30" s="200"/>
      <c r="BX30" s="200" t="str">
        <f aca="false">AG30&amp;"да"</f>
        <v>Прибыль направляемая на инвестициида</v>
      </c>
      <c r="BY30" s="201"/>
    </row>
    <row r="31" customFormat="false" ht="11.25" hidden="true" customHeight="false" outlineLevel="0" collapsed="false">
      <c r="C31" s="160"/>
      <c r="D31" s="194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82"/>
      <c r="AF31" s="195" t="s">
        <v>153</v>
      </c>
      <c r="AG31" s="196" t="s">
        <v>154</v>
      </c>
      <c r="AH31" s="197"/>
      <c r="AI31" s="197"/>
      <c r="AJ31" s="197"/>
      <c r="AK31" s="197"/>
      <c r="AL31" s="197"/>
      <c r="AM31" s="197"/>
      <c r="AN31" s="197"/>
      <c r="AO31" s="197"/>
      <c r="AP31" s="197"/>
      <c r="AQ31" s="168" t="n">
        <f aca="false">SUM(AT31,AV31,AY31,BB31,BE31,BH31,BK31)</f>
        <v>0</v>
      </c>
      <c r="AR31" s="168" t="n">
        <f aca="false">SUM(AT31,AW31,AZ31,BC31,BF31,BI31,BL31)</f>
        <v>0</v>
      </c>
      <c r="AS31" s="168" t="n">
        <f aca="false">AQ31-AR31</f>
        <v>0</v>
      </c>
      <c r="AT31" s="198" t="n">
        <f aca="false">SUMIF($BX$49:$BX$144,$BX31,AT$49:AT$144)</f>
        <v>0</v>
      </c>
      <c r="AU31" s="198" t="n">
        <f aca="false">SUMIF($BX$49:$BX$144,$BX31,AU$49:AU$144)</f>
        <v>0</v>
      </c>
      <c r="AV31" s="198" t="n">
        <f aca="false">SUMIF($BX$49:$BX$144,$BX31,AV$49:AV$144)</f>
        <v>0</v>
      </c>
      <c r="AW31" s="198" t="n">
        <f aca="false">SUMIF($BX$49:$BX$144,$BX31,AW$49:AW$144)</f>
        <v>0</v>
      </c>
      <c r="AX31" s="199" t="n">
        <f aca="false">AV31-AW31</f>
        <v>0</v>
      </c>
      <c r="AY31" s="198" t="n">
        <f aca="false">SUMIF($BX$49:$BX$144,$BX31,AY$49:AY$144)</f>
        <v>0</v>
      </c>
      <c r="AZ31" s="198" t="n">
        <f aca="false">SUMIF($BX$49:$BX$144,$BX31,AZ$49:AZ$144)</f>
        <v>0</v>
      </c>
      <c r="BA31" s="199" t="n">
        <f aca="false">AY31-AZ31</f>
        <v>0</v>
      </c>
      <c r="BB31" s="198" t="n">
        <f aca="false">SUMIF($BX$49:$BX$144,$BX31,BB$49:BB$144)</f>
        <v>0</v>
      </c>
      <c r="BC31" s="198" t="n">
        <f aca="false">SUMIF($BX$49:$BX$144,$BX31,BC$49:BC$144)</f>
        <v>0</v>
      </c>
      <c r="BD31" s="199" t="n">
        <f aca="false">BB31-BC31</f>
        <v>0</v>
      </c>
      <c r="BE31" s="198" t="n">
        <f aca="false">SUMIF($BX$49:$BX$144,$BX31,BE$49:BE$144)</f>
        <v>0</v>
      </c>
      <c r="BF31" s="198" t="n">
        <f aca="false">SUMIF($BX$49:$BX$144,$BX31,BF$49:BF$144)</f>
        <v>0</v>
      </c>
      <c r="BG31" s="199" t="n">
        <f aca="false">BE31-BF31</f>
        <v>0</v>
      </c>
      <c r="BH31" s="198" t="n">
        <f aca="false">SUMIF($BX$49:$BX$144,$BX31,BH$49:BH$144)</f>
        <v>0</v>
      </c>
      <c r="BI31" s="198" t="n">
        <f aca="false">SUMIF($BX$49:$BX$144,$BX31,BI$49:BI$144)</f>
        <v>0</v>
      </c>
      <c r="BJ31" s="199" t="n">
        <f aca="false">BH31-BI31</f>
        <v>0</v>
      </c>
      <c r="BK31" s="198" t="n">
        <f aca="false">SUMIF($BX$49:$BX$144,$BX31,BK$49:BK$144)</f>
        <v>0</v>
      </c>
      <c r="BL31" s="198" t="n">
        <f aca="false">SUMIF($BX$49:$BX$144,$BX31,BL$49:BL$144)</f>
        <v>0</v>
      </c>
      <c r="BM31" s="168" t="n">
        <f aca="false">BK31-BL31</f>
        <v>0</v>
      </c>
      <c r="BN31" s="181"/>
      <c r="BO31" s="174"/>
      <c r="BR31" s="200"/>
      <c r="BX31" s="200" t="str">
        <f aca="false">AG31&amp;"да"</f>
        <v>Амортизационные отчисленияда</v>
      </c>
      <c r="BY31" s="201"/>
    </row>
    <row r="32" customFormat="false" ht="11.25" hidden="true" customHeight="false" outlineLevel="0" collapsed="false">
      <c r="C32" s="160"/>
      <c r="D32" s="194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82"/>
      <c r="AF32" s="195" t="s">
        <v>155</v>
      </c>
      <c r="AG32" s="196" t="s">
        <v>156</v>
      </c>
      <c r="AH32" s="197"/>
      <c r="AI32" s="197"/>
      <c r="AJ32" s="197"/>
      <c r="AK32" s="197"/>
      <c r="AL32" s="197"/>
      <c r="AM32" s="197"/>
      <c r="AN32" s="197"/>
      <c r="AO32" s="197"/>
      <c r="AP32" s="197"/>
      <c r="AQ32" s="168" t="n">
        <f aca="false">SUM(AT32,AV32,AY32,BB32,BE32,BH32,BK32)</f>
        <v>0</v>
      </c>
      <c r="AR32" s="168" t="n">
        <f aca="false">SUM(AT32,AW32,AZ32,BC32,BF32,BI32,BL32)</f>
        <v>0</v>
      </c>
      <c r="AS32" s="168" t="n">
        <f aca="false">AQ32-AR32</f>
        <v>0</v>
      </c>
      <c r="AT32" s="198" t="n">
        <f aca="false">SUMIF($BX$49:$BX$144,$BX32,AT$49:AT$144)</f>
        <v>0</v>
      </c>
      <c r="AU32" s="198" t="n">
        <f aca="false">SUMIF($BX$49:$BX$144,$BX32,AU$49:AU$144)</f>
        <v>0</v>
      </c>
      <c r="AV32" s="198" t="n">
        <f aca="false">SUMIF($BX$49:$BX$144,$BX32,AV$49:AV$144)</f>
        <v>0</v>
      </c>
      <c r="AW32" s="198" t="n">
        <f aca="false">SUMIF($BX$49:$BX$144,$BX32,AW$49:AW$144)</f>
        <v>0</v>
      </c>
      <c r="AX32" s="199" t="n">
        <f aca="false">AV32-AW32</f>
        <v>0</v>
      </c>
      <c r="AY32" s="198" t="n">
        <f aca="false">SUMIF($BX$49:$BX$144,$BX32,AY$49:AY$144)</f>
        <v>0</v>
      </c>
      <c r="AZ32" s="198" t="n">
        <f aca="false">SUMIF($BX$49:$BX$144,$BX32,AZ$49:AZ$144)</f>
        <v>0</v>
      </c>
      <c r="BA32" s="199" t="n">
        <f aca="false">AY32-AZ32</f>
        <v>0</v>
      </c>
      <c r="BB32" s="198" t="n">
        <f aca="false">SUMIF($BX$49:$BX$144,$BX32,BB$49:BB$144)</f>
        <v>0</v>
      </c>
      <c r="BC32" s="198" t="n">
        <f aca="false">SUMIF($BX$49:$BX$144,$BX32,BC$49:BC$144)</f>
        <v>0</v>
      </c>
      <c r="BD32" s="199" t="n">
        <f aca="false">BB32-BC32</f>
        <v>0</v>
      </c>
      <c r="BE32" s="198" t="n">
        <f aca="false">SUMIF($BX$49:$BX$144,$BX32,BE$49:BE$144)</f>
        <v>0</v>
      </c>
      <c r="BF32" s="198" t="n">
        <f aca="false">SUMIF($BX$49:$BX$144,$BX32,BF$49:BF$144)</f>
        <v>0</v>
      </c>
      <c r="BG32" s="199" t="n">
        <f aca="false">BE32-BF32</f>
        <v>0</v>
      </c>
      <c r="BH32" s="198" t="n">
        <f aca="false">SUMIF($BX$49:$BX$144,$BX32,BH$49:BH$144)</f>
        <v>0</v>
      </c>
      <c r="BI32" s="198" t="n">
        <f aca="false">SUMIF($BX$49:$BX$144,$BX32,BI$49:BI$144)</f>
        <v>0</v>
      </c>
      <c r="BJ32" s="199" t="n">
        <f aca="false">BH32-BI32</f>
        <v>0</v>
      </c>
      <c r="BK32" s="198" t="n">
        <f aca="false">SUMIF($BX$49:$BX$144,$BX32,BK$49:BK$144)</f>
        <v>0</v>
      </c>
      <c r="BL32" s="198" t="n">
        <f aca="false">SUMIF($BX$49:$BX$144,$BX32,BL$49:BL$144)</f>
        <v>0</v>
      </c>
      <c r="BM32" s="168" t="n">
        <f aca="false">BK32-BL32</f>
        <v>0</v>
      </c>
      <c r="BN32" s="181"/>
      <c r="BO32" s="174"/>
      <c r="BR32" s="200"/>
      <c r="BX32" s="200" t="str">
        <f aca="false">AG32&amp;"да"</f>
        <v>Прочие собственные средствада</v>
      </c>
      <c r="BY32" s="201"/>
    </row>
    <row r="33" customFormat="false" ht="11.25" hidden="true" customHeight="true" outlineLevel="0" collapsed="false">
      <c r="C33" s="160"/>
      <c r="D33" s="194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82"/>
      <c r="AF33" s="195" t="s">
        <v>157</v>
      </c>
      <c r="AG33" s="196" t="s">
        <v>158</v>
      </c>
      <c r="AH33" s="197"/>
      <c r="AI33" s="197"/>
      <c r="AJ33" s="197"/>
      <c r="AK33" s="197"/>
      <c r="AL33" s="197"/>
      <c r="AM33" s="197"/>
      <c r="AN33" s="197"/>
      <c r="AO33" s="197"/>
      <c r="AP33" s="197"/>
      <c r="AQ33" s="168" t="n">
        <f aca="false">SUM(AT33,AV33,AY33,BB33,BE33,BH33,BK33)</f>
        <v>0</v>
      </c>
      <c r="AR33" s="168" t="n">
        <f aca="false">SUM(AT33,AW33,AZ33,BC33,BF33,BI33,BL33)</f>
        <v>0</v>
      </c>
      <c r="AS33" s="168" t="n">
        <f aca="false">AQ33-AR33</f>
        <v>0</v>
      </c>
      <c r="AT33" s="198" t="n">
        <f aca="false">SUMIF($BX$49:$BX$144,$BX33,AT$49:AT$144)</f>
        <v>0</v>
      </c>
      <c r="AU33" s="198" t="n">
        <f aca="false">SUMIF($BX$49:$BX$144,$BX33,AU$49:AU$144)</f>
        <v>0</v>
      </c>
      <c r="AV33" s="198" t="n">
        <f aca="false">SUMIF($BX$49:$BX$144,$BX33,AV$49:AV$144)</f>
        <v>0</v>
      </c>
      <c r="AW33" s="198" t="n">
        <f aca="false">SUMIF($BX$49:$BX$144,$BX33,AW$49:AW$144)</f>
        <v>0</v>
      </c>
      <c r="AX33" s="199" t="n">
        <f aca="false">AV33-AW33</f>
        <v>0</v>
      </c>
      <c r="AY33" s="198" t="n">
        <f aca="false">SUMIF($BX$49:$BX$144,$BX33,AY$49:AY$144)</f>
        <v>0</v>
      </c>
      <c r="AZ33" s="198" t="n">
        <f aca="false">SUMIF($BX$49:$BX$144,$BX33,AZ$49:AZ$144)</f>
        <v>0</v>
      </c>
      <c r="BA33" s="199" t="n">
        <f aca="false">AY33-AZ33</f>
        <v>0</v>
      </c>
      <c r="BB33" s="198" t="n">
        <f aca="false">SUMIF($BX$49:$BX$144,$BX33,BB$49:BB$144)</f>
        <v>0</v>
      </c>
      <c r="BC33" s="198" t="n">
        <f aca="false">SUMIF($BX$49:$BX$144,$BX33,BC$49:BC$144)</f>
        <v>0</v>
      </c>
      <c r="BD33" s="199" t="n">
        <f aca="false">BB33-BC33</f>
        <v>0</v>
      </c>
      <c r="BE33" s="198" t="n">
        <f aca="false">SUMIF($BX$49:$BX$144,$BX33,BE$49:BE$144)</f>
        <v>0</v>
      </c>
      <c r="BF33" s="198" t="n">
        <f aca="false">SUMIF($BX$49:$BX$144,$BX33,BF$49:BF$144)</f>
        <v>0</v>
      </c>
      <c r="BG33" s="199" t="n">
        <f aca="false">BE33-BF33</f>
        <v>0</v>
      </c>
      <c r="BH33" s="198" t="n">
        <f aca="false">SUMIF($BX$49:$BX$144,$BX33,BH$49:BH$144)</f>
        <v>0</v>
      </c>
      <c r="BI33" s="198" t="n">
        <f aca="false">SUMIF($BX$49:$BX$144,$BX33,BI$49:BI$144)</f>
        <v>0</v>
      </c>
      <c r="BJ33" s="199" t="n">
        <f aca="false">BH33-BI33</f>
        <v>0</v>
      </c>
      <c r="BK33" s="198" t="n">
        <f aca="false">SUMIF($BX$49:$BX$144,$BX33,BK$49:BK$144)</f>
        <v>0</v>
      </c>
      <c r="BL33" s="198" t="n">
        <f aca="false">SUMIF($BX$49:$BX$144,$BX33,BL$49:BL$144)</f>
        <v>0</v>
      </c>
      <c r="BM33" s="168" t="n">
        <f aca="false">BK33-BL33</f>
        <v>0</v>
      </c>
      <c r="BN33" s="181"/>
      <c r="BO33" s="174"/>
      <c r="BR33" s="200"/>
      <c r="BX33" s="200" t="str">
        <f aca="false">AG33&amp;"да"</f>
        <v>За счет платы за технологическое присоединениеда</v>
      </c>
      <c r="BY33" s="201"/>
    </row>
    <row r="34" customFormat="false" ht="11.25" hidden="true" customHeight="false" outlineLevel="0" collapsed="false">
      <c r="C34" s="160"/>
      <c r="D34" s="189"/>
      <c r="E34" s="190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4"/>
      <c r="AF34" s="191" t="s">
        <v>159</v>
      </c>
      <c r="AG34" s="184" t="s">
        <v>160</v>
      </c>
      <c r="AH34" s="183"/>
      <c r="AI34" s="183"/>
      <c r="AJ34" s="183"/>
      <c r="AK34" s="183"/>
      <c r="AL34" s="183"/>
      <c r="AM34" s="183"/>
      <c r="AN34" s="183"/>
      <c r="AO34" s="183"/>
      <c r="AP34" s="190"/>
      <c r="AQ34" s="185" t="n">
        <f aca="false">SUM(AT34,AV34,AY34,BB34,BE34,BH34,BK34)</f>
        <v>0</v>
      </c>
      <c r="AR34" s="185" t="n">
        <f aca="false">SUM(AT34,AW34,AZ34,BC34,BF34,BI34,BL34)</f>
        <v>0</v>
      </c>
      <c r="AS34" s="185" t="n">
        <f aca="false">AQ34-AR34</f>
        <v>0</v>
      </c>
      <c r="AT34" s="193" t="n">
        <f aca="false">SUM(AT35:AT37)</f>
        <v>0</v>
      </c>
      <c r="AU34" s="193" t="n">
        <f aca="false">SUM(AU35:AU37)</f>
        <v>0</v>
      </c>
      <c r="AV34" s="193" t="n">
        <f aca="false">SUM(AV35:AV37)</f>
        <v>0</v>
      </c>
      <c r="AW34" s="193" t="n">
        <f aca="false">SUM(AW35:AW37)</f>
        <v>0</v>
      </c>
      <c r="AX34" s="186" t="n">
        <f aca="false">AV34-AW34</f>
        <v>0</v>
      </c>
      <c r="AY34" s="193" t="n">
        <f aca="false">SUM(AY35:AY37)</f>
        <v>0</v>
      </c>
      <c r="AZ34" s="193" t="n">
        <f aca="false">SUM(AZ35:AZ37)</f>
        <v>0</v>
      </c>
      <c r="BA34" s="186" t="n">
        <f aca="false">AY34-AZ34</f>
        <v>0</v>
      </c>
      <c r="BB34" s="193" t="n">
        <f aca="false">SUM(BB35:BB37)</f>
        <v>0</v>
      </c>
      <c r="BC34" s="193" t="n">
        <f aca="false">SUM(BC35:BC37)</f>
        <v>0</v>
      </c>
      <c r="BD34" s="186" t="n">
        <f aca="false">BB34-BC34</f>
        <v>0</v>
      </c>
      <c r="BE34" s="193" t="n">
        <f aca="false">SUM(BE35:BE37)</f>
        <v>0</v>
      </c>
      <c r="BF34" s="193" t="n">
        <f aca="false">SUM(BF35:BF37)</f>
        <v>0</v>
      </c>
      <c r="BG34" s="186" t="n">
        <f aca="false">BE34-BF34</f>
        <v>0</v>
      </c>
      <c r="BH34" s="193" t="n">
        <f aca="false">SUM(BH35:BH37)</f>
        <v>0</v>
      </c>
      <c r="BI34" s="193" t="n">
        <f aca="false">SUM(BI35:BI37)</f>
        <v>0</v>
      </c>
      <c r="BJ34" s="186" t="n">
        <f aca="false">BH34-BI34</f>
        <v>0</v>
      </c>
      <c r="BK34" s="193" t="n">
        <f aca="false">SUM(BK35:BK37)</f>
        <v>0</v>
      </c>
      <c r="BL34" s="193" t="n">
        <f aca="false">SUM(BL35:BL37)</f>
        <v>0</v>
      </c>
      <c r="BM34" s="185" t="n">
        <f aca="false">BK34-BL34</f>
        <v>0</v>
      </c>
      <c r="BN34" s="181"/>
      <c r="BO34" s="174"/>
      <c r="BR34" s="201"/>
      <c r="BX34" s="200"/>
      <c r="BY34" s="201"/>
    </row>
    <row r="35" customFormat="false" ht="11.25" hidden="true" customHeight="false" outlineLevel="0" collapsed="false">
      <c r="C35" s="160"/>
      <c r="D35" s="194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82"/>
      <c r="AF35" s="195" t="s">
        <v>161</v>
      </c>
      <c r="AG35" s="196" t="s">
        <v>162</v>
      </c>
      <c r="AH35" s="197"/>
      <c r="AI35" s="197"/>
      <c r="AJ35" s="197"/>
      <c r="AK35" s="197"/>
      <c r="AL35" s="197"/>
      <c r="AM35" s="197"/>
      <c r="AN35" s="197"/>
      <c r="AO35" s="197"/>
      <c r="AP35" s="197"/>
      <c r="AQ35" s="168" t="n">
        <f aca="false">SUM(AT35,AV35,AY35,BB35,BE35,BH35,BK35)</f>
        <v>0</v>
      </c>
      <c r="AR35" s="168" t="n">
        <f aca="false">SUM(AT35,AW35,AZ35,BC35,BF35,BI35,BL35)</f>
        <v>0</v>
      </c>
      <c r="AS35" s="168" t="n">
        <f aca="false">AQ35-AR35</f>
        <v>0</v>
      </c>
      <c r="AT35" s="198" t="n">
        <f aca="false">SUMIF($BX$49:$BX$144,$BX35,AT$49:AT$144)</f>
        <v>0</v>
      </c>
      <c r="AU35" s="198" t="n">
        <f aca="false">SUMIF($BX$49:$BX$144,$BX35,AU$49:AU$144)</f>
        <v>0</v>
      </c>
      <c r="AV35" s="198" t="n">
        <f aca="false">SUMIF($BX$49:$BX$144,$BX35,AV$49:AV$144)</f>
        <v>0</v>
      </c>
      <c r="AW35" s="198" t="n">
        <f aca="false">SUMIF($BX$49:$BX$144,$BX35,AW$49:AW$144)</f>
        <v>0</v>
      </c>
      <c r="AX35" s="199" t="n">
        <f aca="false">AV35-AW35</f>
        <v>0</v>
      </c>
      <c r="AY35" s="198" t="n">
        <f aca="false">SUMIF($BX$49:$BX$144,$BX35,AY$49:AY$144)</f>
        <v>0</v>
      </c>
      <c r="AZ35" s="198" t="n">
        <f aca="false">SUMIF($BX$49:$BX$144,$BX35,AZ$49:AZ$144)</f>
        <v>0</v>
      </c>
      <c r="BA35" s="199" t="n">
        <f aca="false">AY35-AZ35</f>
        <v>0</v>
      </c>
      <c r="BB35" s="198" t="n">
        <f aca="false">SUMIF($BX$49:$BX$144,$BX35,BB$49:BB$144)</f>
        <v>0</v>
      </c>
      <c r="BC35" s="198" t="n">
        <f aca="false">SUMIF($BX$49:$BX$144,$BX35,BC$49:BC$144)</f>
        <v>0</v>
      </c>
      <c r="BD35" s="199" t="n">
        <f aca="false">BB35-BC35</f>
        <v>0</v>
      </c>
      <c r="BE35" s="198" t="n">
        <f aca="false">SUMIF($BX$49:$BX$144,$BX35,BE$49:BE$144)</f>
        <v>0</v>
      </c>
      <c r="BF35" s="198" t="n">
        <f aca="false">SUMIF($BX$49:$BX$144,$BX35,BF$49:BF$144)</f>
        <v>0</v>
      </c>
      <c r="BG35" s="199" t="n">
        <f aca="false">BE35-BF35</f>
        <v>0</v>
      </c>
      <c r="BH35" s="198" t="n">
        <f aca="false">SUMIF($BX$49:$BX$144,$BX35,BH$49:BH$144)</f>
        <v>0</v>
      </c>
      <c r="BI35" s="198" t="n">
        <f aca="false">SUMIF($BX$49:$BX$144,$BX35,BI$49:BI$144)</f>
        <v>0</v>
      </c>
      <c r="BJ35" s="199" t="n">
        <f aca="false">BH35-BI35</f>
        <v>0</v>
      </c>
      <c r="BK35" s="198" t="n">
        <f aca="false">SUMIF($BX$49:$BX$144,$BX35,BK$49:BK$144)</f>
        <v>0</v>
      </c>
      <c r="BL35" s="198" t="n">
        <f aca="false">SUMIF($BX$49:$BX$144,$BX35,BL$49:BL$144)</f>
        <v>0</v>
      </c>
      <c r="BM35" s="168" t="n">
        <f aca="false">BK35-BL35</f>
        <v>0</v>
      </c>
      <c r="BN35" s="181"/>
      <c r="BO35" s="174"/>
      <c r="BR35" s="200"/>
      <c r="BX35" s="200" t="str">
        <f aca="false">AG35&amp;"да"</f>
        <v>Кредитыда</v>
      </c>
      <c r="BY35" s="201"/>
    </row>
    <row r="36" customFormat="false" ht="11.25" hidden="true" customHeight="false" outlineLevel="0" collapsed="false">
      <c r="C36" s="160"/>
      <c r="D36" s="194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82"/>
      <c r="AF36" s="195" t="s">
        <v>163</v>
      </c>
      <c r="AG36" s="196" t="s">
        <v>164</v>
      </c>
      <c r="AH36" s="197"/>
      <c r="AI36" s="197"/>
      <c r="AJ36" s="197"/>
      <c r="AK36" s="197"/>
      <c r="AL36" s="197"/>
      <c r="AM36" s="197"/>
      <c r="AN36" s="197"/>
      <c r="AO36" s="197"/>
      <c r="AP36" s="192"/>
      <c r="AQ36" s="168" t="n">
        <f aca="false">SUM(AT36,AV36,AY36,BB36,BE36,BH36,BK36)</f>
        <v>0</v>
      </c>
      <c r="AR36" s="168" t="n">
        <f aca="false">SUM(AT36,AW36,AZ36,BC36,BF36,BI36,BL36)</f>
        <v>0</v>
      </c>
      <c r="AS36" s="168" t="n">
        <f aca="false">AQ36-AR36</f>
        <v>0</v>
      </c>
      <c r="AT36" s="198" t="n">
        <f aca="false">SUMIF($BX$49:$BX$144,$BX36,AT$49:AT$144)</f>
        <v>0</v>
      </c>
      <c r="AU36" s="198" t="n">
        <f aca="false">SUMIF($BX$49:$BX$144,$BX36,AU$49:AU$144)</f>
        <v>0</v>
      </c>
      <c r="AV36" s="198" t="n">
        <f aca="false">SUMIF($BX$49:$BX$144,$BX36,AV$49:AV$144)</f>
        <v>0</v>
      </c>
      <c r="AW36" s="198" t="n">
        <f aca="false">SUMIF($BX$49:$BX$144,$BX36,AW$49:AW$144)</f>
        <v>0</v>
      </c>
      <c r="AX36" s="199" t="n">
        <f aca="false">AV36-AW36</f>
        <v>0</v>
      </c>
      <c r="AY36" s="198" t="n">
        <f aca="false">SUMIF($BX$49:$BX$144,$BX36,AY$49:AY$144)</f>
        <v>0</v>
      </c>
      <c r="AZ36" s="198" t="n">
        <f aca="false">SUMIF($BX$49:$BX$144,$BX36,AZ$49:AZ$144)</f>
        <v>0</v>
      </c>
      <c r="BA36" s="199" t="n">
        <f aca="false">AY36-AZ36</f>
        <v>0</v>
      </c>
      <c r="BB36" s="198" t="n">
        <f aca="false">SUMIF($BX$49:$BX$144,$BX36,BB$49:BB$144)</f>
        <v>0</v>
      </c>
      <c r="BC36" s="198" t="n">
        <f aca="false">SUMIF($BX$49:$BX$144,$BX36,BC$49:BC$144)</f>
        <v>0</v>
      </c>
      <c r="BD36" s="199" t="n">
        <f aca="false">BB36-BC36</f>
        <v>0</v>
      </c>
      <c r="BE36" s="198" t="n">
        <f aca="false">SUMIF($BX$49:$BX$144,$BX36,BE$49:BE$144)</f>
        <v>0</v>
      </c>
      <c r="BF36" s="198" t="n">
        <f aca="false">SUMIF($BX$49:$BX$144,$BX36,BF$49:BF$144)</f>
        <v>0</v>
      </c>
      <c r="BG36" s="199" t="n">
        <f aca="false">BE36-BF36</f>
        <v>0</v>
      </c>
      <c r="BH36" s="198" t="n">
        <f aca="false">SUMIF($BX$49:$BX$144,$BX36,BH$49:BH$144)</f>
        <v>0</v>
      </c>
      <c r="BI36" s="198" t="n">
        <f aca="false">SUMIF($BX$49:$BX$144,$BX36,BI$49:BI$144)</f>
        <v>0</v>
      </c>
      <c r="BJ36" s="199" t="n">
        <f aca="false">BH36-BI36</f>
        <v>0</v>
      </c>
      <c r="BK36" s="198" t="n">
        <f aca="false">SUMIF($BX$49:$BX$144,$BX36,BK$49:BK$144)</f>
        <v>0</v>
      </c>
      <c r="BL36" s="198" t="n">
        <f aca="false">SUMIF($BX$49:$BX$144,$BX36,BL$49:BL$144)</f>
        <v>0</v>
      </c>
      <c r="BM36" s="168" t="n">
        <f aca="false">BK36-BL36</f>
        <v>0</v>
      </c>
      <c r="BN36" s="181"/>
      <c r="BO36" s="174"/>
      <c r="BR36" s="200"/>
      <c r="BX36" s="200" t="str">
        <f aca="false">AG36&amp;"да"</f>
        <v>Займыда</v>
      </c>
      <c r="BY36" s="201"/>
    </row>
    <row r="37" customFormat="false" ht="11.25" hidden="true" customHeight="true" outlineLevel="0" collapsed="false">
      <c r="C37" s="160"/>
      <c r="D37" s="194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82"/>
      <c r="AF37" s="195" t="s">
        <v>165</v>
      </c>
      <c r="AG37" s="196" t="s">
        <v>166</v>
      </c>
      <c r="AH37" s="197"/>
      <c r="AI37" s="197"/>
      <c r="AJ37" s="197"/>
      <c r="AK37" s="197"/>
      <c r="AL37" s="197"/>
      <c r="AM37" s="197"/>
      <c r="AN37" s="197"/>
      <c r="AO37" s="197"/>
      <c r="AP37" s="197"/>
      <c r="AQ37" s="168" t="n">
        <f aca="false">SUM(AT37,AV37,AY37,BB37,BE37,BH37,BK37)</f>
        <v>0</v>
      </c>
      <c r="AR37" s="168" t="n">
        <f aca="false">SUM(AT37,AW37,AZ37,BC37,BF37,BI37,BL37)</f>
        <v>0</v>
      </c>
      <c r="AS37" s="168" t="n">
        <f aca="false">AQ37-AR37</f>
        <v>0</v>
      </c>
      <c r="AT37" s="198" t="n">
        <f aca="false">SUMIF($BX$49:$BX$144,$BX37,AT$49:AT$144)</f>
        <v>0</v>
      </c>
      <c r="AU37" s="198" t="n">
        <f aca="false">SUMIF($BX$49:$BX$144,$BX37,AU$49:AU$144)</f>
        <v>0</v>
      </c>
      <c r="AV37" s="198" t="n">
        <f aca="false">SUMIF($BX$49:$BX$144,$BX37,AV$49:AV$144)</f>
        <v>0</v>
      </c>
      <c r="AW37" s="198" t="n">
        <f aca="false">SUMIF($BX$49:$BX$144,$BX37,AW$49:AW$144)</f>
        <v>0</v>
      </c>
      <c r="AX37" s="199" t="n">
        <f aca="false">AV37-AW37</f>
        <v>0</v>
      </c>
      <c r="AY37" s="198" t="n">
        <f aca="false">SUMIF($BX$49:$BX$144,$BX37,AY$49:AY$144)</f>
        <v>0</v>
      </c>
      <c r="AZ37" s="198" t="n">
        <f aca="false">SUMIF($BX$49:$BX$144,$BX37,AZ$49:AZ$144)</f>
        <v>0</v>
      </c>
      <c r="BA37" s="199" t="n">
        <f aca="false">AY37-AZ37</f>
        <v>0</v>
      </c>
      <c r="BB37" s="198" t="n">
        <f aca="false">SUMIF($BX$49:$BX$144,$BX37,BB$49:BB$144)</f>
        <v>0</v>
      </c>
      <c r="BC37" s="198" t="n">
        <f aca="false">SUMIF($BX$49:$BX$144,$BX37,BC$49:BC$144)</f>
        <v>0</v>
      </c>
      <c r="BD37" s="199" t="n">
        <f aca="false">BB37-BC37</f>
        <v>0</v>
      </c>
      <c r="BE37" s="198" t="n">
        <f aca="false">SUMIF($BX$49:$BX$144,$BX37,BE$49:BE$144)</f>
        <v>0</v>
      </c>
      <c r="BF37" s="198" t="n">
        <f aca="false">SUMIF($BX$49:$BX$144,$BX37,BF$49:BF$144)</f>
        <v>0</v>
      </c>
      <c r="BG37" s="199" t="n">
        <f aca="false">BE37-BF37</f>
        <v>0</v>
      </c>
      <c r="BH37" s="198" t="n">
        <f aca="false">SUMIF($BX$49:$BX$144,$BX37,BH$49:BH$144)</f>
        <v>0</v>
      </c>
      <c r="BI37" s="198" t="n">
        <f aca="false">SUMIF($BX$49:$BX$144,$BX37,BI$49:BI$144)</f>
        <v>0</v>
      </c>
      <c r="BJ37" s="199" t="n">
        <f aca="false">BH37-BI37</f>
        <v>0</v>
      </c>
      <c r="BK37" s="198" t="n">
        <f aca="false">SUMIF($BX$49:$BX$144,$BX37,BK$49:BK$144)</f>
        <v>0</v>
      </c>
      <c r="BL37" s="198" t="n">
        <f aca="false">SUMIF($BX$49:$BX$144,$BX37,BL$49:BL$144)</f>
        <v>0</v>
      </c>
      <c r="BM37" s="168" t="n">
        <f aca="false">BK37-BL37</f>
        <v>0</v>
      </c>
      <c r="BN37" s="181"/>
      <c r="BR37" s="200"/>
      <c r="BX37" s="200" t="str">
        <f aca="false">AG37&amp;"да"</f>
        <v>Прочие привлеченные средствада</v>
      </c>
      <c r="BY37" s="201"/>
    </row>
    <row r="38" customFormat="false" ht="11.25" hidden="true" customHeight="false" outlineLevel="0" collapsed="false">
      <c r="C38" s="160"/>
      <c r="D38" s="189"/>
      <c r="E38" s="190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4"/>
      <c r="AF38" s="191" t="s">
        <v>167</v>
      </c>
      <c r="AG38" s="184" t="s">
        <v>168</v>
      </c>
      <c r="AH38" s="183"/>
      <c r="AI38" s="183"/>
      <c r="AJ38" s="183"/>
      <c r="AK38" s="183"/>
      <c r="AL38" s="183"/>
      <c r="AM38" s="183"/>
      <c r="AN38" s="183"/>
      <c r="AO38" s="183"/>
      <c r="AP38" s="192"/>
      <c r="AQ38" s="185" t="n">
        <f aca="false">SUM(AT38,AV38,AY38,BB38,BE38,BH38,BK38)</f>
        <v>0</v>
      </c>
      <c r="AR38" s="185" t="n">
        <f aca="false">SUM(AT38,AW38,AZ38,BC38,BF38,BI38,BL38)</f>
        <v>0</v>
      </c>
      <c r="AS38" s="185" t="n">
        <f aca="false">AQ38-AR38</f>
        <v>0</v>
      </c>
      <c r="AT38" s="193" t="n">
        <f aca="false">SUM(AT39:AT41)</f>
        <v>0</v>
      </c>
      <c r="AU38" s="193" t="n">
        <f aca="false">SUM(AU39:AU41)</f>
        <v>0</v>
      </c>
      <c r="AV38" s="193" t="n">
        <f aca="false">SUM(AV39:AV41)</f>
        <v>0</v>
      </c>
      <c r="AW38" s="193" t="n">
        <f aca="false">SUM(AW39:AW41)</f>
        <v>0</v>
      </c>
      <c r="AX38" s="186" t="n">
        <f aca="false">AV38-AW38</f>
        <v>0</v>
      </c>
      <c r="AY38" s="193" t="n">
        <f aca="false">SUM(AY39:AY41)</f>
        <v>0</v>
      </c>
      <c r="AZ38" s="193" t="n">
        <f aca="false">SUM(AZ39:AZ41)</f>
        <v>0</v>
      </c>
      <c r="BA38" s="186" t="n">
        <f aca="false">AY38-AZ38</f>
        <v>0</v>
      </c>
      <c r="BB38" s="193" t="n">
        <f aca="false">SUM(BB39:BB41)</f>
        <v>0</v>
      </c>
      <c r="BC38" s="193" t="n">
        <f aca="false">SUM(BC39:BC41)</f>
        <v>0</v>
      </c>
      <c r="BD38" s="186" t="n">
        <f aca="false">BB38-BC38</f>
        <v>0</v>
      </c>
      <c r="BE38" s="193" t="n">
        <f aca="false">SUM(BE39:BE41)</f>
        <v>0</v>
      </c>
      <c r="BF38" s="193" t="n">
        <f aca="false">SUM(BF39:BF41)</f>
        <v>0</v>
      </c>
      <c r="BG38" s="186" t="n">
        <f aca="false">BE38-BF38</f>
        <v>0</v>
      </c>
      <c r="BH38" s="193" t="n">
        <f aca="false">SUM(BH39:BH41)</f>
        <v>0</v>
      </c>
      <c r="BI38" s="193" t="n">
        <f aca="false">SUM(BI39:BI41)</f>
        <v>0</v>
      </c>
      <c r="BJ38" s="186" t="n">
        <f aca="false">BH38-BI38</f>
        <v>0</v>
      </c>
      <c r="BK38" s="193" t="n">
        <f aca="false">SUM(BK39:BK41)</f>
        <v>0</v>
      </c>
      <c r="BL38" s="193" t="n">
        <f aca="false">SUM(BL39:BL41)</f>
        <v>0</v>
      </c>
      <c r="BM38" s="185" t="n">
        <f aca="false">BK38-BL38</f>
        <v>0</v>
      </c>
      <c r="BN38" s="181"/>
      <c r="BR38" s="201"/>
      <c r="BX38" s="200"/>
      <c r="BY38" s="201"/>
    </row>
    <row r="39" customFormat="false" ht="11.25" hidden="true" customHeight="false" outlineLevel="0" collapsed="false">
      <c r="C39" s="160"/>
      <c r="D39" s="194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82"/>
      <c r="AF39" s="195" t="s">
        <v>169</v>
      </c>
      <c r="AG39" s="196" t="s">
        <v>170</v>
      </c>
      <c r="AH39" s="197"/>
      <c r="AI39" s="197"/>
      <c r="AJ39" s="197"/>
      <c r="AK39" s="197"/>
      <c r="AL39" s="197"/>
      <c r="AM39" s="197"/>
      <c r="AN39" s="197"/>
      <c r="AO39" s="197"/>
      <c r="AP39" s="197"/>
      <c r="AQ39" s="168" t="n">
        <f aca="false">SUM(AT39,AV39,AY39,BB39,BE39,BH39,BK39)</f>
        <v>0</v>
      </c>
      <c r="AR39" s="168" t="n">
        <f aca="false">SUM(AT39,AW39,AZ39,BC39,BF39,BI39,BL39)</f>
        <v>0</v>
      </c>
      <c r="AS39" s="168" t="n">
        <f aca="false">AQ39-AR39</f>
        <v>0</v>
      </c>
      <c r="AT39" s="198" t="n">
        <f aca="false">SUMIF($BX$49:$BX$144,$BX39,AT$49:AT$144)</f>
        <v>0</v>
      </c>
      <c r="AU39" s="198" t="n">
        <f aca="false">SUMIF($BX$49:$BX$144,$BX39,AU$49:AU$144)</f>
        <v>0</v>
      </c>
      <c r="AV39" s="198" t="n">
        <f aca="false">SUMIF($BX$49:$BX$144,$BX39,AV$49:AV$144)</f>
        <v>0</v>
      </c>
      <c r="AW39" s="198" t="n">
        <f aca="false">SUMIF($BX$49:$BX$144,$BX39,AW$49:AW$144)</f>
        <v>0</v>
      </c>
      <c r="AX39" s="199" t="n">
        <f aca="false">AV39-AW39</f>
        <v>0</v>
      </c>
      <c r="AY39" s="198" t="n">
        <f aca="false">SUMIF($BX$49:$BX$144,$BX39,AY$49:AY$144)</f>
        <v>0</v>
      </c>
      <c r="AZ39" s="198" t="n">
        <f aca="false">SUMIF($BX$49:$BX$144,$BX39,AZ$49:AZ$144)</f>
        <v>0</v>
      </c>
      <c r="BA39" s="199" t="n">
        <f aca="false">AY39-AZ39</f>
        <v>0</v>
      </c>
      <c r="BB39" s="198" t="n">
        <f aca="false">SUMIF($BX$49:$BX$144,$BX39,BB$49:BB$144)</f>
        <v>0</v>
      </c>
      <c r="BC39" s="198" t="n">
        <f aca="false">SUMIF($BX$49:$BX$144,$BX39,BC$49:BC$144)</f>
        <v>0</v>
      </c>
      <c r="BD39" s="199" t="n">
        <f aca="false">BB39-BC39</f>
        <v>0</v>
      </c>
      <c r="BE39" s="198" t="n">
        <f aca="false">SUMIF($BX$49:$BX$144,$BX39,BE$49:BE$144)</f>
        <v>0</v>
      </c>
      <c r="BF39" s="198" t="n">
        <f aca="false">SUMIF($BX$49:$BX$144,$BX39,BF$49:BF$144)</f>
        <v>0</v>
      </c>
      <c r="BG39" s="199" t="n">
        <f aca="false">BE39-BF39</f>
        <v>0</v>
      </c>
      <c r="BH39" s="198" t="n">
        <f aca="false">SUMIF($BX$49:$BX$144,$BX39,BH$49:BH$144)</f>
        <v>0</v>
      </c>
      <c r="BI39" s="198" t="n">
        <f aca="false">SUMIF($BX$49:$BX$144,$BX39,BI$49:BI$144)</f>
        <v>0</v>
      </c>
      <c r="BJ39" s="199" t="n">
        <f aca="false">BH39-BI39</f>
        <v>0</v>
      </c>
      <c r="BK39" s="198" t="n">
        <f aca="false">SUMIF($BX$49:$BX$144,$BX39,BK$49:BK$144)</f>
        <v>0</v>
      </c>
      <c r="BL39" s="198" t="n">
        <f aca="false">SUMIF($BX$49:$BX$144,$BX39,BL$49:BL$144)</f>
        <v>0</v>
      </c>
      <c r="BM39" s="168" t="n">
        <f aca="false">BK39-BL39</f>
        <v>0</v>
      </c>
      <c r="BN39" s="181"/>
      <c r="BR39" s="200"/>
      <c r="BX39" s="200" t="str">
        <f aca="false">AG39&amp;"да"</f>
        <v>Федеральный бюджетда</v>
      </c>
      <c r="BY39" s="201"/>
    </row>
    <row r="40" customFormat="false" ht="11.25" hidden="true" customHeight="false" outlineLevel="0" collapsed="false">
      <c r="C40" s="160"/>
      <c r="D40" s="194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82"/>
      <c r="AF40" s="195" t="s">
        <v>171</v>
      </c>
      <c r="AG40" s="196" t="s">
        <v>172</v>
      </c>
      <c r="AH40" s="197"/>
      <c r="AI40" s="197"/>
      <c r="AJ40" s="197"/>
      <c r="AK40" s="197"/>
      <c r="AL40" s="197"/>
      <c r="AM40" s="197"/>
      <c r="AN40" s="197"/>
      <c r="AO40" s="197"/>
      <c r="AP40" s="197"/>
      <c r="AQ40" s="168" t="n">
        <f aca="false">SUM(AT40,AV40,AY40,BB40,BE40,BH40,BK40)</f>
        <v>0</v>
      </c>
      <c r="AR40" s="168" t="n">
        <f aca="false">SUM(AT40,AW40,AZ40,BC40,BF40,BI40,BL40)</f>
        <v>0</v>
      </c>
      <c r="AS40" s="168" t="n">
        <f aca="false">AQ40-AR40</f>
        <v>0</v>
      </c>
      <c r="AT40" s="198" t="n">
        <f aca="false">SUMIF($BX$49:$BX$144,$BX40,AT$49:AT$144)</f>
        <v>0</v>
      </c>
      <c r="AU40" s="198" t="n">
        <f aca="false">SUMIF($BX$49:$BX$144,$BX40,AU$49:AU$144)</f>
        <v>0</v>
      </c>
      <c r="AV40" s="198" t="n">
        <f aca="false">SUMIF($BX$49:$BX$144,$BX40,AV$49:AV$144)</f>
        <v>0</v>
      </c>
      <c r="AW40" s="198" t="n">
        <f aca="false">SUMIF($BX$49:$BX$144,$BX40,AW$49:AW$144)</f>
        <v>0</v>
      </c>
      <c r="AX40" s="199" t="n">
        <f aca="false">AV40-AW40</f>
        <v>0</v>
      </c>
      <c r="AY40" s="198" t="n">
        <f aca="false">SUMIF($BX$49:$BX$144,$BX40,AY$49:AY$144)</f>
        <v>0</v>
      </c>
      <c r="AZ40" s="198" t="n">
        <f aca="false">SUMIF($BX$49:$BX$144,$BX40,AZ$49:AZ$144)</f>
        <v>0</v>
      </c>
      <c r="BA40" s="199" t="n">
        <f aca="false">AY40-AZ40</f>
        <v>0</v>
      </c>
      <c r="BB40" s="198" t="n">
        <f aca="false">SUMIF($BX$49:$BX$144,$BX40,BB$49:BB$144)</f>
        <v>0</v>
      </c>
      <c r="BC40" s="198" t="n">
        <f aca="false">SUMIF($BX$49:$BX$144,$BX40,BC$49:BC$144)</f>
        <v>0</v>
      </c>
      <c r="BD40" s="199" t="n">
        <f aca="false">BB40-BC40</f>
        <v>0</v>
      </c>
      <c r="BE40" s="198" t="n">
        <f aca="false">SUMIF($BX$49:$BX$144,$BX40,BE$49:BE$144)</f>
        <v>0</v>
      </c>
      <c r="BF40" s="198" t="n">
        <f aca="false">SUMIF($BX$49:$BX$144,$BX40,BF$49:BF$144)</f>
        <v>0</v>
      </c>
      <c r="BG40" s="199" t="n">
        <f aca="false">BE40-BF40</f>
        <v>0</v>
      </c>
      <c r="BH40" s="198" t="n">
        <f aca="false">SUMIF($BX$49:$BX$144,$BX40,BH$49:BH$144)</f>
        <v>0</v>
      </c>
      <c r="BI40" s="198" t="n">
        <f aca="false">SUMIF($BX$49:$BX$144,$BX40,BI$49:BI$144)</f>
        <v>0</v>
      </c>
      <c r="BJ40" s="199" t="n">
        <f aca="false">BH40-BI40</f>
        <v>0</v>
      </c>
      <c r="BK40" s="198" t="n">
        <f aca="false">SUMIF($BX$49:$BX$144,$BX40,BK$49:BK$144)</f>
        <v>0</v>
      </c>
      <c r="BL40" s="198" t="n">
        <f aca="false">SUMIF($BX$49:$BX$144,$BX40,BL$49:BL$144)</f>
        <v>0</v>
      </c>
      <c r="BM40" s="168" t="n">
        <f aca="false">BK40-BL40</f>
        <v>0</v>
      </c>
      <c r="BN40" s="181"/>
      <c r="BR40" s="200"/>
      <c r="BX40" s="200" t="str">
        <f aca="false">AG40&amp;"да"</f>
        <v>Бюджет субъекта РФда</v>
      </c>
      <c r="BY40" s="201"/>
    </row>
    <row r="41" customFormat="false" ht="11.25" hidden="true" customHeight="true" outlineLevel="0" collapsed="false">
      <c r="C41" s="160"/>
      <c r="D41" s="194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82"/>
      <c r="AF41" s="195" t="s">
        <v>173</v>
      </c>
      <c r="AG41" s="196" t="s">
        <v>174</v>
      </c>
      <c r="AH41" s="197"/>
      <c r="AI41" s="197"/>
      <c r="AJ41" s="197"/>
      <c r="AK41" s="197"/>
      <c r="AL41" s="197"/>
      <c r="AM41" s="197"/>
      <c r="AN41" s="197"/>
      <c r="AO41" s="197"/>
      <c r="AP41" s="197"/>
      <c r="AQ41" s="168" t="n">
        <f aca="false">SUM(AT41,AV41,AY41,BB41,BE41,BH41,BK41)</f>
        <v>0</v>
      </c>
      <c r="AR41" s="168" t="n">
        <f aca="false">SUM(AT41,AW41,AZ41,BC41,BF41,BI41,BL41)</f>
        <v>0</v>
      </c>
      <c r="AS41" s="168" t="n">
        <f aca="false">AQ41-AR41</f>
        <v>0</v>
      </c>
      <c r="AT41" s="198" t="n">
        <f aca="false">SUMIF($BX$49:$BX$144,$BX41,AT$49:AT$144)</f>
        <v>0</v>
      </c>
      <c r="AU41" s="198" t="n">
        <f aca="false">SUMIF($BX$49:$BX$144,$BX41,AU$49:AU$144)</f>
        <v>0</v>
      </c>
      <c r="AV41" s="198" t="n">
        <f aca="false">SUMIF($BX$49:$BX$144,$BX41,AV$49:AV$144)</f>
        <v>0</v>
      </c>
      <c r="AW41" s="198" t="n">
        <f aca="false">SUMIF($BX$49:$BX$144,$BX41,AW$49:AW$144)</f>
        <v>0</v>
      </c>
      <c r="AX41" s="199" t="n">
        <f aca="false">AV41-AW41</f>
        <v>0</v>
      </c>
      <c r="AY41" s="198" t="n">
        <f aca="false">SUMIF($BX$49:$BX$144,$BX41,AY$49:AY$144)</f>
        <v>0</v>
      </c>
      <c r="AZ41" s="198" t="n">
        <f aca="false">SUMIF($BX$49:$BX$144,$BX41,AZ$49:AZ$144)</f>
        <v>0</v>
      </c>
      <c r="BA41" s="199" t="n">
        <f aca="false">AY41-AZ41</f>
        <v>0</v>
      </c>
      <c r="BB41" s="198" t="n">
        <f aca="false">SUMIF($BX$49:$BX$144,$BX41,BB$49:BB$144)</f>
        <v>0</v>
      </c>
      <c r="BC41" s="198" t="n">
        <f aca="false">SUMIF($BX$49:$BX$144,$BX41,BC$49:BC$144)</f>
        <v>0</v>
      </c>
      <c r="BD41" s="199" t="n">
        <f aca="false">BB41-BC41</f>
        <v>0</v>
      </c>
      <c r="BE41" s="198" t="n">
        <f aca="false">SUMIF($BX$49:$BX$144,$BX41,BE$49:BE$144)</f>
        <v>0</v>
      </c>
      <c r="BF41" s="198" t="n">
        <f aca="false">SUMIF($BX$49:$BX$144,$BX41,BF$49:BF$144)</f>
        <v>0</v>
      </c>
      <c r="BG41" s="199" t="n">
        <f aca="false">BE41-BF41</f>
        <v>0</v>
      </c>
      <c r="BH41" s="198" t="n">
        <f aca="false">SUMIF($BX$49:$BX$144,$BX41,BH$49:BH$144)</f>
        <v>0</v>
      </c>
      <c r="BI41" s="198" t="n">
        <f aca="false">SUMIF($BX$49:$BX$144,$BX41,BI$49:BI$144)</f>
        <v>0</v>
      </c>
      <c r="BJ41" s="199" t="n">
        <f aca="false">BH41-BI41</f>
        <v>0</v>
      </c>
      <c r="BK41" s="198" t="n">
        <f aca="false">SUMIF($BX$49:$BX$144,$BX41,BK$49:BK$144)</f>
        <v>0</v>
      </c>
      <c r="BL41" s="198" t="n">
        <f aca="false">SUMIF($BX$49:$BX$144,$BX41,BL$49:BL$144)</f>
        <v>0</v>
      </c>
      <c r="BM41" s="168" t="n">
        <f aca="false">BK41-BL41</f>
        <v>0</v>
      </c>
      <c r="BN41" s="181"/>
      <c r="BR41" s="200"/>
      <c r="BX41" s="200" t="str">
        <f aca="false">AG41&amp;"да"</f>
        <v>Бюджет муниципального образованияда</v>
      </c>
      <c r="BY41" s="201"/>
    </row>
    <row r="42" customFormat="false" ht="11.25" hidden="true" customHeight="true" outlineLevel="0" collapsed="false">
      <c r="C42" s="160"/>
      <c r="D42" s="189"/>
      <c r="E42" s="190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4"/>
      <c r="AF42" s="191" t="s">
        <v>175</v>
      </c>
      <c r="AG42" s="184" t="s">
        <v>176</v>
      </c>
      <c r="AH42" s="183"/>
      <c r="AI42" s="183"/>
      <c r="AJ42" s="183"/>
      <c r="AK42" s="183"/>
      <c r="AL42" s="183"/>
      <c r="AM42" s="183"/>
      <c r="AN42" s="183"/>
      <c r="AO42" s="183"/>
      <c r="AP42" s="192"/>
      <c r="AQ42" s="185" t="n">
        <f aca="false">SUM(AT42,AV42,AY42,BB42,BE42,BH42,BK42)</f>
        <v>0</v>
      </c>
      <c r="AR42" s="185" t="n">
        <f aca="false">SUM(AT42,AW42,AZ42,BC42,BF42,BI42,BL42)</f>
        <v>0</v>
      </c>
      <c r="AS42" s="185" t="n">
        <f aca="false">AQ42-AR42</f>
        <v>0</v>
      </c>
      <c r="AT42" s="193" t="n">
        <f aca="false">SUM(AT43:AT44)</f>
        <v>0</v>
      </c>
      <c r="AU42" s="193" t="n">
        <f aca="false">SUM(AU43:AU44)</f>
        <v>0</v>
      </c>
      <c r="AV42" s="193" t="n">
        <f aca="false">SUM(AV43:AV44)</f>
        <v>0</v>
      </c>
      <c r="AW42" s="193" t="n">
        <f aca="false">SUM(AW43:AW44)</f>
        <v>0</v>
      </c>
      <c r="AX42" s="186" t="n">
        <f aca="false">AV42-AW42</f>
        <v>0</v>
      </c>
      <c r="AY42" s="193" t="n">
        <f aca="false">SUM(AY43:AY44)</f>
        <v>0</v>
      </c>
      <c r="AZ42" s="193" t="n">
        <f aca="false">SUM(AZ43:AZ44)</f>
        <v>0</v>
      </c>
      <c r="BA42" s="186" t="n">
        <f aca="false">AY42-AZ42</f>
        <v>0</v>
      </c>
      <c r="BB42" s="193" t="n">
        <f aca="false">SUM(BB43:BB44)</f>
        <v>0</v>
      </c>
      <c r="BC42" s="193" t="n">
        <f aca="false">SUM(BC43:BC44)</f>
        <v>0</v>
      </c>
      <c r="BD42" s="186" t="n">
        <f aca="false">BB42-BC42</f>
        <v>0</v>
      </c>
      <c r="BE42" s="193" t="n">
        <f aca="false">SUM(BE43:BE44)</f>
        <v>0</v>
      </c>
      <c r="BF42" s="193" t="n">
        <f aca="false">SUM(BF43:BF44)</f>
        <v>0</v>
      </c>
      <c r="BG42" s="186" t="n">
        <f aca="false">BE42-BF42</f>
        <v>0</v>
      </c>
      <c r="BH42" s="193" t="n">
        <f aca="false">SUM(BH43:BH44)</f>
        <v>0</v>
      </c>
      <c r="BI42" s="193" t="n">
        <f aca="false">SUM(BI43:BI44)</f>
        <v>0</v>
      </c>
      <c r="BJ42" s="186" t="n">
        <f aca="false">BH42-BI42</f>
        <v>0</v>
      </c>
      <c r="BK42" s="193" t="n">
        <f aca="false">SUM(BK43:BK44)</f>
        <v>0</v>
      </c>
      <c r="BL42" s="193" t="n">
        <f aca="false">SUM(BL43:BL44)</f>
        <v>0</v>
      </c>
      <c r="BM42" s="185" t="n">
        <f aca="false">BK42-BL42</f>
        <v>0</v>
      </c>
      <c r="BN42" s="181"/>
      <c r="BR42" s="201"/>
      <c r="BX42" s="200"/>
      <c r="BY42" s="201"/>
    </row>
    <row r="43" customFormat="false" ht="11.25" hidden="true" customHeight="false" outlineLevel="0" collapsed="false">
      <c r="C43" s="160"/>
      <c r="D43" s="194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82"/>
      <c r="AF43" s="195" t="s">
        <v>177</v>
      </c>
      <c r="AG43" s="196" t="s">
        <v>178</v>
      </c>
      <c r="AH43" s="197"/>
      <c r="AI43" s="197"/>
      <c r="AJ43" s="197"/>
      <c r="AK43" s="197"/>
      <c r="AL43" s="197"/>
      <c r="AM43" s="197"/>
      <c r="AN43" s="197"/>
      <c r="AO43" s="197"/>
      <c r="AP43" s="197"/>
      <c r="AQ43" s="168" t="n">
        <f aca="false">SUM(AT43,AV43,AY43,BB43,BE43,BH43,BK43)</f>
        <v>0</v>
      </c>
      <c r="AR43" s="168" t="n">
        <f aca="false">SUM(AT43,AW43,AZ43,BC43,BF43,BI43,BL43)</f>
        <v>0</v>
      </c>
      <c r="AS43" s="168" t="n">
        <f aca="false">AQ43-AR43</f>
        <v>0</v>
      </c>
      <c r="AT43" s="198" t="n">
        <f aca="false">SUMIF($BX$49:$BX$144,$BX43,AT$49:AT$144)</f>
        <v>0</v>
      </c>
      <c r="AU43" s="198" t="n">
        <f aca="false">SUMIF($BX$49:$BX$144,$BX43,AU$49:AU$144)</f>
        <v>0</v>
      </c>
      <c r="AV43" s="198" t="n">
        <f aca="false">SUMIF($BX$49:$BX$144,$BX43,AV$49:AV$144)</f>
        <v>0</v>
      </c>
      <c r="AW43" s="198" t="n">
        <f aca="false">SUMIF($BX$49:$BX$144,$BX43,AW$49:AW$144)</f>
        <v>0</v>
      </c>
      <c r="AX43" s="199" t="n">
        <f aca="false">AV43-AW43</f>
        <v>0</v>
      </c>
      <c r="AY43" s="198" t="n">
        <f aca="false">SUMIF($BX$49:$BX$144,$BX43,AY$49:AY$144)</f>
        <v>0</v>
      </c>
      <c r="AZ43" s="198" t="n">
        <f aca="false">SUMIF($BX$49:$BX$144,$BX43,AZ$49:AZ$144)</f>
        <v>0</v>
      </c>
      <c r="BA43" s="199" t="n">
        <f aca="false">AY43-AZ43</f>
        <v>0</v>
      </c>
      <c r="BB43" s="198" t="n">
        <f aca="false">SUMIF($BX$49:$BX$144,$BX43,BB$49:BB$144)</f>
        <v>0</v>
      </c>
      <c r="BC43" s="198" t="n">
        <f aca="false">SUMIF($BX$49:$BX$144,$BX43,BC$49:BC$144)</f>
        <v>0</v>
      </c>
      <c r="BD43" s="199" t="n">
        <f aca="false">BB43-BC43</f>
        <v>0</v>
      </c>
      <c r="BE43" s="198" t="n">
        <f aca="false">SUMIF($BX$49:$BX$144,$BX43,BE$49:BE$144)</f>
        <v>0</v>
      </c>
      <c r="BF43" s="198" t="n">
        <f aca="false">SUMIF($BX$49:$BX$144,$BX43,BF$49:BF$144)</f>
        <v>0</v>
      </c>
      <c r="BG43" s="199" t="n">
        <f aca="false">BE43-BF43</f>
        <v>0</v>
      </c>
      <c r="BH43" s="198" t="n">
        <f aca="false">SUMIF($BX$49:$BX$144,$BX43,BH$49:BH$144)</f>
        <v>0</v>
      </c>
      <c r="BI43" s="198" t="n">
        <f aca="false">SUMIF($BX$49:$BX$144,$BX43,BI$49:BI$144)</f>
        <v>0</v>
      </c>
      <c r="BJ43" s="199" t="n">
        <f aca="false">BH43-BI43</f>
        <v>0</v>
      </c>
      <c r="BK43" s="198" t="n">
        <f aca="false">SUMIF($BX$49:$BX$144,$BX43,BK$49:BK$144)</f>
        <v>0</v>
      </c>
      <c r="BL43" s="198" t="n">
        <f aca="false">SUMIF($BX$49:$BX$144,$BX43,BL$49:BL$144)</f>
        <v>0</v>
      </c>
      <c r="BM43" s="168" t="n">
        <f aca="false">BK43-BL43</f>
        <v>0</v>
      </c>
      <c r="BN43" s="181"/>
      <c r="BR43" s="200"/>
      <c r="BX43" s="200" t="str">
        <f aca="false">AG43&amp;"да"</f>
        <v>Лизингда</v>
      </c>
      <c r="BY43" s="201"/>
    </row>
    <row r="44" customFormat="false" ht="11.25" hidden="true" customHeight="false" outlineLevel="0" collapsed="false">
      <c r="C44" s="160"/>
      <c r="D44" s="194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82"/>
      <c r="AF44" s="195" t="s">
        <v>179</v>
      </c>
      <c r="AG44" s="196" t="s">
        <v>180</v>
      </c>
      <c r="AH44" s="197"/>
      <c r="AI44" s="197"/>
      <c r="AJ44" s="197"/>
      <c r="AK44" s="197"/>
      <c r="AL44" s="197"/>
      <c r="AM44" s="197"/>
      <c r="AN44" s="197"/>
      <c r="AO44" s="197"/>
      <c r="AP44" s="197"/>
      <c r="AQ44" s="168" t="n">
        <f aca="false">SUM(AT44,AV44,AY44,BB44,BE44,BH44,BK44)</f>
        <v>0</v>
      </c>
      <c r="AR44" s="168" t="n">
        <f aca="false">SUM(AT44,AW44,AZ44,BC44,BF44,BI44,BL44)</f>
        <v>0</v>
      </c>
      <c r="AS44" s="168" t="n">
        <f aca="false">AQ44-AR44</f>
        <v>0</v>
      </c>
      <c r="AT44" s="198" t="n">
        <f aca="false">SUMIF($BX$49:$BX$144,$BX44,AT$49:AT$144)</f>
        <v>0</v>
      </c>
      <c r="AU44" s="198" t="n">
        <f aca="false">SUMIF($BX$49:$BX$144,$BX44,AU$49:AU$144)</f>
        <v>0</v>
      </c>
      <c r="AV44" s="198" t="n">
        <f aca="false">SUMIF($BX$49:$BX$144,$BX44,AV$49:AV$144)</f>
        <v>0</v>
      </c>
      <c r="AW44" s="198" t="n">
        <f aca="false">SUMIF($BX$49:$BX$144,$BX44,AW$49:AW$144)</f>
        <v>0</v>
      </c>
      <c r="AX44" s="199" t="n">
        <f aca="false">AV44-AW44</f>
        <v>0</v>
      </c>
      <c r="AY44" s="198" t="n">
        <f aca="false">SUMIF($BX$49:$BX$144,$BX44,AY$49:AY$144)</f>
        <v>0</v>
      </c>
      <c r="AZ44" s="198" t="n">
        <f aca="false">SUMIF($BX$49:$BX$144,$BX44,AZ$49:AZ$144)</f>
        <v>0</v>
      </c>
      <c r="BA44" s="199" t="n">
        <f aca="false">AY44-AZ44</f>
        <v>0</v>
      </c>
      <c r="BB44" s="198" t="n">
        <f aca="false">SUMIF($BX$49:$BX$144,$BX44,BB$49:BB$144)</f>
        <v>0</v>
      </c>
      <c r="BC44" s="198" t="n">
        <f aca="false">SUMIF($BX$49:$BX$144,$BX44,BC$49:BC$144)</f>
        <v>0</v>
      </c>
      <c r="BD44" s="199" t="n">
        <f aca="false">BB44-BC44</f>
        <v>0</v>
      </c>
      <c r="BE44" s="198" t="n">
        <f aca="false">SUMIF($BX$49:$BX$144,$BX44,BE$49:BE$144)</f>
        <v>0</v>
      </c>
      <c r="BF44" s="198" t="n">
        <f aca="false">SUMIF($BX$49:$BX$144,$BX44,BF$49:BF$144)</f>
        <v>0</v>
      </c>
      <c r="BG44" s="199" t="n">
        <f aca="false">BE44-BF44</f>
        <v>0</v>
      </c>
      <c r="BH44" s="198" t="n">
        <f aca="false">SUMIF($BX$49:$BX$144,$BX44,BH$49:BH$144)</f>
        <v>0</v>
      </c>
      <c r="BI44" s="198" t="n">
        <f aca="false">SUMIF($BX$49:$BX$144,$BX44,BI$49:BI$144)</f>
        <v>0</v>
      </c>
      <c r="BJ44" s="199" t="n">
        <f aca="false">BH44-BI44</f>
        <v>0</v>
      </c>
      <c r="BK44" s="198" t="n">
        <f aca="false">SUMIF($BX$49:$BX$144,$BX44,BK$49:BK$144)</f>
        <v>0</v>
      </c>
      <c r="BL44" s="198" t="n">
        <f aca="false">SUMIF($BX$49:$BX$144,$BX44,BL$49:BL$144)</f>
        <v>0</v>
      </c>
      <c r="BM44" s="168" t="n">
        <f aca="false">BK44-BL44</f>
        <v>0</v>
      </c>
      <c r="BN44" s="181"/>
      <c r="BR44" s="200"/>
      <c r="BX44" s="200" t="str">
        <f aca="false">AG44&amp;"да"</f>
        <v>Прочиеда</v>
      </c>
      <c r="BY44" s="201"/>
    </row>
    <row r="45" customFormat="false" ht="15" hidden="false" customHeight="true" outlineLevel="0" collapsed="false">
      <c r="C45" s="160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3"/>
      <c r="BD45" s="203"/>
      <c r="BE45" s="190"/>
      <c r="BF45" s="190"/>
      <c r="BG45" s="190"/>
      <c r="BH45" s="190"/>
      <c r="BI45" s="190"/>
      <c r="BJ45" s="190"/>
      <c r="BK45" s="190"/>
      <c r="BL45" s="190"/>
      <c r="BM45" s="144"/>
    </row>
    <row r="46" customFormat="false" ht="15" hidden="false" customHeight="true" outlineLevel="0" collapsed="false">
      <c r="C46" s="160"/>
      <c r="D46" s="177" t="s">
        <v>182</v>
      </c>
      <c r="E46" s="178"/>
      <c r="F46" s="178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81"/>
    </row>
    <row r="47" customFormat="false" ht="24" hidden="false" customHeight="true" outlineLevel="0" collapsed="false">
      <c r="C47" s="160"/>
      <c r="D47" s="140" t="s">
        <v>101</v>
      </c>
      <c r="E47" s="140" t="s">
        <v>118</v>
      </c>
      <c r="F47" s="140" t="s">
        <v>119</v>
      </c>
      <c r="G47" s="141" t="s">
        <v>120</v>
      </c>
      <c r="H47" s="141" t="s">
        <v>121</v>
      </c>
      <c r="I47" s="141"/>
      <c r="J47" s="141"/>
      <c r="K47" s="141" t="s">
        <v>122</v>
      </c>
      <c r="L47" s="141" t="s">
        <v>123</v>
      </c>
      <c r="M47" s="141" t="s">
        <v>124</v>
      </c>
      <c r="N47" s="140" t="s">
        <v>125</v>
      </c>
      <c r="O47" s="140"/>
      <c r="P47" s="141" t="s">
        <v>126</v>
      </c>
      <c r="Q47" s="141" t="s">
        <v>127</v>
      </c>
      <c r="R47" s="141" t="s">
        <v>128</v>
      </c>
      <c r="S47" s="141" t="s">
        <v>129</v>
      </c>
      <c r="T47" s="141"/>
      <c r="U47" s="141"/>
      <c r="V47" s="141"/>
      <c r="W47" s="141"/>
      <c r="X47" s="141"/>
      <c r="Y47" s="141"/>
      <c r="Z47" s="141" t="s">
        <v>121</v>
      </c>
      <c r="AA47" s="141"/>
      <c r="AB47" s="141"/>
      <c r="AC47" s="141"/>
      <c r="AD47" s="141"/>
      <c r="AE47" s="140" t="s">
        <v>130</v>
      </c>
      <c r="AF47" s="140"/>
      <c r="AG47" s="141" t="s">
        <v>131</v>
      </c>
      <c r="AH47" s="141" t="s">
        <v>132</v>
      </c>
      <c r="AI47" s="141" t="s">
        <v>133</v>
      </c>
      <c r="AJ47" s="141" t="s">
        <v>134</v>
      </c>
      <c r="AK47" s="141" t="s">
        <v>135</v>
      </c>
      <c r="AL47" s="141" t="s">
        <v>136</v>
      </c>
      <c r="AM47" s="141" t="s">
        <v>137</v>
      </c>
      <c r="AN47" s="141" t="s">
        <v>138</v>
      </c>
      <c r="AO47" s="141" t="s">
        <v>139</v>
      </c>
      <c r="AP47" s="141" t="s">
        <v>140</v>
      </c>
      <c r="AQ47" s="141" t="s">
        <v>141</v>
      </c>
      <c r="AR47" s="141" t="s">
        <v>142</v>
      </c>
      <c r="AS47" s="141" t="s">
        <v>143</v>
      </c>
      <c r="AT47" s="141" t="s">
        <v>144</v>
      </c>
      <c r="AU47" s="141" t="e">
        <f aca="false">"Размер средств, исключаемых из НВВ на " &amp; #NAME? &amp; " год, в связи с неисполнением ИП"</f>
        <v>#N/A</v>
      </c>
      <c r="AV47" s="141" t="e">
        <f aca="false">"Утверждено на " &amp; #NAME? &amp; " (план)"</f>
        <v>#N/A</v>
      </c>
      <c r="AW47" s="141" t="e">
        <f aca="false">"Утверждено на " &amp; #NAME? &amp; " (корректировка)"</f>
        <v>#N/A</v>
      </c>
      <c r="AX47" s="141" t="e">
        <f aca="false">"Утверждено на " &amp; #NAME? &amp; " (дельта)"</f>
        <v>#N/A</v>
      </c>
      <c r="AY47" s="141" t="e">
        <f aca="false">"Утверждено на " &amp; #NAME?+1 &amp; " (план)"</f>
        <v>#N/A</v>
      </c>
      <c r="AZ47" s="141" t="e">
        <f aca="false">"Утверждено на " &amp; #NAME?+1 &amp; " (корректировка)"</f>
        <v>#N/A</v>
      </c>
      <c r="BA47" s="141" t="e">
        <f aca="false">"Утверждено на " &amp; #NAME?+1 &amp; " (дельта)"</f>
        <v>#N/A</v>
      </c>
      <c r="BB47" s="141" t="e">
        <f aca="false">"Утверждено на " &amp; #NAME?+2 &amp; " (план)"</f>
        <v>#N/A</v>
      </c>
      <c r="BC47" s="141" t="e">
        <f aca="false">"Утверждено на " &amp; #NAME?+2 &amp; " (корректировка)"</f>
        <v>#N/A</v>
      </c>
      <c r="BD47" s="141" t="e">
        <f aca="false">"Утверждено на " &amp; #NAME?+2 &amp; " (дельта)"</f>
        <v>#N/A</v>
      </c>
      <c r="BE47" s="141" t="e">
        <f aca="false">"Утверждено на " &amp; #NAME?+3 &amp; " (план)"</f>
        <v>#N/A</v>
      </c>
      <c r="BF47" s="141" t="e">
        <f aca="false">"Утверждено на " &amp; #NAME?+3 &amp; " (корректировка)"</f>
        <v>#N/A</v>
      </c>
      <c r="BG47" s="141" t="e">
        <f aca="false">"Утверждено на " &amp; #NAME?+3 &amp; " (дельта)"</f>
        <v>#N/A</v>
      </c>
      <c r="BH47" s="141" t="e">
        <f aca="false">"Утверждено на " &amp; #NAME?+4 &amp; " (план)"</f>
        <v>#N/A</v>
      </c>
      <c r="BI47" s="141" t="e">
        <f aca="false">"Утверждено на " &amp; #NAME?+4 &amp; " (корректировка)"</f>
        <v>#N/A</v>
      </c>
      <c r="BJ47" s="141" t="e">
        <f aca="false">"Утверждено на " &amp; #NAME?+4 &amp; " (дельта)"</f>
        <v>#N/A</v>
      </c>
      <c r="BK47" s="141" t="str">
        <f aca="false">"Утверждено на оставшийся период (план)"</f>
        <v>Утверждено на оставшийся период (план)</v>
      </c>
      <c r="BL47" s="141" t="str">
        <f aca="false">"Утверждено на оставшийся период (корректировка)"</f>
        <v>Утверждено на оставшийся период (корректировка)</v>
      </c>
      <c r="BM47" s="141" t="str">
        <f aca="false">"Утверждено на оставшийся период (дельта)"</f>
        <v>Утверждено на оставшийся период (дельта)</v>
      </c>
      <c r="BN47" s="181"/>
    </row>
    <row r="48" customFormat="false" ht="24" hidden="false" customHeight="true" outlineLevel="0" collapsed="false">
      <c r="C48" s="160"/>
      <c r="D48" s="140"/>
      <c r="E48" s="140"/>
      <c r="F48" s="140"/>
      <c r="G48" s="141"/>
      <c r="H48" s="141" t="s">
        <v>102</v>
      </c>
      <c r="I48" s="141" t="s">
        <v>103</v>
      </c>
      <c r="J48" s="141" t="s">
        <v>104</v>
      </c>
      <c r="K48" s="141"/>
      <c r="L48" s="141"/>
      <c r="M48" s="141"/>
      <c r="N48" s="140"/>
      <c r="O48" s="140"/>
      <c r="P48" s="141"/>
      <c r="Q48" s="141"/>
      <c r="R48" s="141"/>
      <c r="S48" s="141" t="s">
        <v>102</v>
      </c>
      <c r="T48" s="141" t="s">
        <v>103</v>
      </c>
      <c r="U48" s="141" t="s">
        <v>104</v>
      </c>
      <c r="V48" s="141" t="s">
        <v>145</v>
      </c>
      <c r="W48" s="141" t="s">
        <v>104</v>
      </c>
      <c r="X48" s="141" t="s">
        <v>146</v>
      </c>
      <c r="Y48" s="141" t="s">
        <v>147</v>
      </c>
      <c r="Z48" s="141" t="s">
        <v>102</v>
      </c>
      <c r="AA48" s="141" t="s">
        <v>103</v>
      </c>
      <c r="AB48" s="141" t="s">
        <v>104</v>
      </c>
      <c r="AC48" s="141" t="s">
        <v>145</v>
      </c>
      <c r="AD48" s="141" t="s">
        <v>104</v>
      </c>
      <c r="AE48" s="140"/>
      <c r="AF48" s="140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 t="s">
        <v>148</v>
      </c>
      <c r="AW48" s="141" t="s">
        <v>148</v>
      </c>
      <c r="AX48" s="141" t="s">
        <v>148</v>
      </c>
      <c r="AY48" s="141" t="s">
        <v>148</v>
      </c>
      <c r="AZ48" s="141" t="s">
        <v>148</v>
      </c>
      <c r="BA48" s="141" t="s">
        <v>148</v>
      </c>
      <c r="BB48" s="141" t="s">
        <v>148</v>
      </c>
      <c r="BC48" s="141" t="s">
        <v>148</v>
      </c>
      <c r="BD48" s="141" t="s">
        <v>148</v>
      </c>
      <c r="BE48" s="141" t="s">
        <v>148</v>
      </c>
      <c r="BF48" s="141" t="s">
        <v>148</v>
      </c>
      <c r="BG48" s="141" t="s">
        <v>148</v>
      </c>
      <c r="BH48" s="141" t="s">
        <v>148</v>
      </c>
      <c r="BI48" s="141" t="s">
        <v>148</v>
      </c>
      <c r="BJ48" s="141" t="s">
        <v>148</v>
      </c>
      <c r="BK48" s="141"/>
      <c r="BL48" s="141"/>
      <c r="BM48" s="141"/>
      <c r="BN48" s="181"/>
    </row>
    <row r="49" customFormat="false" ht="12.75" hidden="false" customHeight="true" outlineLevel="0" collapsed="false">
      <c r="C49" s="160"/>
      <c r="D49" s="204"/>
      <c r="E49" s="204"/>
      <c r="F49" s="204"/>
      <c r="G49" s="184" t="s">
        <v>148</v>
      </c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6" t="n">
        <f aca="false">SUMIF($BN50:$BN130,"&lt;&gt;1",AQ50:AQ130)</f>
        <v>133125.7592</v>
      </c>
      <c r="AR49" s="186" t="n">
        <f aca="false">SUMIF($BN50:$BN130,"&lt;&gt;1",AR50:AR130)</f>
        <v>153777.3404</v>
      </c>
      <c r="AS49" s="185" t="n">
        <f aca="false">AQ49-AR49</f>
        <v>-20651.5812</v>
      </c>
      <c r="AT49" s="186" t="n">
        <f aca="false">SUMIF($BN50:$BN130,"&lt;&gt;1",AT50:AT130)</f>
        <v>101432.1392</v>
      </c>
      <c r="AU49" s="186" t="n">
        <f aca="false">SUMIF($BN50:$BN130,"&lt;&gt;1",AU50:AU130)</f>
        <v>0</v>
      </c>
      <c r="AV49" s="186" t="n">
        <f aca="false">SUMIF($BN50:$BN130,"&lt;&gt;1",AV50:AV130)</f>
        <v>31693.62</v>
      </c>
      <c r="AW49" s="186" t="n">
        <f aca="false">SUMIF($BN50:$BN130,"&lt;&gt;1",AW50:AW130)</f>
        <v>52345.2012</v>
      </c>
      <c r="AX49" s="186" t="n">
        <f aca="false">AV49-AW49</f>
        <v>-20651.5812</v>
      </c>
      <c r="AY49" s="186" t="n">
        <f aca="false">SUMIF($BN50:$BN130,"&lt;&gt;1",AY50:AY130)</f>
        <v>0</v>
      </c>
      <c r="AZ49" s="186" t="n">
        <f aca="false">SUMIF($BN50:$BN130,"&lt;&gt;1",AZ50:AZ130)</f>
        <v>0</v>
      </c>
      <c r="BA49" s="186" t="n">
        <f aca="false">AY49-AZ49</f>
        <v>0</v>
      </c>
      <c r="BB49" s="186" t="n">
        <f aca="false">SUMIF($BN50:$BN130,"&lt;&gt;1",BB50:BB130)</f>
        <v>0</v>
      </c>
      <c r="BC49" s="186" t="n">
        <f aca="false">SUMIF($BN50:$BN130,"&lt;&gt;1",BC50:BC130)</f>
        <v>0</v>
      </c>
      <c r="BD49" s="186" t="n">
        <f aca="false">BB49-BC49</f>
        <v>0</v>
      </c>
      <c r="BE49" s="186" t="n">
        <f aca="false">SUMIF($BN50:$BN130,"&lt;&gt;1",BE50:BE130)</f>
        <v>0</v>
      </c>
      <c r="BF49" s="186" t="n">
        <f aca="false">SUMIF($BN50:$BN130,"&lt;&gt;1",BF50:BF130)</f>
        <v>0</v>
      </c>
      <c r="BG49" s="186" t="n">
        <f aca="false">BE49-BF49</f>
        <v>0</v>
      </c>
      <c r="BH49" s="186" t="n">
        <f aca="false">SUMIF($BN50:$BN130,"&lt;&gt;1",BH50:BH130)</f>
        <v>0</v>
      </c>
      <c r="BI49" s="186" t="n">
        <f aca="false">SUMIF($BN50:$BN130,"&lt;&gt;1",BI50:BI130)</f>
        <v>0</v>
      </c>
      <c r="BJ49" s="186" t="n">
        <f aca="false">BH49-BI49</f>
        <v>0</v>
      </c>
      <c r="BK49" s="186" t="n">
        <f aca="false">SUMIF($BN50:$BN130,"&lt;&gt;1",BK50:BK130)</f>
        <v>0</v>
      </c>
      <c r="BL49" s="186" t="n">
        <f aca="false">SUMIF($BN50:$BN130,"&lt;&gt;1",BL50:BL130)</f>
        <v>0</v>
      </c>
      <c r="BM49" s="185" t="n">
        <f aca="false">BK49-BL49</f>
        <v>0</v>
      </c>
      <c r="BN49" s="181"/>
    </row>
    <row r="50" customFormat="false" ht="12" hidden="true" customHeight="false" outlineLevel="0" collapsed="false">
      <c r="C50" s="160"/>
      <c r="D50" s="143" t="n">
        <v>0</v>
      </c>
      <c r="E50" s="143"/>
      <c r="F50" s="143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44"/>
      <c r="BN50" s="181"/>
    </row>
    <row r="51" customFormat="false" ht="11.25" hidden="false" customHeight="true" outlineLevel="0" collapsed="false">
      <c r="C51" s="205"/>
      <c r="D51" s="206" t="s">
        <v>100</v>
      </c>
      <c r="E51" s="207" t="s">
        <v>183</v>
      </c>
      <c r="F51" s="208" t="s">
        <v>184</v>
      </c>
      <c r="G51" s="209" t="s">
        <v>185</v>
      </c>
      <c r="H51" s="210" t="s">
        <v>107</v>
      </c>
      <c r="I51" s="210" t="s">
        <v>107</v>
      </c>
      <c r="J51" s="210" t="s">
        <v>108</v>
      </c>
      <c r="K51" s="211" t="n">
        <v>3</v>
      </c>
      <c r="L51" s="212" t="s">
        <v>186</v>
      </c>
      <c r="M51" s="213" t="n">
        <v>35</v>
      </c>
      <c r="N51" s="214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6"/>
      <c r="BN51" s="217"/>
      <c r="BO51" s="201"/>
      <c r="BP51" s="201"/>
      <c r="BQ51" s="201"/>
      <c r="BR51" s="201"/>
      <c r="BS51" s="201"/>
      <c r="BT51" s="201"/>
      <c r="BX51" s="201"/>
    </row>
    <row r="52" customFormat="false" ht="11.25" hidden="false" customHeight="true" outlineLevel="0" collapsed="false">
      <c r="C52" s="205"/>
      <c r="D52" s="206"/>
      <c r="E52" s="207"/>
      <c r="F52" s="208"/>
      <c r="G52" s="209"/>
      <c r="H52" s="210"/>
      <c r="I52" s="210"/>
      <c r="J52" s="210"/>
      <c r="K52" s="211"/>
      <c r="L52" s="212"/>
      <c r="M52" s="213"/>
      <c r="N52" s="218"/>
      <c r="O52" s="219" t="n">
        <v>1</v>
      </c>
      <c r="P52" s="220" t="s">
        <v>187</v>
      </c>
      <c r="Q52" s="221" t="s">
        <v>188</v>
      </c>
      <c r="R52" s="222" t="s">
        <v>189</v>
      </c>
      <c r="S52" s="222" t="s">
        <v>190</v>
      </c>
      <c r="T52" s="222" t="s">
        <v>190</v>
      </c>
      <c r="U52" s="222" t="s">
        <v>108</v>
      </c>
      <c r="V52" s="222" t="s">
        <v>191</v>
      </c>
      <c r="W52" s="222" t="s">
        <v>192</v>
      </c>
      <c r="X52" s="222" t="s">
        <v>193</v>
      </c>
      <c r="Y52" s="222" t="s">
        <v>194</v>
      </c>
      <c r="Z52" s="222" t="s">
        <v>107</v>
      </c>
      <c r="AA52" s="222" t="s">
        <v>107</v>
      </c>
      <c r="AB52" s="222" t="s">
        <v>108</v>
      </c>
      <c r="AC52" s="222" t="s">
        <v>191</v>
      </c>
      <c r="AD52" s="222" t="s">
        <v>192</v>
      </c>
      <c r="AE52" s="223"/>
      <c r="AF52" s="224" t="n">
        <v>0</v>
      </c>
      <c r="AG52" s="225" t="s">
        <v>195</v>
      </c>
      <c r="AH52" s="225"/>
      <c r="AI52" s="225"/>
      <c r="AJ52" s="225"/>
      <c r="AK52" s="225"/>
      <c r="AL52" s="225"/>
      <c r="AM52" s="225"/>
      <c r="AN52" s="225"/>
      <c r="AO52" s="225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7"/>
      <c r="BN52" s="217"/>
      <c r="BO52" s="228"/>
      <c r="BP52" s="228"/>
      <c r="BQ52" s="228"/>
      <c r="BR52" s="201"/>
      <c r="BS52" s="228"/>
      <c r="BT52" s="228"/>
      <c r="BU52" s="228"/>
      <c r="BV52" s="228"/>
      <c r="BW52" s="228"/>
      <c r="BX52" s="201"/>
    </row>
    <row r="53" customFormat="false" ht="14.25" hidden="false" customHeight="false" outlineLevel="0" collapsed="false">
      <c r="C53" s="205"/>
      <c r="D53" s="206"/>
      <c r="E53" s="207"/>
      <c r="F53" s="208"/>
      <c r="G53" s="209"/>
      <c r="H53" s="210"/>
      <c r="I53" s="210"/>
      <c r="J53" s="210"/>
      <c r="K53" s="211"/>
      <c r="L53" s="212"/>
      <c r="M53" s="213"/>
      <c r="N53" s="218"/>
      <c r="O53" s="219"/>
      <c r="P53" s="220"/>
      <c r="Q53" s="221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9"/>
      <c r="AF53" s="222" t="s">
        <v>100</v>
      </c>
      <c r="AG53" s="230" t="s">
        <v>154</v>
      </c>
      <c r="AH53" s="231" t="s">
        <v>56</v>
      </c>
      <c r="AI53" s="220"/>
      <c r="AJ53" s="232"/>
      <c r="AK53" s="232"/>
      <c r="AL53" s="232"/>
      <c r="AM53" s="232"/>
      <c r="AN53" s="232"/>
      <c r="AO53" s="232"/>
      <c r="AP53" s="233" t="s">
        <v>187</v>
      </c>
      <c r="AQ53" s="168" t="n">
        <f aca="false">SUM(AT53,AV53,AY53,BB53,BE53,BH53,BK53)</f>
        <v>16343.91501094</v>
      </c>
      <c r="AR53" s="234" t="n">
        <f aca="false">SUM(AT53,AW53,AZ53,BC53,BF53,BI53,BL53)</f>
        <v>21585.13762534</v>
      </c>
      <c r="AS53" s="235" t="n">
        <f aca="false">AQ53-AR53</f>
        <v>-5241.2226144</v>
      </c>
      <c r="AT53" s="236" t="n">
        <v>16343.91501094</v>
      </c>
      <c r="AU53" s="237"/>
      <c r="AV53" s="236" t="n">
        <v>0</v>
      </c>
      <c r="AW53" s="238" t="n">
        <f aca="false">(19668.64*1.18-14144.12*1.18)*0.804</f>
        <v>5241.2226144</v>
      </c>
      <c r="AX53" s="199" t="n">
        <f aca="false">AV53-AW53</f>
        <v>-5241.2226144</v>
      </c>
      <c r="AY53" s="239" t="n">
        <v>0</v>
      </c>
      <c r="AZ53" s="238" t="n">
        <v>0</v>
      </c>
      <c r="BA53" s="199" t="n">
        <f aca="false">AY53-AZ53</f>
        <v>0</v>
      </c>
      <c r="BB53" s="237"/>
      <c r="BC53" s="237"/>
      <c r="BD53" s="199" t="n">
        <f aca="false">BB53-BC53</f>
        <v>0</v>
      </c>
      <c r="BE53" s="237"/>
      <c r="BF53" s="237"/>
      <c r="BG53" s="199" t="n">
        <f aca="false">BE53-BF53</f>
        <v>0</v>
      </c>
      <c r="BH53" s="237"/>
      <c r="BI53" s="237"/>
      <c r="BJ53" s="199" t="n">
        <f aca="false">BH53-BI53</f>
        <v>0</v>
      </c>
      <c r="BK53" s="237"/>
      <c r="BL53" s="237"/>
      <c r="BM53" s="235" t="n">
        <f aca="false">BK53-BL53</f>
        <v>0</v>
      </c>
      <c r="BN53" s="217" t="n">
        <v>0</v>
      </c>
      <c r="BO53" s="228"/>
      <c r="BP53" s="228"/>
      <c r="BQ53" s="228"/>
      <c r="BR53" s="200" t="str">
        <f aca="false">AG53 &amp; BN53</f>
        <v>Амортизационные отчисления0</v>
      </c>
      <c r="BS53" s="228"/>
      <c r="BT53" s="228"/>
      <c r="BU53" s="228"/>
      <c r="BV53" s="228"/>
      <c r="BW53" s="228"/>
      <c r="BX53" s="200" t="str">
        <f aca="false">AG53&amp;AH53</f>
        <v>Амортизационные отчислениянет</v>
      </c>
      <c r="BY53" s="201" t="n">
        <v>0</v>
      </c>
    </row>
    <row r="54" customFormat="false" ht="14.25" hidden="false" customHeight="false" outlineLevel="0" collapsed="false">
      <c r="C54" s="205"/>
      <c r="D54" s="206"/>
      <c r="E54" s="207"/>
      <c r="F54" s="208"/>
      <c r="G54" s="209"/>
      <c r="H54" s="210"/>
      <c r="I54" s="210"/>
      <c r="J54" s="210"/>
      <c r="K54" s="211"/>
      <c r="L54" s="212"/>
      <c r="M54" s="213"/>
      <c r="N54" s="218"/>
      <c r="O54" s="219"/>
      <c r="P54" s="220"/>
      <c r="Q54" s="221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40"/>
      <c r="AF54" s="222" t="s">
        <v>159</v>
      </c>
      <c r="AG54" s="241" t="s">
        <v>152</v>
      </c>
      <c r="AH54" s="242" t="s">
        <v>56</v>
      </c>
      <c r="AI54" s="220"/>
      <c r="AJ54" s="232"/>
      <c r="AK54" s="232"/>
      <c r="AL54" s="232"/>
      <c r="AM54" s="232"/>
      <c r="AN54" s="232"/>
      <c r="AO54" s="232"/>
      <c r="AP54" s="233" t="s">
        <v>187</v>
      </c>
      <c r="AQ54" s="235" t="n">
        <f aca="false">SUM(AT54,AV54,AY54,BB54,BE54,BH54,BK54)</f>
        <v>8789.07018906</v>
      </c>
      <c r="AR54" s="234" t="n">
        <f aca="false">SUM(AT54,AW54,AZ54,BC54,BF54,BI54,BL54)</f>
        <v>10066.78117466</v>
      </c>
      <c r="AS54" s="235" t="n">
        <f aca="false">AQ54-AR54</f>
        <v>-1277.7109856</v>
      </c>
      <c r="AT54" s="243" t="n">
        <v>8789.07018906</v>
      </c>
      <c r="AU54" s="244"/>
      <c r="AV54" s="245" t="n">
        <v>0</v>
      </c>
      <c r="AW54" s="246" t="n">
        <f aca="false">(19668.64*1.18-14144.12*1.18)*0.196</f>
        <v>1277.7109856</v>
      </c>
      <c r="AX54" s="247" t="n">
        <f aca="false">AV54-AW54</f>
        <v>-1277.7109856</v>
      </c>
      <c r="AY54" s="243" t="n">
        <v>0</v>
      </c>
      <c r="AZ54" s="246" t="n">
        <v>0</v>
      </c>
      <c r="BA54" s="247" t="n">
        <f aca="false">AY54-AZ54</f>
        <v>0</v>
      </c>
      <c r="BB54" s="244"/>
      <c r="BC54" s="244"/>
      <c r="BD54" s="247" t="n">
        <f aca="false">BB54-BC54</f>
        <v>0</v>
      </c>
      <c r="BE54" s="244"/>
      <c r="BF54" s="244"/>
      <c r="BG54" s="247" t="n">
        <f aca="false">BE54-BF54</f>
        <v>0</v>
      </c>
      <c r="BH54" s="244"/>
      <c r="BI54" s="244"/>
      <c r="BJ54" s="247" t="n">
        <f aca="false">BH54-BI54</f>
        <v>0</v>
      </c>
      <c r="BK54" s="244"/>
      <c r="BL54" s="244"/>
      <c r="BM54" s="235" t="n">
        <f aca="false">BK54-BL54</f>
        <v>0</v>
      </c>
      <c r="BN54" s="217" t="n">
        <v>0</v>
      </c>
      <c r="BO54" s="228"/>
      <c r="BP54" s="228"/>
      <c r="BQ54" s="228"/>
      <c r="BR54" s="200" t="str">
        <f aca="false">AG54 &amp; BN54</f>
        <v>Прибыль направляемая на инвестиции0</v>
      </c>
      <c r="BS54" s="228"/>
      <c r="BT54" s="228"/>
      <c r="BU54" s="228"/>
      <c r="BV54" s="228"/>
      <c r="BW54" s="228"/>
      <c r="BX54" s="200" t="str">
        <f aca="false">AG54&amp;AH54</f>
        <v>Прибыль направляемая на инвестициинет</v>
      </c>
      <c r="BY54" s="201" t="n">
        <v>0</v>
      </c>
    </row>
    <row r="55" customFormat="false" ht="15" hidden="false" customHeight="true" outlineLevel="0" collapsed="false">
      <c r="C55" s="205"/>
      <c r="D55" s="206"/>
      <c r="E55" s="207"/>
      <c r="F55" s="208"/>
      <c r="G55" s="209"/>
      <c r="H55" s="210"/>
      <c r="I55" s="210"/>
      <c r="J55" s="210"/>
      <c r="K55" s="211"/>
      <c r="L55" s="212"/>
      <c r="M55" s="213"/>
      <c r="N55" s="218"/>
      <c r="O55" s="219"/>
      <c r="P55" s="220"/>
      <c r="Q55" s="221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48" t="s">
        <v>196</v>
      </c>
      <c r="AF55" s="249"/>
      <c r="AG55" s="250" t="s">
        <v>197</v>
      </c>
      <c r="AH55" s="250"/>
      <c r="AI55" s="250"/>
      <c r="AJ55" s="250"/>
      <c r="AK55" s="250"/>
      <c r="AL55" s="250"/>
      <c r="AM55" s="250"/>
      <c r="AN55" s="250"/>
      <c r="AO55" s="250"/>
      <c r="AP55" s="251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252"/>
      <c r="BM55" s="253"/>
      <c r="BN55" s="217"/>
      <c r="BO55" s="228"/>
      <c r="BP55" s="228"/>
      <c r="BQ55" s="228"/>
      <c r="BR55" s="201"/>
      <c r="BS55" s="228"/>
      <c r="BT55" s="228"/>
      <c r="BU55" s="228"/>
      <c r="BV55" s="228"/>
      <c r="BW55" s="228"/>
      <c r="BX55" s="201"/>
    </row>
    <row r="56" customFormat="false" ht="11.25" hidden="false" customHeight="true" outlineLevel="0" collapsed="false">
      <c r="C56" s="205"/>
      <c r="D56" s="206"/>
      <c r="E56" s="207"/>
      <c r="F56" s="208"/>
      <c r="G56" s="209"/>
      <c r="H56" s="210"/>
      <c r="I56" s="210"/>
      <c r="J56" s="210"/>
      <c r="K56" s="211"/>
      <c r="L56" s="212"/>
      <c r="M56" s="213"/>
      <c r="N56" s="254"/>
      <c r="O56" s="219" t="n">
        <v>2</v>
      </c>
      <c r="P56" s="220" t="s">
        <v>187</v>
      </c>
      <c r="Q56" s="221" t="s">
        <v>198</v>
      </c>
      <c r="R56" s="222" t="s">
        <v>189</v>
      </c>
      <c r="S56" s="222" t="s">
        <v>190</v>
      </c>
      <c r="T56" s="222" t="s">
        <v>190</v>
      </c>
      <c r="U56" s="222" t="s">
        <v>108</v>
      </c>
      <c r="V56" s="222" t="s">
        <v>191</v>
      </c>
      <c r="W56" s="222" t="s">
        <v>192</v>
      </c>
      <c r="X56" s="222" t="s">
        <v>199</v>
      </c>
      <c r="Y56" s="222" t="s">
        <v>200</v>
      </c>
      <c r="Z56" s="222" t="s">
        <v>107</v>
      </c>
      <c r="AA56" s="222" t="s">
        <v>107</v>
      </c>
      <c r="AB56" s="222" t="s">
        <v>108</v>
      </c>
      <c r="AC56" s="222" t="s">
        <v>191</v>
      </c>
      <c r="AD56" s="222" t="s">
        <v>192</v>
      </c>
      <c r="AE56" s="223"/>
      <c r="AF56" s="224" t="n">
        <v>0</v>
      </c>
      <c r="AG56" s="225" t="s">
        <v>195</v>
      </c>
      <c r="AH56" s="225"/>
      <c r="AI56" s="225"/>
      <c r="AJ56" s="225"/>
      <c r="AK56" s="225"/>
      <c r="AL56" s="225"/>
      <c r="AM56" s="225"/>
      <c r="AN56" s="225"/>
      <c r="AO56" s="225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7"/>
      <c r="BN56" s="217"/>
      <c r="BO56" s="228"/>
      <c r="BP56" s="228"/>
      <c r="BQ56" s="228"/>
      <c r="BR56" s="201"/>
      <c r="BS56" s="228"/>
      <c r="BT56" s="228"/>
      <c r="BU56" s="228"/>
      <c r="BV56" s="228"/>
      <c r="BW56" s="228"/>
      <c r="BX56" s="201"/>
    </row>
    <row r="57" customFormat="false" ht="14.25" hidden="false" customHeight="false" outlineLevel="0" collapsed="false">
      <c r="C57" s="205"/>
      <c r="D57" s="206"/>
      <c r="E57" s="207"/>
      <c r="F57" s="208"/>
      <c r="G57" s="209"/>
      <c r="H57" s="210"/>
      <c r="I57" s="210"/>
      <c r="J57" s="210"/>
      <c r="K57" s="211"/>
      <c r="L57" s="212"/>
      <c r="M57" s="213"/>
      <c r="N57" s="254"/>
      <c r="O57" s="219"/>
      <c r="P57" s="220"/>
      <c r="Q57" s="221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9"/>
      <c r="AF57" s="222" t="s">
        <v>100</v>
      </c>
      <c r="AG57" s="230" t="s">
        <v>154</v>
      </c>
      <c r="AH57" s="231" t="s">
        <v>56</v>
      </c>
      <c r="AI57" s="220"/>
      <c r="AJ57" s="232"/>
      <c r="AK57" s="232"/>
      <c r="AL57" s="232"/>
      <c r="AM57" s="232"/>
      <c r="AN57" s="232"/>
      <c r="AO57" s="232"/>
      <c r="AP57" s="233" t="s">
        <v>187</v>
      </c>
      <c r="AQ57" s="168" t="n">
        <f aca="false">SUM(AT57,AV57,AY57,BB57,BE57,BH57,BK57)</f>
        <v>5328.529127</v>
      </c>
      <c r="AR57" s="234" t="n">
        <f aca="false">SUM(AT57,AW57,AZ57,BC57,BF57,BI57,BL57)</f>
        <v>5328.529127</v>
      </c>
      <c r="AS57" s="235" t="n">
        <f aca="false">AQ57-AR57</f>
        <v>0</v>
      </c>
      <c r="AT57" s="236" t="n">
        <v>4044.276127</v>
      </c>
      <c r="AU57" s="237"/>
      <c r="AV57" s="236" t="n">
        <v>1284.253</v>
      </c>
      <c r="AW57" s="238" t="n">
        <f aca="false">AV57</f>
        <v>1284.253</v>
      </c>
      <c r="AX57" s="199" t="n">
        <f aca="false">AV57-AW57</f>
        <v>0</v>
      </c>
      <c r="AY57" s="239" t="n">
        <v>0</v>
      </c>
      <c r="AZ57" s="238" t="n">
        <v>0</v>
      </c>
      <c r="BA57" s="199" t="n">
        <f aca="false">AY57-AZ57</f>
        <v>0</v>
      </c>
      <c r="BB57" s="237"/>
      <c r="BC57" s="237"/>
      <c r="BD57" s="199" t="n">
        <f aca="false">BB57-BC57</f>
        <v>0</v>
      </c>
      <c r="BE57" s="237"/>
      <c r="BF57" s="237"/>
      <c r="BG57" s="199" t="n">
        <f aca="false">BE57-BF57</f>
        <v>0</v>
      </c>
      <c r="BH57" s="237"/>
      <c r="BI57" s="237"/>
      <c r="BJ57" s="199" t="n">
        <f aca="false">BH57-BI57</f>
        <v>0</v>
      </c>
      <c r="BK57" s="237"/>
      <c r="BL57" s="237"/>
      <c r="BM57" s="235" t="n">
        <f aca="false">BK57-BL57</f>
        <v>0</v>
      </c>
      <c r="BN57" s="217" t="n">
        <v>0</v>
      </c>
      <c r="BO57" s="228"/>
      <c r="BP57" s="228"/>
      <c r="BQ57" s="228"/>
      <c r="BR57" s="200" t="str">
        <f aca="false">AG57 &amp; BN57</f>
        <v>Амортизационные отчисления0</v>
      </c>
      <c r="BS57" s="228"/>
      <c r="BT57" s="228"/>
      <c r="BU57" s="228"/>
      <c r="BV57" s="228"/>
      <c r="BW57" s="228"/>
      <c r="BX57" s="200" t="str">
        <f aca="false">AG57&amp;AH57</f>
        <v>Амортизационные отчислениянет</v>
      </c>
      <c r="BY57" s="201" t="n">
        <v>0</v>
      </c>
    </row>
    <row r="58" customFormat="false" ht="14.25" hidden="false" customHeight="false" outlineLevel="0" collapsed="false">
      <c r="C58" s="205"/>
      <c r="D58" s="206"/>
      <c r="E58" s="207"/>
      <c r="F58" s="208"/>
      <c r="G58" s="209"/>
      <c r="H58" s="210"/>
      <c r="I58" s="210"/>
      <c r="J58" s="210"/>
      <c r="K58" s="211"/>
      <c r="L58" s="212"/>
      <c r="M58" s="213"/>
      <c r="N58" s="254"/>
      <c r="O58" s="219"/>
      <c r="P58" s="220"/>
      <c r="Q58" s="221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40"/>
      <c r="AF58" s="222" t="s">
        <v>159</v>
      </c>
      <c r="AG58" s="241" t="s">
        <v>152</v>
      </c>
      <c r="AH58" s="242" t="s">
        <v>56</v>
      </c>
      <c r="AI58" s="220"/>
      <c r="AJ58" s="232"/>
      <c r="AK58" s="232"/>
      <c r="AL58" s="232"/>
      <c r="AM58" s="232"/>
      <c r="AN58" s="232"/>
      <c r="AO58" s="232"/>
      <c r="AP58" s="233" t="s">
        <v>187</v>
      </c>
      <c r="AQ58" s="235" t="n">
        <f aca="false">SUM(AT58,AV58,AY58,BB58,BE58,BH58,BK58)</f>
        <v>3711.391873</v>
      </c>
      <c r="AR58" s="234" t="n">
        <f aca="false">SUM(AT58,AW58,AZ58,BC58,BF58,BI58,BL58)</f>
        <v>5486.985073</v>
      </c>
      <c r="AS58" s="235" t="n">
        <f aca="false">AQ58-AR58</f>
        <v>-1775.5932</v>
      </c>
      <c r="AT58" s="243" t="n">
        <v>3711.391873</v>
      </c>
      <c r="AU58" s="244"/>
      <c r="AV58" s="245" t="n">
        <v>0</v>
      </c>
      <c r="AW58" s="246" t="n">
        <f aca="false">2593.09*1.18-AW57</f>
        <v>1775.5932</v>
      </c>
      <c r="AX58" s="247" t="n">
        <f aca="false">AV58-AW58</f>
        <v>-1775.5932</v>
      </c>
      <c r="AY58" s="243" t="n">
        <v>0</v>
      </c>
      <c r="AZ58" s="246" t="n">
        <v>0</v>
      </c>
      <c r="BA58" s="247" t="n">
        <f aca="false">AY58-AZ58</f>
        <v>0</v>
      </c>
      <c r="BB58" s="244"/>
      <c r="BC58" s="244"/>
      <c r="BD58" s="247" t="n">
        <f aca="false">BB58-BC58</f>
        <v>0</v>
      </c>
      <c r="BE58" s="244"/>
      <c r="BF58" s="244"/>
      <c r="BG58" s="247" t="n">
        <f aca="false">BE58-BF58</f>
        <v>0</v>
      </c>
      <c r="BH58" s="244"/>
      <c r="BI58" s="244"/>
      <c r="BJ58" s="247" t="n">
        <f aca="false">BH58-BI58</f>
        <v>0</v>
      </c>
      <c r="BK58" s="244"/>
      <c r="BL58" s="244"/>
      <c r="BM58" s="235" t="n">
        <f aca="false">BK58-BL58</f>
        <v>0</v>
      </c>
      <c r="BN58" s="217" t="n">
        <v>0</v>
      </c>
      <c r="BO58" s="228"/>
      <c r="BP58" s="228"/>
      <c r="BQ58" s="228"/>
      <c r="BR58" s="200" t="str">
        <f aca="false">AG58 &amp; BN58</f>
        <v>Прибыль направляемая на инвестиции0</v>
      </c>
      <c r="BS58" s="228"/>
      <c r="BT58" s="228"/>
      <c r="BU58" s="228"/>
      <c r="BV58" s="228"/>
      <c r="BW58" s="228"/>
      <c r="BX58" s="200" t="str">
        <f aca="false">AG58&amp;AH58</f>
        <v>Прибыль направляемая на инвестициинет</v>
      </c>
      <c r="BY58" s="201" t="n">
        <v>0</v>
      </c>
    </row>
    <row r="59" customFormat="false" ht="15" hidden="false" customHeight="true" outlineLevel="0" collapsed="false">
      <c r="C59" s="205"/>
      <c r="D59" s="206"/>
      <c r="E59" s="207"/>
      <c r="F59" s="208"/>
      <c r="G59" s="209"/>
      <c r="H59" s="210"/>
      <c r="I59" s="210"/>
      <c r="J59" s="210"/>
      <c r="K59" s="211"/>
      <c r="L59" s="212"/>
      <c r="M59" s="213"/>
      <c r="N59" s="254"/>
      <c r="O59" s="219"/>
      <c r="P59" s="220"/>
      <c r="Q59" s="221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48" t="s">
        <v>196</v>
      </c>
      <c r="AF59" s="255"/>
      <c r="AG59" s="250" t="s">
        <v>197</v>
      </c>
      <c r="AH59" s="250"/>
      <c r="AI59" s="250"/>
      <c r="AJ59" s="250"/>
      <c r="AK59" s="250"/>
      <c r="AL59" s="250"/>
      <c r="AM59" s="250"/>
      <c r="AN59" s="250"/>
      <c r="AO59" s="250"/>
      <c r="AP59" s="251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  <c r="BB59" s="252"/>
      <c r="BC59" s="252"/>
      <c r="BD59" s="252"/>
      <c r="BE59" s="252"/>
      <c r="BF59" s="252"/>
      <c r="BG59" s="252"/>
      <c r="BH59" s="252"/>
      <c r="BI59" s="252"/>
      <c r="BJ59" s="252"/>
      <c r="BK59" s="252"/>
      <c r="BL59" s="252"/>
      <c r="BM59" s="253"/>
      <c r="BN59" s="217"/>
      <c r="BO59" s="228"/>
      <c r="BP59" s="228"/>
      <c r="BQ59" s="228"/>
      <c r="BR59" s="201"/>
      <c r="BS59" s="228"/>
      <c r="BT59" s="228"/>
      <c r="BU59" s="228"/>
      <c r="BV59" s="228"/>
      <c r="BW59" s="228"/>
      <c r="BX59" s="201"/>
    </row>
    <row r="60" customFormat="false" ht="11.25" hidden="false" customHeight="true" outlineLevel="0" collapsed="false">
      <c r="C60" s="205"/>
      <c r="D60" s="206"/>
      <c r="E60" s="207"/>
      <c r="F60" s="208"/>
      <c r="G60" s="209"/>
      <c r="H60" s="210"/>
      <c r="I60" s="210"/>
      <c r="J60" s="210"/>
      <c r="K60" s="211"/>
      <c r="L60" s="212"/>
      <c r="M60" s="213"/>
      <c r="N60" s="254"/>
      <c r="O60" s="219" t="n">
        <v>3</v>
      </c>
      <c r="P60" s="220" t="s">
        <v>187</v>
      </c>
      <c r="Q60" s="221" t="s">
        <v>201</v>
      </c>
      <c r="R60" s="222" t="s">
        <v>189</v>
      </c>
      <c r="S60" s="222" t="s">
        <v>190</v>
      </c>
      <c r="T60" s="222" t="s">
        <v>190</v>
      </c>
      <c r="U60" s="222" t="s">
        <v>108</v>
      </c>
      <c r="V60" s="222" t="s">
        <v>191</v>
      </c>
      <c r="W60" s="222" t="s">
        <v>192</v>
      </c>
      <c r="X60" s="222" t="s">
        <v>202</v>
      </c>
      <c r="Y60" s="222" t="s">
        <v>203</v>
      </c>
      <c r="Z60" s="222" t="s">
        <v>107</v>
      </c>
      <c r="AA60" s="222" t="s">
        <v>107</v>
      </c>
      <c r="AB60" s="222" t="s">
        <v>108</v>
      </c>
      <c r="AC60" s="222" t="s">
        <v>191</v>
      </c>
      <c r="AD60" s="222" t="s">
        <v>192</v>
      </c>
      <c r="AE60" s="223"/>
      <c r="AF60" s="224" t="n">
        <v>0</v>
      </c>
      <c r="AG60" s="225" t="s">
        <v>195</v>
      </c>
      <c r="AH60" s="225"/>
      <c r="AI60" s="225"/>
      <c r="AJ60" s="225"/>
      <c r="AK60" s="225"/>
      <c r="AL60" s="225"/>
      <c r="AM60" s="225"/>
      <c r="AN60" s="225"/>
      <c r="AO60" s="225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7"/>
      <c r="BN60" s="217"/>
      <c r="BO60" s="228"/>
      <c r="BP60" s="228"/>
      <c r="BQ60" s="228"/>
      <c r="BR60" s="201"/>
      <c r="BS60" s="228"/>
      <c r="BT60" s="228"/>
      <c r="BU60" s="228"/>
      <c r="BV60" s="228"/>
      <c r="BW60" s="228"/>
      <c r="BX60" s="201"/>
    </row>
    <row r="61" customFormat="false" ht="14.25" hidden="false" customHeight="false" outlineLevel="0" collapsed="false">
      <c r="C61" s="205"/>
      <c r="D61" s="206"/>
      <c r="E61" s="207"/>
      <c r="F61" s="208"/>
      <c r="G61" s="209"/>
      <c r="H61" s="210"/>
      <c r="I61" s="210"/>
      <c r="J61" s="210"/>
      <c r="K61" s="211"/>
      <c r="L61" s="212"/>
      <c r="M61" s="213"/>
      <c r="N61" s="254"/>
      <c r="O61" s="219"/>
      <c r="P61" s="220"/>
      <c r="Q61" s="221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9"/>
      <c r="AF61" s="222" t="s">
        <v>100</v>
      </c>
      <c r="AG61" s="230" t="s">
        <v>154</v>
      </c>
      <c r="AH61" s="231" t="s">
        <v>56</v>
      </c>
      <c r="AI61" s="220"/>
      <c r="AJ61" s="232"/>
      <c r="AK61" s="232"/>
      <c r="AL61" s="232"/>
      <c r="AM61" s="232"/>
      <c r="AN61" s="232"/>
      <c r="AO61" s="232"/>
      <c r="AP61" s="233" t="s">
        <v>187</v>
      </c>
      <c r="AQ61" s="168" t="n">
        <f aca="false">SUM(AT61,AV61,AY61,BB61,BE61,BH61,BK61)</f>
        <v>1483.024</v>
      </c>
      <c r="AR61" s="234" t="n">
        <f aca="false">SUM(AT61,AW61,AZ61,BC61,BF61,BI61,BL61)</f>
        <v>1483.024</v>
      </c>
      <c r="AS61" s="235" t="n">
        <f aca="false">AQ61-AR61</f>
        <v>0</v>
      </c>
      <c r="AT61" s="236" t="n">
        <v>0</v>
      </c>
      <c r="AU61" s="237"/>
      <c r="AV61" s="236" t="n">
        <v>1483.024</v>
      </c>
      <c r="AW61" s="238" t="n">
        <f aca="false">1483.024</f>
        <v>1483.024</v>
      </c>
      <c r="AX61" s="199" t="n">
        <f aca="false">AV61-AW61</f>
        <v>0</v>
      </c>
      <c r="AY61" s="239" t="n">
        <v>0</v>
      </c>
      <c r="AZ61" s="238" t="n">
        <v>0</v>
      </c>
      <c r="BA61" s="199" t="n">
        <f aca="false">AY61-AZ61</f>
        <v>0</v>
      </c>
      <c r="BB61" s="237"/>
      <c r="BC61" s="237"/>
      <c r="BD61" s="199" t="n">
        <f aca="false">BB61-BC61</f>
        <v>0</v>
      </c>
      <c r="BE61" s="237"/>
      <c r="BF61" s="237"/>
      <c r="BG61" s="199" t="n">
        <f aca="false">BE61-BF61</f>
        <v>0</v>
      </c>
      <c r="BH61" s="237"/>
      <c r="BI61" s="237"/>
      <c r="BJ61" s="199" t="n">
        <f aca="false">BH61-BI61</f>
        <v>0</v>
      </c>
      <c r="BK61" s="237"/>
      <c r="BL61" s="237"/>
      <c r="BM61" s="235" t="n">
        <f aca="false">BK61-BL61</f>
        <v>0</v>
      </c>
      <c r="BN61" s="217" t="n">
        <v>0</v>
      </c>
      <c r="BO61" s="228"/>
      <c r="BP61" s="228"/>
      <c r="BQ61" s="228"/>
      <c r="BR61" s="200" t="str">
        <f aca="false">AG61 &amp; BN61</f>
        <v>Амортизационные отчисления0</v>
      </c>
      <c r="BS61" s="228"/>
      <c r="BT61" s="228"/>
      <c r="BU61" s="228"/>
      <c r="BV61" s="228"/>
      <c r="BW61" s="228"/>
      <c r="BX61" s="200" t="str">
        <f aca="false">AG61&amp;AH61</f>
        <v>Амортизационные отчислениянет</v>
      </c>
      <c r="BY61" s="201" t="n">
        <v>0</v>
      </c>
    </row>
    <row r="62" customFormat="false" ht="14.25" hidden="false" customHeight="false" outlineLevel="0" collapsed="false">
      <c r="C62" s="205"/>
      <c r="D62" s="206"/>
      <c r="E62" s="207"/>
      <c r="F62" s="208"/>
      <c r="G62" s="209"/>
      <c r="H62" s="210"/>
      <c r="I62" s="210"/>
      <c r="J62" s="210"/>
      <c r="K62" s="211"/>
      <c r="L62" s="212"/>
      <c r="M62" s="213"/>
      <c r="N62" s="254"/>
      <c r="O62" s="219"/>
      <c r="P62" s="220"/>
      <c r="Q62" s="221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40"/>
      <c r="AF62" s="222" t="s">
        <v>159</v>
      </c>
      <c r="AG62" s="241" t="s">
        <v>152</v>
      </c>
      <c r="AH62" s="242" t="s">
        <v>56</v>
      </c>
      <c r="AI62" s="220"/>
      <c r="AJ62" s="232"/>
      <c r="AK62" s="232"/>
      <c r="AL62" s="232"/>
      <c r="AM62" s="232"/>
      <c r="AN62" s="232"/>
      <c r="AO62" s="232"/>
      <c r="AP62" s="233" t="s">
        <v>187</v>
      </c>
      <c r="AQ62" s="235" t="n">
        <f aca="false">SUM(AT62,AV62,AY62,BB62,BE62,BH62,BK62)</f>
        <v>0</v>
      </c>
      <c r="AR62" s="234" t="n">
        <f aca="false">SUM(AT62,AW62,AZ62,BC62,BF62,BI62,BL62)</f>
        <v>0</v>
      </c>
      <c r="AS62" s="235" t="n">
        <f aca="false">AQ62-AR62</f>
        <v>0</v>
      </c>
      <c r="AT62" s="243" t="n">
        <v>0</v>
      </c>
      <c r="AU62" s="244"/>
      <c r="AV62" s="245" t="n">
        <v>0</v>
      </c>
      <c r="AW62" s="246" t="n">
        <v>0</v>
      </c>
      <c r="AX62" s="247" t="n">
        <f aca="false">AV62-AW62</f>
        <v>0</v>
      </c>
      <c r="AY62" s="243" t="n">
        <v>0</v>
      </c>
      <c r="AZ62" s="246" t="n">
        <v>0</v>
      </c>
      <c r="BA62" s="247" t="n">
        <f aca="false">AY62-AZ62</f>
        <v>0</v>
      </c>
      <c r="BB62" s="244"/>
      <c r="BC62" s="244"/>
      <c r="BD62" s="247" t="n">
        <f aca="false">BB62-BC62</f>
        <v>0</v>
      </c>
      <c r="BE62" s="244"/>
      <c r="BF62" s="244"/>
      <c r="BG62" s="247" t="n">
        <f aca="false">BE62-BF62</f>
        <v>0</v>
      </c>
      <c r="BH62" s="244"/>
      <c r="BI62" s="244"/>
      <c r="BJ62" s="247" t="n">
        <f aca="false">BH62-BI62</f>
        <v>0</v>
      </c>
      <c r="BK62" s="244"/>
      <c r="BL62" s="244"/>
      <c r="BM62" s="235" t="n">
        <f aca="false">BK62-BL62</f>
        <v>0</v>
      </c>
      <c r="BN62" s="217" t="n">
        <v>0</v>
      </c>
      <c r="BO62" s="228"/>
      <c r="BP62" s="228"/>
      <c r="BQ62" s="228"/>
      <c r="BR62" s="200" t="str">
        <f aca="false">AG62 &amp; BN62</f>
        <v>Прибыль направляемая на инвестиции0</v>
      </c>
      <c r="BS62" s="228"/>
      <c r="BT62" s="228"/>
      <c r="BU62" s="228"/>
      <c r="BV62" s="228"/>
      <c r="BW62" s="228"/>
      <c r="BX62" s="200" t="str">
        <f aca="false">AG62&amp;AH62</f>
        <v>Прибыль направляемая на инвестициинет</v>
      </c>
      <c r="BY62" s="201" t="n">
        <v>0</v>
      </c>
    </row>
    <row r="63" customFormat="false" ht="15" hidden="false" customHeight="true" outlineLevel="0" collapsed="false">
      <c r="C63" s="205"/>
      <c r="D63" s="206"/>
      <c r="E63" s="207"/>
      <c r="F63" s="208"/>
      <c r="G63" s="209"/>
      <c r="H63" s="210"/>
      <c r="I63" s="210"/>
      <c r="J63" s="210"/>
      <c r="K63" s="211"/>
      <c r="L63" s="212"/>
      <c r="M63" s="213"/>
      <c r="N63" s="254"/>
      <c r="O63" s="219"/>
      <c r="P63" s="220"/>
      <c r="Q63" s="221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48" t="s">
        <v>196</v>
      </c>
      <c r="AF63" s="255"/>
      <c r="AG63" s="250" t="s">
        <v>197</v>
      </c>
      <c r="AH63" s="250"/>
      <c r="AI63" s="250"/>
      <c r="AJ63" s="250"/>
      <c r="AK63" s="250"/>
      <c r="AL63" s="250"/>
      <c r="AM63" s="250"/>
      <c r="AN63" s="250"/>
      <c r="AO63" s="250"/>
      <c r="AP63" s="251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2"/>
      <c r="BG63" s="252"/>
      <c r="BH63" s="252"/>
      <c r="BI63" s="252"/>
      <c r="BJ63" s="252"/>
      <c r="BK63" s="252"/>
      <c r="BL63" s="252"/>
      <c r="BM63" s="253"/>
      <c r="BN63" s="217"/>
      <c r="BO63" s="228"/>
      <c r="BP63" s="228"/>
      <c r="BQ63" s="228"/>
      <c r="BR63" s="201"/>
      <c r="BS63" s="228"/>
      <c r="BT63" s="228"/>
      <c r="BU63" s="228"/>
      <c r="BV63" s="228"/>
      <c r="BW63" s="228"/>
      <c r="BX63" s="201"/>
    </row>
    <row r="64" customFormat="false" ht="11.25" hidden="false" customHeight="true" outlineLevel="0" collapsed="false">
      <c r="C64" s="205"/>
      <c r="D64" s="206"/>
      <c r="E64" s="207"/>
      <c r="F64" s="208"/>
      <c r="G64" s="209"/>
      <c r="H64" s="210"/>
      <c r="I64" s="210"/>
      <c r="J64" s="210"/>
      <c r="K64" s="211"/>
      <c r="L64" s="212"/>
      <c r="M64" s="213"/>
      <c r="N64" s="254"/>
      <c r="O64" s="219" t="n">
        <v>4</v>
      </c>
      <c r="P64" s="220" t="s">
        <v>187</v>
      </c>
      <c r="Q64" s="221" t="s">
        <v>204</v>
      </c>
      <c r="R64" s="222" t="s">
        <v>189</v>
      </c>
      <c r="S64" s="222" t="s">
        <v>190</v>
      </c>
      <c r="T64" s="222" t="s">
        <v>190</v>
      </c>
      <c r="U64" s="222" t="s">
        <v>108</v>
      </c>
      <c r="V64" s="222" t="s">
        <v>191</v>
      </c>
      <c r="W64" s="222" t="s">
        <v>192</v>
      </c>
      <c r="X64" s="222" t="s">
        <v>205</v>
      </c>
      <c r="Y64" s="222" t="s">
        <v>206</v>
      </c>
      <c r="Z64" s="222" t="s">
        <v>107</v>
      </c>
      <c r="AA64" s="222" t="s">
        <v>107</v>
      </c>
      <c r="AB64" s="222" t="s">
        <v>108</v>
      </c>
      <c r="AC64" s="222" t="s">
        <v>191</v>
      </c>
      <c r="AD64" s="222" t="s">
        <v>192</v>
      </c>
      <c r="AE64" s="223"/>
      <c r="AF64" s="224" t="n">
        <v>0</v>
      </c>
      <c r="AG64" s="225" t="s">
        <v>195</v>
      </c>
      <c r="AH64" s="225"/>
      <c r="AI64" s="225"/>
      <c r="AJ64" s="225"/>
      <c r="AK64" s="225"/>
      <c r="AL64" s="225"/>
      <c r="AM64" s="225"/>
      <c r="AN64" s="225"/>
      <c r="AO64" s="225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/>
      <c r="BN64" s="217"/>
      <c r="BO64" s="228"/>
      <c r="BP64" s="228"/>
      <c r="BQ64" s="228"/>
      <c r="BR64" s="201"/>
      <c r="BS64" s="228"/>
      <c r="BT64" s="228"/>
      <c r="BU64" s="228"/>
      <c r="BV64" s="228"/>
      <c r="BW64" s="228"/>
      <c r="BX64" s="201"/>
    </row>
    <row r="65" customFormat="false" ht="14.25" hidden="false" customHeight="false" outlineLevel="0" collapsed="false">
      <c r="C65" s="205"/>
      <c r="D65" s="206"/>
      <c r="E65" s="207"/>
      <c r="F65" s="208"/>
      <c r="G65" s="209"/>
      <c r="H65" s="210"/>
      <c r="I65" s="210"/>
      <c r="J65" s="210"/>
      <c r="K65" s="211"/>
      <c r="L65" s="212"/>
      <c r="M65" s="213"/>
      <c r="N65" s="254"/>
      <c r="O65" s="219"/>
      <c r="P65" s="220"/>
      <c r="Q65" s="221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9"/>
      <c r="AF65" s="222" t="s">
        <v>100</v>
      </c>
      <c r="AG65" s="230" t="s">
        <v>154</v>
      </c>
      <c r="AH65" s="231" t="s">
        <v>56</v>
      </c>
      <c r="AI65" s="220"/>
      <c r="AJ65" s="232"/>
      <c r="AK65" s="232"/>
      <c r="AL65" s="232"/>
      <c r="AM65" s="232"/>
      <c r="AN65" s="232"/>
      <c r="AO65" s="232"/>
      <c r="AP65" s="233" t="s">
        <v>187</v>
      </c>
      <c r="AQ65" s="168" t="n">
        <f aca="false">SUM(AT65,AV65,AY65,BB65,BE65,BH65,BK65)</f>
        <v>1192.351296</v>
      </c>
      <c r="AR65" s="234" t="n">
        <f aca="false">SUM(AT65,AW65,AZ65,BC65,BF65,BI65,BL65)</f>
        <v>2384.702592</v>
      </c>
      <c r="AS65" s="235" t="n">
        <f aca="false">AQ65-AR65</f>
        <v>-1192.351296</v>
      </c>
      <c r="AT65" s="236" t="n">
        <v>1192.351296</v>
      </c>
      <c r="AU65" s="237"/>
      <c r="AV65" s="236" t="n">
        <v>0</v>
      </c>
      <c r="AW65" s="238" t="n">
        <f aca="false">1256.8*1.18*0.804</f>
        <v>1192.351296</v>
      </c>
      <c r="AX65" s="199" t="n">
        <f aca="false">AV65-AW65</f>
        <v>-1192.351296</v>
      </c>
      <c r="AY65" s="239" t="n">
        <v>0</v>
      </c>
      <c r="AZ65" s="238" t="n">
        <v>0</v>
      </c>
      <c r="BA65" s="199" t="n">
        <f aca="false">AY65-AZ65</f>
        <v>0</v>
      </c>
      <c r="BB65" s="237"/>
      <c r="BC65" s="237"/>
      <c r="BD65" s="199" t="n">
        <f aca="false">BB65-BC65</f>
        <v>0</v>
      </c>
      <c r="BE65" s="237"/>
      <c r="BF65" s="237"/>
      <c r="BG65" s="199" t="n">
        <f aca="false">BE65-BF65</f>
        <v>0</v>
      </c>
      <c r="BH65" s="237"/>
      <c r="BI65" s="237"/>
      <c r="BJ65" s="199" t="n">
        <f aca="false">BH65-BI65</f>
        <v>0</v>
      </c>
      <c r="BK65" s="237"/>
      <c r="BL65" s="237"/>
      <c r="BM65" s="235" t="n">
        <f aca="false">BK65-BL65</f>
        <v>0</v>
      </c>
      <c r="BN65" s="217" t="n">
        <v>0</v>
      </c>
      <c r="BO65" s="228"/>
      <c r="BP65" s="228"/>
      <c r="BQ65" s="228"/>
      <c r="BR65" s="200" t="str">
        <f aca="false">AG65 &amp; BN65</f>
        <v>Амортизационные отчисления0</v>
      </c>
      <c r="BS65" s="228"/>
      <c r="BT65" s="228"/>
      <c r="BU65" s="228"/>
      <c r="BV65" s="228"/>
      <c r="BW65" s="228"/>
      <c r="BX65" s="200" t="str">
        <f aca="false">AG65&amp;AH65</f>
        <v>Амортизационные отчислениянет</v>
      </c>
      <c r="BY65" s="201" t="n">
        <v>0</v>
      </c>
    </row>
    <row r="66" customFormat="false" ht="14.25" hidden="false" customHeight="false" outlineLevel="0" collapsed="false">
      <c r="C66" s="205"/>
      <c r="D66" s="206"/>
      <c r="E66" s="207"/>
      <c r="F66" s="208"/>
      <c r="G66" s="209"/>
      <c r="H66" s="210"/>
      <c r="I66" s="210"/>
      <c r="J66" s="210"/>
      <c r="K66" s="211"/>
      <c r="L66" s="212"/>
      <c r="M66" s="213"/>
      <c r="N66" s="254"/>
      <c r="O66" s="219"/>
      <c r="P66" s="220"/>
      <c r="Q66" s="221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40"/>
      <c r="AF66" s="222" t="s">
        <v>159</v>
      </c>
      <c r="AG66" s="241" t="s">
        <v>152</v>
      </c>
      <c r="AH66" s="242" t="s">
        <v>56</v>
      </c>
      <c r="AI66" s="220"/>
      <c r="AJ66" s="232"/>
      <c r="AK66" s="232"/>
      <c r="AL66" s="232"/>
      <c r="AM66" s="232"/>
      <c r="AN66" s="232"/>
      <c r="AO66" s="232"/>
      <c r="AP66" s="233" t="s">
        <v>187</v>
      </c>
      <c r="AQ66" s="235" t="n">
        <f aca="false">SUM(AT66,AV66,AY66,BB66,BE66,BH66,BK66)</f>
        <v>290.672704</v>
      </c>
      <c r="AR66" s="234" t="n">
        <f aca="false">SUM(AT66,AW66,AZ66,BC66,BF66,BI66,BL66)</f>
        <v>581.345408</v>
      </c>
      <c r="AS66" s="235" t="n">
        <f aca="false">AQ66-AR66</f>
        <v>-290.672704</v>
      </c>
      <c r="AT66" s="243" t="n">
        <v>290.672704</v>
      </c>
      <c r="AU66" s="244"/>
      <c r="AV66" s="245" t="n">
        <v>0</v>
      </c>
      <c r="AW66" s="238" t="n">
        <f aca="false">1256.8*1.18*0.196</f>
        <v>290.672704</v>
      </c>
      <c r="AX66" s="247" t="n">
        <f aca="false">AV66-AW66</f>
        <v>-290.672704</v>
      </c>
      <c r="AY66" s="243" t="n">
        <v>0</v>
      </c>
      <c r="AZ66" s="246" t="n">
        <v>0</v>
      </c>
      <c r="BA66" s="247" t="n">
        <f aca="false">AY66-AZ66</f>
        <v>0</v>
      </c>
      <c r="BB66" s="244"/>
      <c r="BC66" s="244"/>
      <c r="BD66" s="247" t="n">
        <f aca="false">BB66-BC66</f>
        <v>0</v>
      </c>
      <c r="BE66" s="244"/>
      <c r="BF66" s="244"/>
      <c r="BG66" s="247" t="n">
        <f aca="false">BE66-BF66</f>
        <v>0</v>
      </c>
      <c r="BH66" s="244"/>
      <c r="BI66" s="244"/>
      <c r="BJ66" s="247" t="n">
        <f aca="false">BH66-BI66</f>
        <v>0</v>
      </c>
      <c r="BK66" s="244"/>
      <c r="BL66" s="244"/>
      <c r="BM66" s="235" t="n">
        <f aca="false">BK66-BL66</f>
        <v>0</v>
      </c>
      <c r="BN66" s="217" t="n">
        <v>0</v>
      </c>
      <c r="BO66" s="228"/>
      <c r="BP66" s="228"/>
      <c r="BQ66" s="228"/>
      <c r="BR66" s="200" t="str">
        <f aca="false">AG66 &amp; BN66</f>
        <v>Прибыль направляемая на инвестиции0</v>
      </c>
      <c r="BS66" s="228"/>
      <c r="BT66" s="228"/>
      <c r="BU66" s="228"/>
      <c r="BV66" s="228"/>
      <c r="BW66" s="228"/>
      <c r="BX66" s="200" t="str">
        <f aca="false">AG66&amp;AH66</f>
        <v>Прибыль направляемая на инвестициинет</v>
      </c>
      <c r="BY66" s="201" t="n">
        <v>0</v>
      </c>
    </row>
    <row r="67" customFormat="false" ht="15" hidden="false" customHeight="true" outlineLevel="0" collapsed="false">
      <c r="C67" s="205"/>
      <c r="D67" s="206"/>
      <c r="E67" s="207"/>
      <c r="F67" s="208"/>
      <c r="G67" s="209"/>
      <c r="H67" s="210"/>
      <c r="I67" s="210"/>
      <c r="J67" s="210"/>
      <c r="K67" s="211"/>
      <c r="L67" s="212"/>
      <c r="M67" s="213"/>
      <c r="N67" s="254"/>
      <c r="O67" s="219"/>
      <c r="P67" s="220"/>
      <c r="Q67" s="221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48" t="s">
        <v>196</v>
      </c>
      <c r="AF67" s="255"/>
      <c r="AG67" s="250" t="s">
        <v>197</v>
      </c>
      <c r="AH67" s="250"/>
      <c r="AI67" s="250"/>
      <c r="AJ67" s="250"/>
      <c r="AK67" s="250"/>
      <c r="AL67" s="250"/>
      <c r="AM67" s="250"/>
      <c r="AN67" s="250"/>
      <c r="AO67" s="250"/>
      <c r="AP67" s="251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2"/>
      <c r="BG67" s="252"/>
      <c r="BH67" s="252"/>
      <c r="BI67" s="252"/>
      <c r="BJ67" s="252"/>
      <c r="BK67" s="252"/>
      <c r="BL67" s="252"/>
      <c r="BM67" s="253"/>
      <c r="BN67" s="217"/>
      <c r="BO67" s="228"/>
      <c r="BP67" s="228"/>
      <c r="BQ67" s="228"/>
      <c r="BR67" s="201"/>
      <c r="BS67" s="228"/>
      <c r="BT67" s="228"/>
      <c r="BU67" s="228"/>
      <c r="BV67" s="228"/>
      <c r="BW67" s="228"/>
      <c r="BX67" s="201"/>
    </row>
    <row r="68" customFormat="false" ht="11.25" hidden="false" customHeight="true" outlineLevel="0" collapsed="false">
      <c r="C68" s="205"/>
      <c r="D68" s="206"/>
      <c r="E68" s="207"/>
      <c r="F68" s="208"/>
      <c r="G68" s="209"/>
      <c r="H68" s="210"/>
      <c r="I68" s="210"/>
      <c r="J68" s="210"/>
      <c r="K68" s="211"/>
      <c r="L68" s="212"/>
      <c r="M68" s="213"/>
      <c r="N68" s="254"/>
      <c r="O68" s="219" t="n">
        <v>5</v>
      </c>
      <c r="P68" s="220" t="s">
        <v>187</v>
      </c>
      <c r="Q68" s="221" t="s">
        <v>207</v>
      </c>
      <c r="R68" s="222" t="s">
        <v>189</v>
      </c>
      <c r="S68" s="222" t="s">
        <v>190</v>
      </c>
      <c r="T68" s="222" t="s">
        <v>190</v>
      </c>
      <c r="U68" s="222" t="s">
        <v>108</v>
      </c>
      <c r="V68" s="222" t="s">
        <v>191</v>
      </c>
      <c r="W68" s="222" t="s">
        <v>192</v>
      </c>
      <c r="X68" s="222" t="s">
        <v>208</v>
      </c>
      <c r="Y68" s="222" t="s">
        <v>209</v>
      </c>
      <c r="Z68" s="222" t="s">
        <v>107</v>
      </c>
      <c r="AA68" s="222" t="s">
        <v>107</v>
      </c>
      <c r="AB68" s="222" t="s">
        <v>108</v>
      </c>
      <c r="AC68" s="222" t="s">
        <v>191</v>
      </c>
      <c r="AD68" s="222" t="s">
        <v>192</v>
      </c>
      <c r="AE68" s="223"/>
      <c r="AF68" s="224" t="n">
        <v>0</v>
      </c>
      <c r="AG68" s="225" t="s">
        <v>195</v>
      </c>
      <c r="AH68" s="225"/>
      <c r="AI68" s="225"/>
      <c r="AJ68" s="225"/>
      <c r="AK68" s="225"/>
      <c r="AL68" s="225"/>
      <c r="AM68" s="225"/>
      <c r="AN68" s="225"/>
      <c r="AO68" s="225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7"/>
      <c r="BN68" s="217"/>
      <c r="BO68" s="228"/>
      <c r="BP68" s="228"/>
      <c r="BQ68" s="228"/>
      <c r="BR68" s="201"/>
      <c r="BS68" s="228"/>
      <c r="BT68" s="228"/>
      <c r="BU68" s="228"/>
      <c r="BV68" s="228"/>
      <c r="BW68" s="228"/>
      <c r="BX68" s="201"/>
    </row>
    <row r="69" customFormat="false" ht="14.25" hidden="false" customHeight="false" outlineLevel="0" collapsed="false">
      <c r="C69" s="205"/>
      <c r="D69" s="206"/>
      <c r="E69" s="207"/>
      <c r="F69" s="208"/>
      <c r="G69" s="209"/>
      <c r="H69" s="210"/>
      <c r="I69" s="210"/>
      <c r="J69" s="210"/>
      <c r="K69" s="211"/>
      <c r="L69" s="212"/>
      <c r="M69" s="213"/>
      <c r="N69" s="254"/>
      <c r="O69" s="219"/>
      <c r="P69" s="220"/>
      <c r="Q69" s="221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9"/>
      <c r="AF69" s="222" t="s">
        <v>100</v>
      </c>
      <c r="AG69" s="230" t="s">
        <v>154</v>
      </c>
      <c r="AH69" s="231" t="s">
        <v>56</v>
      </c>
      <c r="AI69" s="220"/>
      <c r="AJ69" s="232"/>
      <c r="AK69" s="232"/>
      <c r="AL69" s="232"/>
      <c r="AM69" s="232"/>
      <c r="AN69" s="232"/>
      <c r="AO69" s="232"/>
      <c r="AP69" s="233" t="s">
        <v>187</v>
      </c>
      <c r="AQ69" s="168" t="n">
        <f aca="false">SUM(AT69,AV69,AY69,BB69,BE69,BH69,BK69)</f>
        <v>2065</v>
      </c>
      <c r="AR69" s="234" t="n">
        <f aca="false">SUM(AT69,AW69,AZ69,BC69,BF69,BI69,BL69)</f>
        <v>5823.0994</v>
      </c>
      <c r="AS69" s="235" t="n">
        <f aca="false">AQ69-AR69</f>
        <v>-3758.0994</v>
      </c>
      <c r="AT69" s="236" t="n">
        <v>2065</v>
      </c>
      <c r="AU69" s="237"/>
      <c r="AV69" s="236" t="n">
        <v>0</v>
      </c>
      <c r="AW69" s="238" t="n">
        <f aca="false">(1271.84+3636.42+882.34)*1.18*0.55</f>
        <v>3758.0994</v>
      </c>
      <c r="AX69" s="199" t="n">
        <f aca="false">AV69-AW69</f>
        <v>-3758.0994</v>
      </c>
      <c r="AY69" s="239" t="n">
        <v>0</v>
      </c>
      <c r="AZ69" s="238" t="n">
        <v>0</v>
      </c>
      <c r="BA69" s="199" t="n">
        <f aca="false">AY69-AZ69</f>
        <v>0</v>
      </c>
      <c r="BB69" s="237"/>
      <c r="BC69" s="237"/>
      <c r="BD69" s="199" t="n">
        <f aca="false">BB69-BC69</f>
        <v>0</v>
      </c>
      <c r="BE69" s="237"/>
      <c r="BF69" s="237"/>
      <c r="BG69" s="199" t="n">
        <f aca="false">BE69-BF69</f>
        <v>0</v>
      </c>
      <c r="BH69" s="237"/>
      <c r="BI69" s="237"/>
      <c r="BJ69" s="199" t="n">
        <f aca="false">BH69-BI69</f>
        <v>0</v>
      </c>
      <c r="BK69" s="237"/>
      <c r="BL69" s="237"/>
      <c r="BM69" s="235" t="n">
        <f aca="false">BK69-BL69</f>
        <v>0</v>
      </c>
      <c r="BN69" s="217" t="n">
        <v>0</v>
      </c>
      <c r="BO69" s="228"/>
      <c r="BP69" s="228"/>
      <c r="BQ69" s="228"/>
      <c r="BR69" s="200" t="str">
        <f aca="false">AG69 &amp; BN69</f>
        <v>Амортизационные отчисления0</v>
      </c>
      <c r="BS69" s="228"/>
      <c r="BT69" s="228"/>
      <c r="BU69" s="228"/>
      <c r="BV69" s="228"/>
      <c r="BW69" s="228"/>
      <c r="BX69" s="200" t="str">
        <f aca="false">AG69&amp;AH69</f>
        <v>Амортизационные отчислениянет</v>
      </c>
      <c r="BY69" s="201" t="n">
        <v>0</v>
      </c>
    </row>
    <row r="70" customFormat="false" ht="14.25" hidden="false" customHeight="false" outlineLevel="0" collapsed="false">
      <c r="C70" s="205"/>
      <c r="D70" s="206"/>
      <c r="E70" s="207"/>
      <c r="F70" s="208"/>
      <c r="G70" s="209"/>
      <c r="H70" s="210"/>
      <c r="I70" s="210"/>
      <c r="J70" s="210"/>
      <c r="K70" s="211"/>
      <c r="L70" s="212"/>
      <c r="M70" s="213"/>
      <c r="N70" s="254"/>
      <c r="O70" s="219"/>
      <c r="P70" s="220"/>
      <c r="Q70" s="221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40"/>
      <c r="AF70" s="222" t="s">
        <v>159</v>
      </c>
      <c r="AG70" s="241" t="s">
        <v>152</v>
      </c>
      <c r="AH70" s="242" t="s">
        <v>56</v>
      </c>
      <c r="AI70" s="220"/>
      <c r="AJ70" s="232"/>
      <c r="AK70" s="232"/>
      <c r="AL70" s="232"/>
      <c r="AM70" s="232"/>
      <c r="AN70" s="232"/>
      <c r="AO70" s="232"/>
      <c r="AP70" s="233" t="s">
        <v>187</v>
      </c>
      <c r="AQ70" s="235" t="n">
        <f aca="false">SUM(AT70,AV70,AY70,BB70,BE70,BH70,BK70)</f>
        <v>0</v>
      </c>
      <c r="AR70" s="234" t="n">
        <f aca="false">SUM(AT70,AW70,AZ70,BC70,BF70,BI70,BL70)</f>
        <v>3074.8086</v>
      </c>
      <c r="AS70" s="235" t="n">
        <f aca="false">AQ70-AR70</f>
        <v>-3074.8086</v>
      </c>
      <c r="AT70" s="243" t="n">
        <v>0</v>
      </c>
      <c r="AU70" s="244"/>
      <c r="AV70" s="245" t="n">
        <v>0</v>
      </c>
      <c r="AW70" s="238" t="n">
        <f aca="false">(1271.84+3636.42+882.34)*1.18*0.45</f>
        <v>3074.8086</v>
      </c>
      <c r="AX70" s="247" t="n">
        <f aca="false">AV70-AW70</f>
        <v>-3074.8086</v>
      </c>
      <c r="AY70" s="243" t="n">
        <v>0</v>
      </c>
      <c r="AZ70" s="246" t="n">
        <v>0</v>
      </c>
      <c r="BA70" s="247" t="n">
        <f aca="false">AY70-AZ70</f>
        <v>0</v>
      </c>
      <c r="BB70" s="244"/>
      <c r="BC70" s="244"/>
      <c r="BD70" s="247" t="n">
        <f aca="false">BB70-BC70</f>
        <v>0</v>
      </c>
      <c r="BE70" s="244"/>
      <c r="BF70" s="244"/>
      <c r="BG70" s="247" t="n">
        <f aca="false">BE70-BF70</f>
        <v>0</v>
      </c>
      <c r="BH70" s="244"/>
      <c r="BI70" s="244"/>
      <c r="BJ70" s="247" t="n">
        <f aca="false">BH70-BI70</f>
        <v>0</v>
      </c>
      <c r="BK70" s="244"/>
      <c r="BL70" s="244"/>
      <c r="BM70" s="235" t="n">
        <f aca="false">BK70-BL70</f>
        <v>0</v>
      </c>
      <c r="BN70" s="217" t="n">
        <v>0</v>
      </c>
      <c r="BO70" s="228"/>
      <c r="BP70" s="228"/>
      <c r="BQ70" s="228"/>
      <c r="BR70" s="200" t="str">
        <f aca="false">AG70 &amp; BN70</f>
        <v>Прибыль направляемая на инвестиции0</v>
      </c>
      <c r="BS70" s="228"/>
      <c r="BT70" s="228"/>
      <c r="BU70" s="228"/>
      <c r="BV70" s="228"/>
      <c r="BW70" s="228"/>
      <c r="BX70" s="200" t="str">
        <f aca="false">AG70&amp;AH70</f>
        <v>Прибыль направляемая на инвестициинет</v>
      </c>
      <c r="BY70" s="201" t="n">
        <v>0</v>
      </c>
    </row>
    <row r="71" customFormat="false" ht="15" hidden="false" customHeight="true" outlineLevel="0" collapsed="false">
      <c r="C71" s="205"/>
      <c r="D71" s="206"/>
      <c r="E71" s="207"/>
      <c r="F71" s="208"/>
      <c r="G71" s="209"/>
      <c r="H71" s="210"/>
      <c r="I71" s="210"/>
      <c r="J71" s="210"/>
      <c r="K71" s="211"/>
      <c r="L71" s="212"/>
      <c r="M71" s="213"/>
      <c r="N71" s="254"/>
      <c r="O71" s="219"/>
      <c r="P71" s="220"/>
      <c r="Q71" s="221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48" t="s">
        <v>196</v>
      </c>
      <c r="AF71" s="255"/>
      <c r="AG71" s="250" t="s">
        <v>197</v>
      </c>
      <c r="AH71" s="250"/>
      <c r="AI71" s="250"/>
      <c r="AJ71" s="250"/>
      <c r="AK71" s="250"/>
      <c r="AL71" s="250"/>
      <c r="AM71" s="250"/>
      <c r="AN71" s="250"/>
      <c r="AO71" s="250"/>
      <c r="AP71" s="251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2"/>
      <c r="BH71" s="252"/>
      <c r="BI71" s="252"/>
      <c r="BJ71" s="252"/>
      <c r="BK71" s="252"/>
      <c r="BL71" s="252"/>
      <c r="BM71" s="253"/>
      <c r="BN71" s="217"/>
      <c r="BO71" s="228"/>
      <c r="BP71" s="228"/>
      <c r="BQ71" s="228"/>
      <c r="BR71" s="201"/>
      <c r="BS71" s="228"/>
      <c r="BT71" s="228"/>
      <c r="BU71" s="228"/>
      <c r="BV71" s="228"/>
      <c r="BW71" s="228"/>
      <c r="BX71" s="201"/>
    </row>
    <row r="72" customFormat="false" ht="15" hidden="false" customHeight="true" outlineLevel="0" collapsed="false">
      <c r="C72" s="160"/>
      <c r="D72" s="206"/>
      <c r="E72" s="207"/>
      <c r="F72" s="208"/>
      <c r="G72" s="209"/>
      <c r="H72" s="210"/>
      <c r="I72" s="210"/>
      <c r="J72" s="210"/>
      <c r="K72" s="211"/>
      <c r="L72" s="212"/>
      <c r="M72" s="213"/>
      <c r="N72" s="256" t="s">
        <v>210</v>
      </c>
      <c r="O72" s="257"/>
      <c r="P72" s="258"/>
      <c r="Q72" s="258"/>
      <c r="R72" s="259"/>
      <c r="S72" s="259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260"/>
      <c r="BD72" s="260"/>
      <c r="BE72" s="260"/>
      <c r="BF72" s="260"/>
      <c r="BG72" s="260"/>
      <c r="BH72" s="260"/>
      <c r="BI72" s="260"/>
      <c r="BJ72" s="260"/>
      <c r="BK72" s="260"/>
      <c r="BL72" s="260"/>
      <c r="BM72" s="261"/>
      <c r="BN72" s="217"/>
      <c r="BO72" s="201"/>
      <c r="BP72" s="201"/>
      <c r="BQ72" s="201"/>
      <c r="BR72" s="201"/>
      <c r="BS72" s="201"/>
      <c r="BT72" s="201"/>
      <c r="BX72" s="201"/>
    </row>
    <row r="73" customFormat="false" ht="11.25" hidden="false" customHeight="true" outlineLevel="0" collapsed="false">
      <c r="C73" s="205"/>
      <c r="D73" s="206" t="s">
        <v>159</v>
      </c>
      <c r="E73" s="207" t="s">
        <v>211</v>
      </c>
      <c r="F73" s="208" t="s">
        <v>212</v>
      </c>
      <c r="G73" s="209" t="s">
        <v>185</v>
      </c>
      <c r="H73" s="210" t="s">
        <v>107</v>
      </c>
      <c r="I73" s="210" t="s">
        <v>107</v>
      </c>
      <c r="J73" s="210" t="s">
        <v>108</v>
      </c>
      <c r="K73" s="211" t="n">
        <v>2</v>
      </c>
      <c r="L73" s="212" t="s">
        <v>213</v>
      </c>
      <c r="M73" s="213" t="n">
        <v>50</v>
      </c>
      <c r="N73" s="214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6"/>
      <c r="BN73" s="217"/>
      <c r="BO73" s="201"/>
      <c r="BP73" s="201"/>
      <c r="BQ73" s="201"/>
      <c r="BR73" s="201"/>
      <c r="BS73" s="201"/>
      <c r="BT73" s="201"/>
      <c r="BX73" s="201"/>
    </row>
    <row r="74" customFormat="false" ht="11.25" hidden="false" customHeight="true" outlineLevel="0" collapsed="false">
      <c r="C74" s="205"/>
      <c r="D74" s="206"/>
      <c r="E74" s="207"/>
      <c r="F74" s="208"/>
      <c r="G74" s="209"/>
      <c r="H74" s="210"/>
      <c r="I74" s="210"/>
      <c r="J74" s="210"/>
      <c r="K74" s="211"/>
      <c r="L74" s="212"/>
      <c r="M74" s="213"/>
      <c r="N74" s="218"/>
      <c r="O74" s="219" t="n">
        <v>1</v>
      </c>
      <c r="P74" s="220" t="s">
        <v>187</v>
      </c>
      <c r="Q74" s="221" t="s">
        <v>188</v>
      </c>
      <c r="R74" s="222" t="s">
        <v>189</v>
      </c>
      <c r="S74" s="222" t="s">
        <v>190</v>
      </c>
      <c r="T74" s="222" t="s">
        <v>190</v>
      </c>
      <c r="U74" s="222" t="s">
        <v>108</v>
      </c>
      <c r="V74" s="222" t="s">
        <v>191</v>
      </c>
      <c r="W74" s="222" t="s">
        <v>192</v>
      </c>
      <c r="X74" s="222" t="s">
        <v>193</v>
      </c>
      <c r="Y74" s="222" t="s">
        <v>194</v>
      </c>
      <c r="Z74" s="222" t="s">
        <v>107</v>
      </c>
      <c r="AA74" s="222" t="s">
        <v>107</v>
      </c>
      <c r="AB74" s="222" t="s">
        <v>108</v>
      </c>
      <c r="AC74" s="222" t="s">
        <v>191</v>
      </c>
      <c r="AD74" s="222" t="s">
        <v>192</v>
      </c>
      <c r="AE74" s="223"/>
      <c r="AF74" s="224" t="n">
        <v>0</v>
      </c>
      <c r="AG74" s="225" t="s">
        <v>195</v>
      </c>
      <c r="AH74" s="225"/>
      <c r="AI74" s="225"/>
      <c r="AJ74" s="225"/>
      <c r="AK74" s="225"/>
      <c r="AL74" s="225"/>
      <c r="AM74" s="225"/>
      <c r="AN74" s="225"/>
      <c r="AO74" s="225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6"/>
      <c r="BJ74" s="226"/>
      <c r="BK74" s="226"/>
      <c r="BL74" s="226"/>
      <c r="BM74" s="227"/>
      <c r="BN74" s="217"/>
      <c r="BO74" s="228"/>
      <c r="BP74" s="228"/>
      <c r="BQ74" s="228"/>
      <c r="BR74" s="201"/>
      <c r="BS74" s="228"/>
      <c r="BT74" s="228"/>
      <c r="BU74" s="228"/>
      <c r="BV74" s="228"/>
      <c r="BW74" s="228"/>
      <c r="BX74" s="201"/>
    </row>
    <row r="75" customFormat="false" ht="14.25" hidden="false" customHeight="false" outlineLevel="0" collapsed="false">
      <c r="C75" s="205"/>
      <c r="D75" s="206"/>
      <c r="E75" s="207"/>
      <c r="F75" s="208"/>
      <c r="G75" s="209"/>
      <c r="H75" s="210"/>
      <c r="I75" s="210"/>
      <c r="J75" s="210"/>
      <c r="K75" s="211"/>
      <c r="L75" s="212"/>
      <c r="M75" s="213"/>
      <c r="N75" s="218"/>
      <c r="O75" s="219"/>
      <c r="P75" s="220"/>
      <c r="Q75" s="221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9"/>
      <c r="AF75" s="222" t="s">
        <v>100</v>
      </c>
      <c r="AG75" s="230" t="s">
        <v>158</v>
      </c>
      <c r="AH75" s="231" t="s">
        <v>56</v>
      </c>
      <c r="AI75" s="220"/>
      <c r="AJ75" s="232"/>
      <c r="AK75" s="232"/>
      <c r="AL75" s="232"/>
      <c r="AM75" s="232"/>
      <c r="AN75" s="232"/>
      <c r="AO75" s="232"/>
      <c r="AP75" s="233" t="s">
        <v>56</v>
      </c>
      <c r="AQ75" s="168" t="n">
        <f aca="false">SUM(AT75,AV75,AY75,BB75,BE75,BH75,BK75)</f>
        <v>4493.2866</v>
      </c>
      <c r="AR75" s="234" t="n">
        <f aca="false">SUM(AT75,AW75,AZ75,BC75,BF75,BI75,BL75)</f>
        <v>4493.2866</v>
      </c>
      <c r="AS75" s="235" t="n">
        <f aca="false">AQ75-AR75</f>
        <v>0</v>
      </c>
      <c r="AT75" s="236" t="n">
        <v>4493.2866</v>
      </c>
      <c r="AU75" s="237"/>
      <c r="AV75" s="236" t="n">
        <v>0</v>
      </c>
      <c r="AW75" s="237" t="n">
        <v>0</v>
      </c>
      <c r="AX75" s="199" t="n">
        <f aca="false">AV75-AW75</f>
        <v>0</v>
      </c>
      <c r="AY75" s="239" t="n">
        <v>0</v>
      </c>
      <c r="AZ75" s="237" t="n">
        <v>0</v>
      </c>
      <c r="BA75" s="199" t="n">
        <f aca="false">AY75-AZ75</f>
        <v>0</v>
      </c>
      <c r="BB75" s="237"/>
      <c r="BC75" s="237"/>
      <c r="BD75" s="199" t="n">
        <f aca="false">BB75-BC75</f>
        <v>0</v>
      </c>
      <c r="BE75" s="237"/>
      <c r="BF75" s="237"/>
      <c r="BG75" s="199" t="n">
        <f aca="false">BE75-BF75</f>
        <v>0</v>
      </c>
      <c r="BH75" s="237"/>
      <c r="BI75" s="237"/>
      <c r="BJ75" s="199" t="n">
        <f aca="false">BH75-BI75</f>
        <v>0</v>
      </c>
      <c r="BK75" s="237"/>
      <c r="BL75" s="237"/>
      <c r="BM75" s="235" t="n">
        <f aca="false">BK75-BL75</f>
        <v>0</v>
      </c>
      <c r="BN75" s="217" t="n">
        <v>0</v>
      </c>
      <c r="BO75" s="228"/>
      <c r="BP75" s="228"/>
      <c r="BQ75" s="228"/>
      <c r="BR75" s="200" t="str">
        <f aca="false">AG75 &amp; BN75</f>
        <v>За счет платы за технологическое присоединение0</v>
      </c>
      <c r="BS75" s="228"/>
      <c r="BT75" s="228"/>
      <c r="BU75" s="228"/>
      <c r="BV75" s="228"/>
      <c r="BW75" s="228"/>
      <c r="BX75" s="200" t="str">
        <f aca="false">AG75&amp;AH75</f>
        <v>За счет платы за технологическое присоединениенет</v>
      </c>
      <c r="BY75" s="201" t="n">
        <v>0</v>
      </c>
    </row>
    <row r="76" customFormat="false" ht="15" hidden="false" customHeight="true" outlineLevel="0" collapsed="false">
      <c r="C76" s="205"/>
      <c r="D76" s="206"/>
      <c r="E76" s="207"/>
      <c r="F76" s="208"/>
      <c r="G76" s="209"/>
      <c r="H76" s="210"/>
      <c r="I76" s="210"/>
      <c r="J76" s="210"/>
      <c r="K76" s="211"/>
      <c r="L76" s="212"/>
      <c r="M76" s="213"/>
      <c r="N76" s="218"/>
      <c r="O76" s="219"/>
      <c r="P76" s="220"/>
      <c r="Q76" s="221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48" t="s">
        <v>196</v>
      </c>
      <c r="AF76" s="249"/>
      <c r="AG76" s="250" t="s">
        <v>197</v>
      </c>
      <c r="AH76" s="250"/>
      <c r="AI76" s="250"/>
      <c r="AJ76" s="250"/>
      <c r="AK76" s="250"/>
      <c r="AL76" s="250"/>
      <c r="AM76" s="250"/>
      <c r="AN76" s="250"/>
      <c r="AO76" s="250"/>
      <c r="AP76" s="251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  <c r="BI76" s="252"/>
      <c r="BJ76" s="252"/>
      <c r="BK76" s="252"/>
      <c r="BL76" s="252"/>
      <c r="BM76" s="253"/>
      <c r="BN76" s="217"/>
      <c r="BO76" s="228"/>
      <c r="BP76" s="228"/>
      <c r="BQ76" s="228"/>
      <c r="BR76" s="201"/>
      <c r="BS76" s="228"/>
      <c r="BT76" s="228"/>
      <c r="BU76" s="228"/>
      <c r="BV76" s="228"/>
      <c r="BW76" s="228"/>
      <c r="BX76" s="201"/>
    </row>
    <row r="77" customFormat="false" ht="15" hidden="false" customHeight="true" outlineLevel="0" collapsed="false">
      <c r="C77" s="160"/>
      <c r="D77" s="206"/>
      <c r="E77" s="207"/>
      <c r="F77" s="208"/>
      <c r="G77" s="209"/>
      <c r="H77" s="210"/>
      <c r="I77" s="210"/>
      <c r="J77" s="210"/>
      <c r="K77" s="211"/>
      <c r="L77" s="212"/>
      <c r="M77" s="213"/>
      <c r="N77" s="256" t="s">
        <v>210</v>
      </c>
      <c r="O77" s="257"/>
      <c r="P77" s="258"/>
      <c r="Q77" s="258"/>
      <c r="R77" s="259"/>
      <c r="S77" s="259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0"/>
      <c r="BA77" s="260"/>
      <c r="BB77" s="260"/>
      <c r="BC77" s="260"/>
      <c r="BD77" s="260"/>
      <c r="BE77" s="260"/>
      <c r="BF77" s="260"/>
      <c r="BG77" s="260"/>
      <c r="BH77" s="260"/>
      <c r="BI77" s="260"/>
      <c r="BJ77" s="260"/>
      <c r="BK77" s="260"/>
      <c r="BL77" s="260"/>
      <c r="BM77" s="261"/>
      <c r="BN77" s="217"/>
      <c r="BO77" s="201"/>
      <c r="BP77" s="201"/>
      <c r="BQ77" s="201"/>
      <c r="BR77" s="201"/>
      <c r="BS77" s="201"/>
      <c r="BT77" s="201"/>
      <c r="BX77" s="201"/>
    </row>
    <row r="78" customFormat="false" ht="11.25" hidden="false" customHeight="true" outlineLevel="0" collapsed="false">
      <c r="C78" s="205"/>
      <c r="D78" s="206" t="s">
        <v>167</v>
      </c>
      <c r="E78" s="207" t="s">
        <v>211</v>
      </c>
      <c r="F78" s="208" t="s">
        <v>214</v>
      </c>
      <c r="G78" s="209" t="s">
        <v>185</v>
      </c>
      <c r="H78" s="210" t="s">
        <v>107</v>
      </c>
      <c r="I78" s="210" t="s">
        <v>107</v>
      </c>
      <c r="J78" s="210" t="s">
        <v>108</v>
      </c>
      <c r="K78" s="211" t="n">
        <v>2</v>
      </c>
      <c r="L78" s="212" t="s">
        <v>213</v>
      </c>
      <c r="M78" s="213" t="n">
        <v>50</v>
      </c>
      <c r="N78" s="214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/>
      <c r="BN78" s="217"/>
      <c r="BO78" s="201"/>
      <c r="BP78" s="201"/>
      <c r="BQ78" s="201"/>
      <c r="BR78" s="201"/>
      <c r="BS78" s="201"/>
      <c r="BT78" s="201"/>
      <c r="BX78" s="201"/>
    </row>
    <row r="79" customFormat="false" ht="11.25" hidden="false" customHeight="true" outlineLevel="0" collapsed="false">
      <c r="C79" s="205"/>
      <c r="D79" s="206"/>
      <c r="E79" s="207"/>
      <c r="F79" s="208"/>
      <c r="G79" s="209"/>
      <c r="H79" s="210"/>
      <c r="I79" s="210"/>
      <c r="J79" s="210"/>
      <c r="K79" s="211"/>
      <c r="L79" s="212"/>
      <c r="M79" s="213"/>
      <c r="N79" s="218"/>
      <c r="O79" s="219" t="n">
        <v>1</v>
      </c>
      <c r="P79" s="220" t="s">
        <v>187</v>
      </c>
      <c r="Q79" s="221" t="s">
        <v>207</v>
      </c>
      <c r="R79" s="222" t="s">
        <v>189</v>
      </c>
      <c r="S79" s="222" t="s">
        <v>190</v>
      </c>
      <c r="T79" s="222" t="s">
        <v>190</v>
      </c>
      <c r="U79" s="222" t="s">
        <v>108</v>
      </c>
      <c r="V79" s="222" t="s">
        <v>191</v>
      </c>
      <c r="W79" s="222" t="s">
        <v>192</v>
      </c>
      <c r="X79" s="222" t="s">
        <v>208</v>
      </c>
      <c r="Y79" s="222" t="s">
        <v>209</v>
      </c>
      <c r="Z79" s="222" t="s">
        <v>107</v>
      </c>
      <c r="AA79" s="222" t="s">
        <v>107</v>
      </c>
      <c r="AB79" s="222" t="s">
        <v>108</v>
      </c>
      <c r="AC79" s="222" t="s">
        <v>191</v>
      </c>
      <c r="AD79" s="222" t="s">
        <v>192</v>
      </c>
      <c r="AE79" s="223"/>
      <c r="AF79" s="224" t="n">
        <v>0</v>
      </c>
      <c r="AG79" s="225" t="s">
        <v>195</v>
      </c>
      <c r="AH79" s="225"/>
      <c r="AI79" s="225"/>
      <c r="AJ79" s="225"/>
      <c r="AK79" s="225"/>
      <c r="AL79" s="225"/>
      <c r="AM79" s="225"/>
      <c r="AN79" s="225"/>
      <c r="AO79" s="225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27"/>
      <c r="BN79" s="217"/>
      <c r="BO79" s="228"/>
      <c r="BP79" s="228"/>
      <c r="BQ79" s="228"/>
      <c r="BR79" s="201"/>
      <c r="BS79" s="228"/>
      <c r="BT79" s="228"/>
      <c r="BU79" s="228"/>
      <c r="BV79" s="228"/>
      <c r="BW79" s="228"/>
      <c r="BX79" s="201"/>
    </row>
    <row r="80" customFormat="false" ht="14.25" hidden="false" customHeight="false" outlineLevel="0" collapsed="false">
      <c r="C80" s="205"/>
      <c r="D80" s="206"/>
      <c r="E80" s="207"/>
      <c r="F80" s="208"/>
      <c r="G80" s="209"/>
      <c r="H80" s="210"/>
      <c r="I80" s="210"/>
      <c r="J80" s="210"/>
      <c r="K80" s="211"/>
      <c r="L80" s="212"/>
      <c r="M80" s="213"/>
      <c r="N80" s="218"/>
      <c r="O80" s="219"/>
      <c r="P80" s="220"/>
      <c r="Q80" s="221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9"/>
      <c r="AF80" s="222" t="s">
        <v>100</v>
      </c>
      <c r="AG80" s="230" t="s">
        <v>158</v>
      </c>
      <c r="AH80" s="231" t="s">
        <v>56</v>
      </c>
      <c r="AI80" s="220"/>
      <c r="AJ80" s="232"/>
      <c r="AK80" s="232"/>
      <c r="AL80" s="232"/>
      <c r="AM80" s="232"/>
      <c r="AN80" s="232"/>
      <c r="AO80" s="232"/>
      <c r="AP80" s="233" t="s">
        <v>56</v>
      </c>
      <c r="AQ80" s="168" t="n">
        <f aca="false">SUM(AT80,AV80,AY80,BB80,BE80,BH80,BK80)</f>
        <v>29709.627</v>
      </c>
      <c r="AR80" s="234" t="n">
        <f aca="false">SUM(AT80,AW80,AZ80,BC80,BF80,BI80,BL80)</f>
        <v>29709.627</v>
      </c>
      <c r="AS80" s="235" t="n">
        <f aca="false">AQ80-AR80</f>
        <v>0</v>
      </c>
      <c r="AT80" s="236" t="n">
        <v>29709.627</v>
      </c>
      <c r="AU80" s="237"/>
      <c r="AV80" s="236" t="n">
        <v>0</v>
      </c>
      <c r="AW80" s="237" t="n">
        <v>0</v>
      </c>
      <c r="AX80" s="199" t="n">
        <f aca="false">AV80-AW80</f>
        <v>0</v>
      </c>
      <c r="AY80" s="239" t="n">
        <v>0</v>
      </c>
      <c r="AZ80" s="237" t="n">
        <v>0</v>
      </c>
      <c r="BA80" s="199" t="n">
        <f aca="false">AY80-AZ80</f>
        <v>0</v>
      </c>
      <c r="BB80" s="237"/>
      <c r="BC80" s="237"/>
      <c r="BD80" s="199" t="n">
        <f aca="false">BB80-BC80</f>
        <v>0</v>
      </c>
      <c r="BE80" s="237"/>
      <c r="BF80" s="237"/>
      <c r="BG80" s="199" t="n">
        <f aca="false">BE80-BF80</f>
        <v>0</v>
      </c>
      <c r="BH80" s="237"/>
      <c r="BI80" s="237"/>
      <c r="BJ80" s="199" t="n">
        <f aca="false">BH80-BI80</f>
        <v>0</v>
      </c>
      <c r="BK80" s="237"/>
      <c r="BL80" s="237"/>
      <c r="BM80" s="235" t="n">
        <f aca="false">BK80-BL80</f>
        <v>0</v>
      </c>
      <c r="BN80" s="217" t="n">
        <v>0</v>
      </c>
      <c r="BO80" s="228"/>
      <c r="BP80" s="228"/>
      <c r="BQ80" s="228"/>
      <c r="BR80" s="200" t="str">
        <f aca="false">AG80 &amp; BN80</f>
        <v>За счет платы за технологическое присоединение0</v>
      </c>
      <c r="BS80" s="228"/>
      <c r="BT80" s="228"/>
      <c r="BU80" s="228"/>
      <c r="BV80" s="228"/>
      <c r="BW80" s="228"/>
      <c r="BX80" s="200" t="str">
        <f aca="false">AG80&amp;AH80</f>
        <v>За счет платы за технологическое присоединениенет</v>
      </c>
      <c r="BY80" s="201" t="n">
        <v>0</v>
      </c>
    </row>
    <row r="81" customFormat="false" ht="15" hidden="false" customHeight="true" outlineLevel="0" collapsed="false">
      <c r="C81" s="205"/>
      <c r="D81" s="206"/>
      <c r="E81" s="207"/>
      <c r="F81" s="208"/>
      <c r="G81" s="209"/>
      <c r="H81" s="210"/>
      <c r="I81" s="210"/>
      <c r="J81" s="210"/>
      <c r="K81" s="211"/>
      <c r="L81" s="212"/>
      <c r="M81" s="213"/>
      <c r="N81" s="218"/>
      <c r="O81" s="219"/>
      <c r="P81" s="220"/>
      <c r="Q81" s="221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48" t="s">
        <v>196</v>
      </c>
      <c r="AF81" s="249"/>
      <c r="AG81" s="250" t="s">
        <v>197</v>
      </c>
      <c r="AH81" s="250"/>
      <c r="AI81" s="250"/>
      <c r="AJ81" s="250"/>
      <c r="AK81" s="250"/>
      <c r="AL81" s="250"/>
      <c r="AM81" s="250"/>
      <c r="AN81" s="250"/>
      <c r="AO81" s="250"/>
      <c r="AP81" s="251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  <c r="BI81" s="252"/>
      <c r="BJ81" s="252"/>
      <c r="BK81" s="252"/>
      <c r="BL81" s="252"/>
      <c r="BM81" s="253"/>
      <c r="BN81" s="217"/>
      <c r="BO81" s="228"/>
      <c r="BP81" s="228"/>
      <c r="BQ81" s="228"/>
      <c r="BR81" s="201"/>
      <c r="BS81" s="228"/>
      <c r="BT81" s="228"/>
      <c r="BU81" s="228"/>
      <c r="BV81" s="228"/>
      <c r="BW81" s="228"/>
      <c r="BX81" s="201"/>
    </row>
    <row r="82" customFormat="false" ht="15" hidden="false" customHeight="true" outlineLevel="0" collapsed="false">
      <c r="C82" s="160"/>
      <c r="D82" s="206"/>
      <c r="E82" s="207"/>
      <c r="F82" s="208"/>
      <c r="G82" s="209"/>
      <c r="H82" s="210"/>
      <c r="I82" s="210"/>
      <c r="J82" s="210"/>
      <c r="K82" s="211"/>
      <c r="L82" s="212"/>
      <c r="M82" s="213"/>
      <c r="N82" s="256" t="s">
        <v>210</v>
      </c>
      <c r="O82" s="257"/>
      <c r="P82" s="258"/>
      <c r="Q82" s="258"/>
      <c r="R82" s="259"/>
      <c r="S82" s="259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0"/>
      <c r="AU82" s="260"/>
      <c r="AV82" s="260"/>
      <c r="AW82" s="260"/>
      <c r="AX82" s="260"/>
      <c r="AY82" s="260"/>
      <c r="AZ82" s="260"/>
      <c r="BA82" s="260"/>
      <c r="BB82" s="260"/>
      <c r="BC82" s="260"/>
      <c r="BD82" s="260"/>
      <c r="BE82" s="260"/>
      <c r="BF82" s="260"/>
      <c r="BG82" s="260"/>
      <c r="BH82" s="260"/>
      <c r="BI82" s="260"/>
      <c r="BJ82" s="260"/>
      <c r="BK82" s="260"/>
      <c r="BL82" s="260"/>
      <c r="BM82" s="261"/>
      <c r="BN82" s="217"/>
      <c r="BO82" s="201"/>
      <c r="BP82" s="201"/>
      <c r="BQ82" s="201"/>
      <c r="BR82" s="201"/>
      <c r="BS82" s="201"/>
      <c r="BT82" s="201"/>
      <c r="BX82" s="201"/>
    </row>
    <row r="83" customFormat="false" ht="11.25" hidden="false" customHeight="true" outlineLevel="0" collapsed="false">
      <c r="C83" s="205"/>
      <c r="D83" s="206" t="s">
        <v>175</v>
      </c>
      <c r="E83" s="207" t="s">
        <v>215</v>
      </c>
      <c r="F83" s="208"/>
      <c r="G83" s="209" t="s">
        <v>185</v>
      </c>
      <c r="H83" s="210" t="s">
        <v>107</v>
      </c>
      <c r="I83" s="210" t="s">
        <v>107</v>
      </c>
      <c r="J83" s="210" t="s">
        <v>108</v>
      </c>
      <c r="K83" s="211" t="n">
        <v>3</v>
      </c>
      <c r="L83" s="212" t="s">
        <v>186</v>
      </c>
      <c r="M83" s="213" t="n">
        <v>100</v>
      </c>
      <c r="N83" s="214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6"/>
      <c r="BN83" s="217"/>
      <c r="BO83" s="201"/>
      <c r="BP83" s="201"/>
      <c r="BQ83" s="201"/>
      <c r="BR83" s="201"/>
      <c r="BS83" s="201"/>
      <c r="BT83" s="201"/>
      <c r="BX83" s="201"/>
    </row>
    <row r="84" customFormat="false" ht="11.25" hidden="false" customHeight="true" outlineLevel="0" collapsed="false">
      <c r="C84" s="205"/>
      <c r="D84" s="206"/>
      <c r="E84" s="207"/>
      <c r="F84" s="208"/>
      <c r="G84" s="209"/>
      <c r="H84" s="210"/>
      <c r="I84" s="210"/>
      <c r="J84" s="210"/>
      <c r="K84" s="211"/>
      <c r="L84" s="212"/>
      <c r="M84" s="213"/>
      <c r="N84" s="218"/>
      <c r="O84" s="219" t="n">
        <v>1</v>
      </c>
      <c r="P84" s="220" t="s">
        <v>187</v>
      </c>
      <c r="Q84" s="221" t="s">
        <v>188</v>
      </c>
      <c r="R84" s="222" t="s">
        <v>189</v>
      </c>
      <c r="S84" s="222" t="s">
        <v>190</v>
      </c>
      <c r="T84" s="222" t="s">
        <v>190</v>
      </c>
      <c r="U84" s="222" t="s">
        <v>108</v>
      </c>
      <c r="V84" s="222" t="s">
        <v>191</v>
      </c>
      <c r="W84" s="222" t="s">
        <v>192</v>
      </c>
      <c r="X84" s="222" t="s">
        <v>193</v>
      </c>
      <c r="Y84" s="222" t="s">
        <v>194</v>
      </c>
      <c r="Z84" s="222" t="s">
        <v>107</v>
      </c>
      <c r="AA84" s="222" t="s">
        <v>107</v>
      </c>
      <c r="AB84" s="222" t="s">
        <v>108</v>
      </c>
      <c r="AC84" s="222" t="s">
        <v>191</v>
      </c>
      <c r="AD84" s="222" t="s">
        <v>192</v>
      </c>
      <c r="AE84" s="223"/>
      <c r="AF84" s="224" t="n">
        <v>0</v>
      </c>
      <c r="AG84" s="225" t="s">
        <v>195</v>
      </c>
      <c r="AH84" s="225"/>
      <c r="AI84" s="225"/>
      <c r="AJ84" s="225"/>
      <c r="AK84" s="225"/>
      <c r="AL84" s="225"/>
      <c r="AM84" s="225"/>
      <c r="AN84" s="225"/>
      <c r="AO84" s="225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27"/>
      <c r="BN84" s="217"/>
      <c r="BO84" s="228"/>
      <c r="BP84" s="228"/>
      <c r="BQ84" s="228"/>
      <c r="BR84" s="201"/>
      <c r="BS84" s="228"/>
      <c r="BT84" s="228"/>
      <c r="BU84" s="228"/>
      <c r="BV84" s="228"/>
      <c r="BW84" s="228"/>
      <c r="BX84" s="201"/>
    </row>
    <row r="85" customFormat="false" ht="14.25" hidden="false" customHeight="false" outlineLevel="0" collapsed="false">
      <c r="C85" s="205"/>
      <c r="D85" s="206"/>
      <c r="E85" s="207"/>
      <c r="F85" s="208"/>
      <c r="G85" s="209"/>
      <c r="H85" s="210"/>
      <c r="I85" s="210"/>
      <c r="J85" s="210"/>
      <c r="K85" s="211"/>
      <c r="L85" s="212"/>
      <c r="M85" s="213"/>
      <c r="N85" s="218"/>
      <c r="O85" s="219"/>
      <c r="P85" s="220"/>
      <c r="Q85" s="221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9"/>
      <c r="AF85" s="222" t="s">
        <v>100</v>
      </c>
      <c r="AG85" s="230" t="s">
        <v>152</v>
      </c>
      <c r="AH85" s="231" t="s">
        <v>56</v>
      </c>
      <c r="AI85" s="220"/>
      <c r="AJ85" s="232"/>
      <c r="AK85" s="232"/>
      <c r="AL85" s="232"/>
      <c r="AM85" s="232"/>
      <c r="AN85" s="232"/>
      <c r="AO85" s="232"/>
      <c r="AP85" s="233" t="s">
        <v>56</v>
      </c>
      <c r="AQ85" s="168" t="n">
        <f aca="false">SUM(AT85,AV85,AY85,BB85,BE85,BH85,BK85)</f>
        <v>16704.788</v>
      </c>
      <c r="AR85" s="234" t="n">
        <f aca="false">SUM(AT85,AW85,AZ85,BC85,BF85,BI85,BL85)</f>
        <v>16704.788</v>
      </c>
      <c r="AS85" s="235" t="n">
        <f aca="false">AQ85-AR85</f>
        <v>0</v>
      </c>
      <c r="AT85" s="236" t="n">
        <v>14.7264</v>
      </c>
      <c r="AU85" s="237"/>
      <c r="AV85" s="236" t="n">
        <v>16690.0616</v>
      </c>
      <c r="AW85" s="237" t="n">
        <v>16690.0616</v>
      </c>
      <c r="AX85" s="199" t="n">
        <f aca="false">AV85-AW85</f>
        <v>0</v>
      </c>
      <c r="AY85" s="239" t="n">
        <v>0</v>
      </c>
      <c r="AZ85" s="237" t="n">
        <v>0</v>
      </c>
      <c r="BA85" s="199" t="n">
        <f aca="false">AY85-AZ85</f>
        <v>0</v>
      </c>
      <c r="BB85" s="237"/>
      <c r="BC85" s="237"/>
      <c r="BD85" s="199" t="n">
        <f aca="false">BB85-BC85</f>
        <v>0</v>
      </c>
      <c r="BE85" s="237"/>
      <c r="BF85" s="237"/>
      <c r="BG85" s="199" t="n">
        <f aca="false">BE85-BF85</f>
        <v>0</v>
      </c>
      <c r="BH85" s="237"/>
      <c r="BI85" s="237"/>
      <c r="BJ85" s="199" t="n">
        <f aca="false">BH85-BI85</f>
        <v>0</v>
      </c>
      <c r="BK85" s="237"/>
      <c r="BL85" s="237"/>
      <c r="BM85" s="235" t="n">
        <f aca="false">BK85-BL85</f>
        <v>0</v>
      </c>
      <c r="BN85" s="217" t="n">
        <v>0</v>
      </c>
      <c r="BO85" s="228"/>
      <c r="BP85" s="228"/>
      <c r="BQ85" s="228"/>
      <c r="BR85" s="200" t="str">
        <f aca="false">AG85 &amp; BN85</f>
        <v>Прибыль направляемая на инвестиции0</v>
      </c>
      <c r="BS85" s="228"/>
      <c r="BT85" s="228"/>
      <c r="BU85" s="228"/>
      <c r="BV85" s="228"/>
      <c r="BW85" s="228"/>
      <c r="BX85" s="200" t="str">
        <f aca="false">AG85&amp;AH85</f>
        <v>Прибыль направляемая на инвестициинет</v>
      </c>
      <c r="BY85" s="201" t="n">
        <v>0</v>
      </c>
    </row>
    <row r="86" customFormat="false" ht="15" hidden="false" customHeight="true" outlineLevel="0" collapsed="false">
      <c r="C86" s="205"/>
      <c r="D86" s="206"/>
      <c r="E86" s="207"/>
      <c r="F86" s="208"/>
      <c r="G86" s="209"/>
      <c r="H86" s="210"/>
      <c r="I86" s="210"/>
      <c r="J86" s="210"/>
      <c r="K86" s="211"/>
      <c r="L86" s="212"/>
      <c r="M86" s="213"/>
      <c r="N86" s="218"/>
      <c r="O86" s="219"/>
      <c r="P86" s="220"/>
      <c r="Q86" s="221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48" t="s">
        <v>196</v>
      </c>
      <c r="AF86" s="249"/>
      <c r="AG86" s="250" t="s">
        <v>197</v>
      </c>
      <c r="AH86" s="250"/>
      <c r="AI86" s="250"/>
      <c r="AJ86" s="250"/>
      <c r="AK86" s="250"/>
      <c r="AL86" s="250"/>
      <c r="AM86" s="250"/>
      <c r="AN86" s="250"/>
      <c r="AO86" s="250"/>
      <c r="AP86" s="251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3"/>
      <c r="BN86" s="217"/>
      <c r="BO86" s="228"/>
      <c r="BP86" s="228"/>
      <c r="BQ86" s="228"/>
      <c r="BR86" s="201"/>
      <c r="BS86" s="228"/>
      <c r="BT86" s="228"/>
      <c r="BU86" s="228"/>
      <c r="BV86" s="228"/>
      <c r="BW86" s="228"/>
      <c r="BX86" s="201"/>
    </row>
    <row r="87" customFormat="false" ht="15" hidden="false" customHeight="true" outlineLevel="0" collapsed="false">
      <c r="C87" s="160"/>
      <c r="D87" s="206"/>
      <c r="E87" s="207"/>
      <c r="F87" s="208"/>
      <c r="G87" s="209"/>
      <c r="H87" s="210"/>
      <c r="I87" s="210"/>
      <c r="J87" s="210"/>
      <c r="K87" s="211"/>
      <c r="L87" s="212"/>
      <c r="M87" s="213"/>
      <c r="N87" s="256" t="s">
        <v>210</v>
      </c>
      <c r="O87" s="257"/>
      <c r="P87" s="258"/>
      <c r="Q87" s="258"/>
      <c r="R87" s="259"/>
      <c r="S87" s="259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60"/>
      <c r="AV87" s="260"/>
      <c r="AW87" s="260"/>
      <c r="AX87" s="260"/>
      <c r="AY87" s="260"/>
      <c r="AZ87" s="260"/>
      <c r="BA87" s="260"/>
      <c r="BB87" s="260"/>
      <c r="BC87" s="260"/>
      <c r="BD87" s="260"/>
      <c r="BE87" s="260"/>
      <c r="BF87" s="260"/>
      <c r="BG87" s="260"/>
      <c r="BH87" s="260"/>
      <c r="BI87" s="260"/>
      <c r="BJ87" s="260"/>
      <c r="BK87" s="260"/>
      <c r="BL87" s="260"/>
      <c r="BM87" s="261"/>
      <c r="BN87" s="217"/>
      <c r="BO87" s="201"/>
      <c r="BP87" s="201"/>
      <c r="BQ87" s="201"/>
      <c r="BR87" s="201"/>
      <c r="BS87" s="201"/>
      <c r="BT87" s="201"/>
      <c r="BX87" s="201"/>
    </row>
    <row r="88" customFormat="false" ht="11.25" hidden="false" customHeight="true" outlineLevel="0" collapsed="false">
      <c r="C88" s="205"/>
      <c r="D88" s="206" t="s">
        <v>216</v>
      </c>
      <c r="E88" s="207" t="s">
        <v>215</v>
      </c>
      <c r="F88" s="208"/>
      <c r="G88" s="209" t="s">
        <v>185</v>
      </c>
      <c r="H88" s="210" t="s">
        <v>107</v>
      </c>
      <c r="I88" s="210" t="s">
        <v>107</v>
      </c>
      <c r="J88" s="210" t="s">
        <v>108</v>
      </c>
      <c r="K88" s="211" t="n">
        <v>3</v>
      </c>
      <c r="L88" s="212" t="s">
        <v>217</v>
      </c>
      <c r="M88" s="213" t="n">
        <v>100</v>
      </c>
      <c r="N88" s="214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  <c r="BI88" s="215"/>
      <c r="BJ88" s="215"/>
      <c r="BK88" s="215"/>
      <c r="BL88" s="215"/>
      <c r="BM88" s="216"/>
      <c r="BN88" s="217"/>
      <c r="BO88" s="201"/>
      <c r="BP88" s="201"/>
      <c r="BQ88" s="201"/>
      <c r="BR88" s="201"/>
      <c r="BS88" s="201"/>
      <c r="BT88" s="201"/>
      <c r="BX88" s="201"/>
    </row>
    <row r="89" customFormat="false" ht="11.25" hidden="false" customHeight="true" outlineLevel="0" collapsed="false">
      <c r="C89" s="205"/>
      <c r="D89" s="206"/>
      <c r="E89" s="207"/>
      <c r="F89" s="208"/>
      <c r="G89" s="209"/>
      <c r="H89" s="210"/>
      <c r="I89" s="210"/>
      <c r="J89" s="210"/>
      <c r="K89" s="211"/>
      <c r="L89" s="212"/>
      <c r="M89" s="213"/>
      <c r="N89" s="218"/>
      <c r="O89" s="219" t="n">
        <v>1</v>
      </c>
      <c r="P89" s="220" t="s">
        <v>187</v>
      </c>
      <c r="Q89" s="221" t="s">
        <v>198</v>
      </c>
      <c r="R89" s="222" t="s">
        <v>189</v>
      </c>
      <c r="S89" s="222" t="s">
        <v>190</v>
      </c>
      <c r="T89" s="222" t="s">
        <v>190</v>
      </c>
      <c r="U89" s="222" t="s">
        <v>108</v>
      </c>
      <c r="V89" s="222" t="s">
        <v>191</v>
      </c>
      <c r="W89" s="222" t="s">
        <v>192</v>
      </c>
      <c r="X89" s="222" t="s">
        <v>199</v>
      </c>
      <c r="Y89" s="222" t="s">
        <v>200</v>
      </c>
      <c r="Z89" s="222" t="s">
        <v>107</v>
      </c>
      <c r="AA89" s="222" t="s">
        <v>107</v>
      </c>
      <c r="AB89" s="222" t="s">
        <v>108</v>
      </c>
      <c r="AC89" s="222" t="s">
        <v>191</v>
      </c>
      <c r="AD89" s="222" t="s">
        <v>192</v>
      </c>
      <c r="AE89" s="223"/>
      <c r="AF89" s="224" t="n">
        <v>0</v>
      </c>
      <c r="AG89" s="225" t="s">
        <v>195</v>
      </c>
      <c r="AH89" s="225"/>
      <c r="AI89" s="225"/>
      <c r="AJ89" s="225"/>
      <c r="AK89" s="225"/>
      <c r="AL89" s="225"/>
      <c r="AM89" s="225"/>
      <c r="AN89" s="225"/>
      <c r="AO89" s="225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7"/>
      <c r="BN89" s="217"/>
      <c r="BO89" s="228"/>
      <c r="BP89" s="228"/>
      <c r="BQ89" s="228"/>
      <c r="BR89" s="201"/>
      <c r="BS89" s="228"/>
      <c r="BT89" s="228"/>
      <c r="BU89" s="228"/>
      <c r="BV89" s="228"/>
      <c r="BW89" s="228"/>
      <c r="BX89" s="201"/>
    </row>
    <row r="90" customFormat="false" ht="14.25" hidden="false" customHeight="false" outlineLevel="0" collapsed="false">
      <c r="C90" s="205"/>
      <c r="D90" s="206"/>
      <c r="E90" s="207"/>
      <c r="F90" s="208"/>
      <c r="G90" s="209"/>
      <c r="H90" s="210"/>
      <c r="I90" s="210"/>
      <c r="J90" s="210"/>
      <c r="K90" s="211"/>
      <c r="L90" s="212"/>
      <c r="M90" s="213"/>
      <c r="N90" s="218"/>
      <c r="O90" s="219"/>
      <c r="P90" s="220"/>
      <c r="Q90" s="221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9"/>
      <c r="AF90" s="222" t="s">
        <v>100</v>
      </c>
      <c r="AG90" s="230" t="s">
        <v>152</v>
      </c>
      <c r="AH90" s="231" t="s">
        <v>56</v>
      </c>
      <c r="AI90" s="220"/>
      <c r="AJ90" s="232"/>
      <c r="AK90" s="232"/>
      <c r="AL90" s="232"/>
      <c r="AM90" s="232"/>
      <c r="AN90" s="232"/>
      <c r="AO90" s="232"/>
      <c r="AP90" s="233" t="s">
        <v>56</v>
      </c>
      <c r="AQ90" s="168" t="n">
        <f aca="false">SUM(AT90,AV90,AY90,BB90,BE90,BH90,BK90)</f>
        <v>1473.525</v>
      </c>
      <c r="AR90" s="234" t="n">
        <f aca="false">SUM(AT90,AW90,AZ90,BC90,BF90,BI90,BL90)</f>
        <v>1473.525</v>
      </c>
      <c r="AS90" s="235" t="n">
        <f aca="false">AQ90-AR90</f>
        <v>0</v>
      </c>
      <c r="AT90" s="236" t="n">
        <v>1473.525</v>
      </c>
      <c r="AU90" s="237"/>
      <c r="AV90" s="236" t="n">
        <v>0</v>
      </c>
      <c r="AW90" s="237" t="n">
        <v>0</v>
      </c>
      <c r="AX90" s="199" t="n">
        <f aca="false">AV90-AW90</f>
        <v>0</v>
      </c>
      <c r="AY90" s="239" t="n">
        <v>0</v>
      </c>
      <c r="AZ90" s="237" t="n">
        <v>0</v>
      </c>
      <c r="BA90" s="199" t="n">
        <f aca="false">AY90-AZ90</f>
        <v>0</v>
      </c>
      <c r="BB90" s="237"/>
      <c r="BC90" s="237"/>
      <c r="BD90" s="199" t="n">
        <f aca="false">BB90-BC90</f>
        <v>0</v>
      </c>
      <c r="BE90" s="237"/>
      <c r="BF90" s="237"/>
      <c r="BG90" s="199" t="n">
        <f aca="false">BE90-BF90</f>
        <v>0</v>
      </c>
      <c r="BH90" s="237"/>
      <c r="BI90" s="237"/>
      <c r="BJ90" s="199" t="n">
        <f aca="false">BH90-BI90</f>
        <v>0</v>
      </c>
      <c r="BK90" s="237"/>
      <c r="BL90" s="237"/>
      <c r="BM90" s="235" t="n">
        <f aca="false">BK90-BL90</f>
        <v>0</v>
      </c>
      <c r="BN90" s="217" t="n">
        <v>0</v>
      </c>
      <c r="BO90" s="228"/>
      <c r="BP90" s="228"/>
      <c r="BQ90" s="228"/>
      <c r="BR90" s="200" t="str">
        <f aca="false">AG90 &amp; BN90</f>
        <v>Прибыль направляемая на инвестиции0</v>
      </c>
      <c r="BS90" s="228"/>
      <c r="BT90" s="228"/>
      <c r="BU90" s="228"/>
      <c r="BV90" s="228"/>
      <c r="BW90" s="228"/>
      <c r="BX90" s="200" t="str">
        <f aca="false">AG90&amp;AH90</f>
        <v>Прибыль направляемая на инвестициинет</v>
      </c>
      <c r="BY90" s="201" t="n">
        <v>0</v>
      </c>
    </row>
    <row r="91" customFormat="false" ht="15" hidden="false" customHeight="true" outlineLevel="0" collapsed="false">
      <c r="C91" s="205"/>
      <c r="D91" s="206"/>
      <c r="E91" s="207"/>
      <c r="F91" s="208"/>
      <c r="G91" s="209"/>
      <c r="H91" s="210"/>
      <c r="I91" s="210"/>
      <c r="J91" s="210"/>
      <c r="K91" s="211"/>
      <c r="L91" s="212"/>
      <c r="M91" s="213"/>
      <c r="N91" s="218"/>
      <c r="O91" s="219"/>
      <c r="P91" s="220"/>
      <c r="Q91" s="221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48" t="s">
        <v>196</v>
      </c>
      <c r="AF91" s="249"/>
      <c r="AG91" s="250" t="s">
        <v>197</v>
      </c>
      <c r="AH91" s="250"/>
      <c r="AI91" s="250"/>
      <c r="AJ91" s="250"/>
      <c r="AK91" s="250"/>
      <c r="AL91" s="250"/>
      <c r="AM91" s="250"/>
      <c r="AN91" s="250"/>
      <c r="AO91" s="250"/>
      <c r="AP91" s="251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BG91" s="252"/>
      <c r="BH91" s="252"/>
      <c r="BI91" s="252"/>
      <c r="BJ91" s="252"/>
      <c r="BK91" s="252"/>
      <c r="BL91" s="252"/>
      <c r="BM91" s="253"/>
      <c r="BN91" s="217"/>
      <c r="BO91" s="228"/>
      <c r="BP91" s="228"/>
      <c r="BQ91" s="228"/>
      <c r="BR91" s="201"/>
      <c r="BS91" s="228"/>
      <c r="BT91" s="228"/>
      <c r="BU91" s="228"/>
      <c r="BV91" s="228"/>
      <c r="BW91" s="228"/>
      <c r="BX91" s="201"/>
    </row>
    <row r="92" customFormat="false" ht="15" hidden="false" customHeight="true" outlineLevel="0" collapsed="false">
      <c r="C92" s="160"/>
      <c r="D92" s="206"/>
      <c r="E92" s="207"/>
      <c r="F92" s="208"/>
      <c r="G92" s="209"/>
      <c r="H92" s="210"/>
      <c r="I92" s="210"/>
      <c r="J92" s="210"/>
      <c r="K92" s="211"/>
      <c r="L92" s="212"/>
      <c r="M92" s="213"/>
      <c r="N92" s="256" t="s">
        <v>210</v>
      </c>
      <c r="O92" s="257"/>
      <c r="P92" s="258"/>
      <c r="Q92" s="258"/>
      <c r="R92" s="259"/>
      <c r="S92" s="259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60"/>
      <c r="AV92" s="260"/>
      <c r="AW92" s="260"/>
      <c r="AX92" s="260"/>
      <c r="AY92" s="260"/>
      <c r="AZ92" s="260"/>
      <c r="BA92" s="260"/>
      <c r="BB92" s="260"/>
      <c r="BC92" s="260"/>
      <c r="BD92" s="260"/>
      <c r="BE92" s="260"/>
      <c r="BF92" s="260"/>
      <c r="BG92" s="260"/>
      <c r="BH92" s="260"/>
      <c r="BI92" s="260"/>
      <c r="BJ92" s="260"/>
      <c r="BK92" s="260"/>
      <c r="BL92" s="260"/>
      <c r="BM92" s="261"/>
      <c r="BN92" s="217"/>
      <c r="BO92" s="201"/>
      <c r="BP92" s="201"/>
      <c r="BQ92" s="201"/>
      <c r="BR92" s="201"/>
      <c r="BS92" s="201"/>
      <c r="BT92" s="201"/>
      <c r="BX92" s="201"/>
    </row>
    <row r="93" customFormat="false" ht="11.25" hidden="false" customHeight="true" outlineLevel="0" collapsed="false">
      <c r="C93" s="205"/>
      <c r="D93" s="206" t="s">
        <v>218</v>
      </c>
      <c r="E93" s="207" t="s">
        <v>215</v>
      </c>
      <c r="F93" s="208"/>
      <c r="G93" s="209" t="s">
        <v>185</v>
      </c>
      <c r="H93" s="210" t="s">
        <v>107</v>
      </c>
      <c r="I93" s="210" t="s">
        <v>107</v>
      </c>
      <c r="J93" s="210" t="s">
        <v>108</v>
      </c>
      <c r="K93" s="211" t="n">
        <v>3</v>
      </c>
      <c r="L93" s="212" t="s">
        <v>217</v>
      </c>
      <c r="M93" s="213" t="n">
        <v>100</v>
      </c>
      <c r="N93" s="214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/>
      <c r="BN93" s="217"/>
      <c r="BO93" s="201"/>
      <c r="BP93" s="201"/>
      <c r="BQ93" s="201"/>
      <c r="BR93" s="201"/>
      <c r="BS93" s="201"/>
      <c r="BT93" s="201"/>
      <c r="BX93" s="201"/>
    </row>
    <row r="94" customFormat="false" ht="11.25" hidden="false" customHeight="true" outlineLevel="0" collapsed="false">
      <c r="C94" s="205"/>
      <c r="D94" s="206"/>
      <c r="E94" s="207"/>
      <c r="F94" s="208"/>
      <c r="G94" s="209"/>
      <c r="H94" s="210"/>
      <c r="I94" s="210"/>
      <c r="J94" s="210"/>
      <c r="K94" s="211"/>
      <c r="L94" s="212"/>
      <c r="M94" s="213"/>
      <c r="N94" s="218"/>
      <c r="O94" s="219" t="n">
        <v>1</v>
      </c>
      <c r="P94" s="220" t="s">
        <v>187</v>
      </c>
      <c r="Q94" s="221" t="s">
        <v>201</v>
      </c>
      <c r="R94" s="222" t="s">
        <v>189</v>
      </c>
      <c r="S94" s="222" t="s">
        <v>190</v>
      </c>
      <c r="T94" s="222" t="s">
        <v>190</v>
      </c>
      <c r="U94" s="222" t="s">
        <v>108</v>
      </c>
      <c r="V94" s="222" t="s">
        <v>191</v>
      </c>
      <c r="W94" s="222" t="s">
        <v>192</v>
      </c>
      <c r="X94" s="222" t="s">
        <v>202</v>
      </c>
      <c r="Y94" s="222" t="s">
        <v>203</v>
      </c>
      <c r="Z94" s="222" t="s">
        <v>107</v>
      </c>
      <c r="AA94" s="222" t="s">
        <v>107</v>
      </c>
      <c r="AB94" s="222" t="s">
        <v>108</v>
      </c>
      <c r="AC94" s="222" t="s">
        <v>191</v>
      </c>
      <c r="AD94" s="222" t="s">
        <v>192</v>
      </c>
      <c r="AE94" s="223"/>
      <c r="AF94" s="224" t="n">
        <v>0</v>
      </c>
      <c r="AG94" s="225" t="s">
        <v>195</v>
      </c>
      <c r="AH94" s="225"/>
      <c r="AI94" s="225"/>
      <c r="AJ94" s="225"/>
      <c r="AK94" s="225"/>
      <c r="AL94" s="225"/>
      <c r="AM94" s="225"/>
      <c r="AN94" s="225"/>
      <c r="AO94" s="225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27"/>
      <c r="BN94" s="217"/>
      <c r="BO94" s="228"/>
      <c r="BP94" s="228"/>
      <c r="BQ94" s="228"/>
      <c r="BR94" s="201"/>
      <c r="BS94" s="228"/>
      <c r="BT94" s="228"/>
      <c r="BU94" s="228"/>
      <c r="BV94" s="228"/>
      <c r="BW94" s="228"/>
      <c r="BX94" s="201"/>
    </row>
    <row r="95" customFormat="false" ht="14.25" hidden="false" customHeight="false" outlineLevel="0" collapsed="false">
      <c r="C95" s="205"/>
      <c r="D95" s="206"/>
      <c r="E95" s="207"/>
      <c r="F95" s="208"/>
      <c r="G95" s="209"/>
      <c r="H95" s="210"/>
      <c r="I95" s="210"/>
      <c r="J95" s="210"/>
      <c r="K95" s="211"/>
      <c r="L95" s="212"/>
      <c r="M95" s="213"/>
      <c r="N95" s="218"/>
      <c r="O95" s="219"/>
      <c r="P95" s="220"/>
      <c r="Q95" s="221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9"/>
      <c r="AF95" s="222" t="s">
        <v>100</v>
      </c>
      <c r="AG95" s="230" t="s">
        <v>152</v>
      </c>
      <c r="AH95" s="231" t="s">
        <v>56</v>
      </c>
      <c r="AI95" s="220"/>
      <c r="AJ95" s="232"/>
      <c r="AK95" s="232"/>
      <c r="AL95" s="232"/>
      <c r="AM95" s="232"/>
      <c r="AN95" s="232"/>
      <c r="AO95" s="232"/>
      <c r="AP95" s="233" t="s">
        <v>56</v>
      </c>
      <c r="AQ95" s="168" t="n">
        <f aca="false">SUM(AT95,AV95,AY95,BB95,BE95,BH95,BK95)</f>
        <v>1.8054</v>
      </c>
      <c r="AR95" s="234" t="n">
        <f aca="false">SUM(AT95,AW95,AZ95,BC95,BF95,BI95,BL95)</f>
        <v>1.8054</v>
      </c>
      <c r="AS95" s="235" t="n">
        <f aca="false">AQ95-AR95</f>
        <v>0</v>
      </c>
      <c r="AT95" s="236" t="n">
        <v>1.8054</v>
      </c>
      <c r="AU95" s="237"/>
      <c r="AV95" s="236" t="n">
        <v>0</v>
      </c>
      <c r="AW95" s="237" t="n">
        <v>0</v>
      </c>
      <c r="AX95" s="199" t="n">
        <f aca="false">AV95-AW95</f>
        <v>0</v>
      </c>
      <c r="AY95" s="239" t="n">
        <v>0</v>
      </c>
      <c r="AZ95" s="237" t="n">
        <v>0</v>
      </c>
      <c r="BA95" s="199" t="n">
        <f aca="false">AY95-AZ95</f>
        <v>0</v>
      </c>
      <c r="BB95" s="237"/>
      <c r="BC95" s="237"/>
      <c r="BD95" s="199" t="n">
        <f aca="false">BB95-BC95</f>
        <v>0</v>
      </c>
      <c r="BE95" s="237"/>
      <c r="BF95" s="237"/>
      <c r="BG95" s="199" t="n">
        <f aca="false">BE95-BF95</f>
        <v>0</v>
      </c>
      <c r="BH95" s="237"/>
      <c r="BI95" s="237"/>
      <c r="BJ95" s="199" t="n">
        <f aca="false">BH95-BI95</f>
        <v>0</v>
      </c>
      <c r="BK95" s="237"/>
      <c r="BL95" s="237"/>
      <c r="BM95" s="235" t="n">
        <f aca="false">BK95-BL95</f>
        <v>0</v>
      </c>
      <c r="BN95" s="217" t="n">
        <v>0</v>
      </c>
      <c r="BO95" s="228"/>
      <c r="BP95" s="228"/>
      <c r="BQ95" s="228"/>
      <c r="BR95" s="200" t="str">
        <f aca="false">AG95 &amp; BN95</f>
        <v>Прибыль направляемая на инвестиции0</v>
      </c>
      <c r="BS95" s="228"/>
      <c r="BT95" s="228"/>
      <c r="BU95" s="228"/>
      <c r="BV95" s="228"/>
      <c r="BW95" s="228"/>
      <c r="BX95" s="200" t="str">
        <f aca="false">AG95&amp;AH95</f>
        <v>Прибыль направляемая на инвестициинет</v>
      </c>
      <c r="BY95" s="201" t="n">
        <v>0</v>
      </c>
    </row>
    <row r="96" customFormat="false" ht="15" hidden="false" customHeight="true" outlineLevel="0" collapsed="false">
      <c r="C96" s="205"/>
      <c r="D96" s="206"/>
      <c r="E96" s="207"/>
      <c r="F96" s="208"/>
      <c r="G96" s="209"/>
      <c r="H96" s="210"/>
      <c r="I96" s="210"/>
      <c r="J96" s="210"/>
      <c r="K96" s="211"/>
      <c r="L96" s="212"/>
      <c r="M96" s="213"/>
      <c r="N96" s="218"/>
      <c r="O96" s="219"/>
      <c r="P96" s="220"/>
      <c r="Q96" s="221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48" t="s">
        <v>196</v>
      </c>
      <c r="AF96" s="249"/>
      <c r="AG96" s="250" t="s">
        <v>197</v>
      </c>
      <c r="AH96" s="250"/>
      <c r="AI96" s="250"/>
      <c r="AJ96" s="250"/>
      <c r="AK96" s="250"/>
      <c r="AL96" s="250"/>
      <c r="AM96" s="250"/>
      <c r="AN96" s="250"/>
      <c r="AO96" s="250"/>
      <c r="AP96" s="251"/>
      <c r="AQ96" s="252"/>
      <c r="AR96" s="252"/>
      <c r="AS96" s="252"/>
      <c r="AT96" s="252"/>
      <c r="AU96" s="252"/>
      <c r="AV96" s="252"/>
      <c r="AW96" s="252"/>
      <c r="AX96" s="252"/>
      <c r="AY96" s="252"/>
      <c r="AZ96" s="252"/>
      <c r="BA96" s="252"/>
      <c r="BB96" s="252"/>
      <c r="BC96" s="252"/>
      <c r="BD96" s="252"/>
      <c r="BE96" s="252"/>
      <c r="BF96" s="252"/>
      <c r="BG96" s="252"/>
      <c r="BH96" s="252"/>
      <c r="BI96" s="252"/>
      <c r="BJ96" s="252"/>
      <c r="BK96" s="252"/>
      <c r="BL96" s="252"/>
      <c r="BM96" s="253"/>
      <c r="BN96" s="217"/>
      <c r="BO96" s="228"/>
      <c r="BP96" s="228"/>
      <c r="BQ96" s="228"/>
      <c r="BR96" s="201"/>
      <c r="BS96" s="228"/>
      <c r="BT96" s="228"/>
      <c r="BU96" s="228"/>
      <c r="BV96" s="228"/>
      <c r="BW96" s="228"/>
      <c r="BX96" s="201"/>
    </row>
    <row r="97" customFormat="false" ht="15" hidden="false" customHeight="true" outlineLevel="0" collapsed="false">
      <c r="C97" s="160"/>
      <c r="D97" s="206"/>
      <c r="E97" s="207"/>
      <c r="F97" s="208"/>
      <c r="G97" s="209"/>
      <c r="H97" s="210"/>
      <c r="I97" s="210"/>
      <c r="J97" s="210"/>
      <c r="K97" s="211"/>
      <c r="L97" s="212"/>
      <c r="M97" s="213"/>
      <c r="N97" s="256" t="s">
        <v>210</v>
      </c>
      <c r="O97" s="257"/>
      <c r="P97" s="258"/>
      <c r="Q97" s="258"/>
      <c r="R97" s="259"/>
      <c r="S97" s="259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  <c r="AO97" s="260"/>
      <c r="AP97" s="260"/>
      <c r="AQ97" s="260"/>
      <c r="AR97" s="260"/>
      <c r="AS97" s="260"/>
      <c r="AT97" s="260"/>
      <c r="AU97" s="260"/>
      <c r="AV97" s="260"/>
      <c r="AW97" s="260"/>
      <c r="AX97" s="260"/>
      <c r="AY97" s="260"/>
      <c r="AZ97" s="260"/>
      <c r="BA97" s="260"/>
      <c r="BB97" s="260"/>
      <c r="BC97" s="260"/>
      <c r="BD97" s="260"/>
      <c r="BE97" s="260"/>
      <c r="BF97" s="260"/>
      <c r="BG97" s="260"/>
      <c r="BH97" s="260"/>
      <c r="BI97" s="260"/>
      <c r="BJ97" s="260"/>
      <c r="BK97" s="260"/>
      <c r="BL97" s="260"/>
      <c r="BM97" s="261"/>
      <c r="BN97" s="217"/>
      <c r="BO97" s="201"/>
      <c r="BP97" s="201"/>
      <c r="BQ97" s="201"/>
      <c r="BR97" s="201"/>
      <c r="BS97" s="201"/>
      <c r="BT97" s="201"/>
      <c r="BX97" s="201"/>
    </row>
    <row r="98" customFormat="false" ht="11.25" hidden="false" customHeight="true" outlineLevel="0" collapsed="false">
      <c r="C98" s="205"/>
      <c r="D98" s="206" t="s">
        <v>219</v>
      </c>
      <c r="E98" s="207" t="s">
        <v>215</v>
      </c>
      <c r="F98" s="208"/>
      <c r="G98" s="209" t="s">
        <v>185</v>
      </c>
      <c r="H98" s="210" t="s">
        <v>107</v>
      </c>
      <c r="I98" s="210" t="s">
        <v>107</v>
      </c>
      <c r="J98" s="210" t="s">
        <v>108</v>
      </c>
      <c r="K98" s="211" t="n">
        <v>3</v>
      </c>
      <c r="L98" s="212" t="s">
        <v>217</v>
      </c>
      <c r="M98" s="213" t="n">
        <v>100</v>
      </c>
      <c r="N98" s="214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  <c r="BI98" s="215"/>
      <c r="BJ98" s="215"/>
      <c r="BK98" s="215"/>
      <c r="BL98" s="215"/>
      <c r="BM98" s="216"/>
      <c r="BN98" s="217"/>
      <c r="BO98" s="201"/>
      <c r="BP98" s="201"/>
      <c r="BQ98" s="201"/>
      <c r="BR98" s="201"/>
      <c r="BS98" s="201"/>
      <c r="BT98" s="201"/>
      <c r="BX98" s="201"/>
    </row>
    <row r="99" customFormat="false" ht="11.25" hidden="false" customHeight="true" outlineLevel="0" collapsed="false">
      <c r="C99" s="205"/>
      <c r="D99" s="206"/>
      <c r="E99" s="207"/>
      <c r="F99" s="208"/>
      <c r="G99" s="209"/>
      <c r="H99" s="210"/>
      <c r="I99" s="210"/>
      <c r="J99" s="210"/>
      <c r="K99" s="211"/>
      <c r="L99" s="212"/>
      <c r="M99" s="213"/>
      <c r="N99" s="218"/>
      <c r="O99" s="219" t="n">
        <v>1</v>
      </c>
      <c r="P99" s="220" t="s">
        <v>187</v>
      </c>
      <c r="Q99" s="221" t="s">
        <v>204</v>
      </c>
      <c r="R99" s="222" t="s">
        <v>189</v>
      </c>
      <c r="S99" s="222" t="s">
        <v>190</v>
      </c>
      <c r="T99" s="222" t="s">
        <v>190</v>
      </c>
      <c r="U99" s="222" t="s">
        <v>108</v>
      </c>
      <c r="V99" s="222" t="s">
        <v>191</v>
      </c>
      <c r="W99" s="222" t="s">
        <v>192</v>
      </c>
      <c r="X99" s="222" t="s">
        <v>205</v>
      </c>
      <c r="Y99" s="222" t="s">
        <v>206</v>
      </c>
      <c r="Z99" s="222" t="s">
        <v>107</v>
      </c>
      <c r="AA99" s="222" t="s">
        <v>107</v>
      </c>
      <c r="AB99" s="222" t="s">
        <v>108</v>
      </c>
      <c r="AC99" s="222" t="s">
        <v>191</v>
      </c>
      <c r="AD99" s="222" t="s">
        <v>192</v>
      </c>
      <c r="AE99" s="223"/>
      <c r="AF99" s="224" t="n">
        <v>0</v>
      </c>
      <c r="AG99" s="225" t="s">
        <v>195</v>
      </c>
      <c r="AH99" s="225"/>
      <c r="AI99" s="225"/>
      <c r="AJ99" s="225"/>
      <c r="AK99" s="225"/>
      <c r="AL99" s="225"/>
      <c r="AM99" s="225"/>
      <c r="AN99" s="225"/>
      <c r="AO99" s="225"/>
      <c r="AP99" s="226"/>
      <c r="AQ99" s="226"/>
      <c r="AR99" s="226"/>
      <c r="AS99" s="226"/>
      <c r="AT99" s="226"/>
      <c r="AU99" s="226"/>
      <c r="AV99" s="226"/>
      <c r="AW99" s="226"/>
      <c r="AX99" s="226"/>
      <c r="AY99" s="226"/>
      <c r="AZ99" s="226"/>
      <c r="BA99" s="226"/>
      <c r="BB99" s="226"/>
      <c r="BC99" s="226"/>
      <c r="BD99" s="226"/>
      <c r="BE99" s="226"/>
      <c r="BF99" s="226"/>
      <c r="BG99" s="226"/>
      <c r="BH99" s="226"/>
      <c r="BI99" s="226"/>
      <c r="BJ99" s="226"/>
      <c r="BK99" s="226"/>
      <c r="BL99" s="226"/>
      <c r="BM99" s="227"/>
      <c r="BN99" s="217"/>
      <c r="BO99" s="228"/>
      <c r="BP99" s="228"/>
      <c r="BQ99" s="228"/>
      <c r="BR99" s="201"/>
      <c r="BS99" s="228"/>
      <c r="BT99" s="228"/>
      <c r="BU99" s="228"/>
      <c r="BV99" s="228"/>
      <c r="BW99" s="228"/>
      <c r="BX99" s="201"/>
    </row>
    <row r="100" customFormat="false" ht="14.25" hidden="false" customHeight="false" outlineLevel="0" collapsed="false">
      <c r="C100" s="205"/>
      <c r="D100" s="206"/>
      <c r="E100" s="207"/>
      <c r="F100" s="208"/>
      <c r="G100" s="209"/>
      <c r="H100" s="210"/>
      <c r="I100" s="210"/>
      <c r="J100" s="210"/>
      <c r="K100" s="211"/>
      <c r="L100" s="212"/>
      <c r="M100" s="213"/>
      <c r="N100" s="218"/>
      <c r="O100" s="219"/>
      <c r="P100" s="220"/>
      <c r="Q100" s="221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9"/>
      <c r="AF100" s="222" t="s">
        <v>100</v>
      </c>
      <c r="AG100" s="230" t="s">
        <v>152</v>
      </c>
      <c r="AH100" s="231" t="s">
        <v>56</v>
      </c>
      <c r="AI100" s="220"/>
      <c r="AJ100" s="232"/>
      <c r="AK100" s="232"/>
      <c r="AL100" s="232"/>
      <c r="AM100" s="232"/>
      <c r="AN100" s="232"/>
      <c r="AO100" s="232"/>
      <c r="AP100" s="233" t="s">
        <v>56</v>
      </c>
      <c r="AQ100" s="168" t="n">
        <f aca="false">SUM(AT100,AV100,AY100,BB100,BE100,BH100,BK100)</f>
        <v>2.2774</v>
      </c>
      <c r="AR100" s="234" t="n">
        <f aca="false">SUM(AT100,AW100,AZ100,BC100,BF100,BI100,BL100)</f>
        <v>2.2774</v>
      </c>
      <c r="AS100" s="235" t="n">
        <f aca="false">AQ100-AR100</f>
        <v>0</v>
      </c>
      <c r="AT100" s="236" t="n">
        <v>2.2774</v>
      </c>
      <c r="AU100" s="237"/>
      <c r="AV100" s="236" t="n">
        <v>0</v>
      </c>
      <c r="AW100" s="237" t="n">
        <v>0</v>
      </c>
      <c r="AX100" s="199" t="n">
        <f aca="false">AV100-AW100</f>
        <v>0</v>
      </c>
      <c r="AY100" s="239" t="n">
        <v>0</v>
      </c>
      <c r="AZ100" s="237" t="n">
        <v>0</v>
      </c>
      <c r="BA100" s="199" t="n">
        <f aca="false">AY100-AZ100</f>
        <v>0</v>
      </c>
      <c r="BB100" s="237"/>
      <c r="BC100" s="237"/>
      <c r="BD100" s="199" t="n">
        <f aca="false">BB100-BC100</f>
        <v>0</v>
      </c>
      <c r="BE100" s="237"/>
      <c r="BF100" s="237"/>
      <c r="BG100" s="199" t="n">
        <f aca="false">BE100-BF100</f>
        <v>0</v>
      </c>
      <c r="BH100" s="237"/>
      <c r="BI100" s="237"/>
      <c r="BJ100" s="199" t="n">
        <f aca="false">BH100-BI100</f>
        <v>0</v>
      </c>
      <c r="BK100" s="237"/>
      <c r="BL100" s="237"/>
      <c r="BM100" s="235" t="n">
        <f aca="false">BK100-BL100</f>
        <v>0</v>
      </c>
      <c r="BN100" s="217" t="n">
        <v>0</v>
      </c>
      <c r="BO100" s="228"/>
      <c r="BP100" s="228"/>
      <c r="BQ100" s="228"/>
      <c r="BR100" s="200" t="str">
        <f aca="false">AG100 &amp; BN100</f>
        <v>Прибыль направляемая на инвестиции0</v>
      </c>
      <c r="BS100" s="228"/>
      <c r="BT100" s="228"/>
      <c r="BU100" s="228"/>
      <c r="BV100" s="228"/>
      <c r="BW100" s="228"/>
      <c r="BX100" s="200" t="str">
        <f aca="false">AG100&amp;AH100</f>
        <v>Прибыль направляемая на инвестициинет</v>
      </c>
      <c r="BY100" s="201" t="n">
        <v>0</v>
      </c>
    </row>
    <row r="101" customFormat="false" ht="15" hidden="false" customHeight="true" outlineLevel="0" collapsed="false">
      <c r="C101" s="205"/>
      <c r="D101" s="206"/>
      <c r="E101" s="207"/>
      <c r="F101" s="208"/>
      <c r="G101" s="209"/>
      <c r="H101" s="210"/>
      <c r="I101" s="210"/>
      <c r="J101" s="210"/>
      <c r="K101" s="211"/>
      <c r="L101" s="212"/>
      <c r="M101" s="213"/>
      <c r="N101" s="218"/>
      <c r="O101" s="219"/>
      <c r="P101" s="220"/>
      <c r="Q101" s="221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48" t="s">
        <v>196</v>
      </c>
      <c r="AF101" s="249"/>
      <c r="AG101" s="250" t="s">
        <v>197</v>
      </c>
      <c r="AH101" s="250"/>
      <c r="AI101" s="250"/>
      <c r="AJ101" s="250"/>
      <c r="AK101" s="250"/>
      <c r="AL101" s="250"/>
      <c r="AM101" s="250"/>
      <c r="AN101" s="250"/>
      <c r="AO101" s="250"/>
      <c r="AP101" s="251"/>
      <c r="AQ101" s="252"/>
      <c r="AR101" s="252"/>
      <c r="AS101" s="252"/>
      <c r="AT101" s="252"/>
      <c r="AU101" s="252"/>
      <c r="AV101" s="252"/>
      <c r="AW101" s="252"/>
      <c r="AX101" s="252"/>
      <c r="AY101" s="252"/>
      <c r="AZ101" s="252"/>
      <c r="BA101" s="252"/>
      <c r="BB101" s="252"/>
      <c r="BC101" s="252"/>
      <c r="BD101" s="252"/>
      <c r="BE101" s="252"/>
      <c r="BF101" s="252"/>
      <c r="BG101" s="252"/>
      <c r="BH101" s="252"/>
      <c r="BI101" s="252"/>
      <c r="BJ101" s="252"/>
      <c r="BK101" s="252"/>
      <c r="BL101" s="252"/>
      <c r="BM101" s="253"/>
      <c r="BN101" s="217"/>
      <c r="BO101" s="228"/>
      <c r="BP101" s="228"/>
      <c r="BQ101" s="228"/>
      <c r="BR101" s="201"/>
      <c r="BS101" s="228"/>
      <c r="BT101" s="228"/>
      <c r="BU101" s="228"/>
      <c r="BV101" s="228"/>
      <c r="BW101" s="228"/>
      <c r="BX101" s="201"/>
    </row>
    <row r="102" customFormat="false" ht="15" hidden="false" customHeight="true" outlineLevel="0" collapsed="false">
      <c r="C102" s="160"/>
      <c r="D102" s="206"/>
      <c r="E102" s="207"/>
      <c r="F102" s="208"/>
      <c r="G102" s="209"/>
      <c r="H102" s="210"/>
      <c r="I102" s="210"/>
      <c r="J102" s="210"/>
      <c r="K102" s="211"/>
      <c r="L102" s="212"/>
      <c r="M102" s="213"/>
      <c r="N102" s="256" t="s">
        <v>210</v>
      </c>
      <c r="O102" s="257"/>
      <c r="P102" s="258"/>
      <c r="Q102" s="258"/>
      <c r="R102" s="259"/>
      <c r="S102" s="259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0"/>
      <c r="BD102" s="260"/>
      <c r="BE102" s="260"/>
      <c r="BF102" s="260"/>
      <c r="BG102" s="260"/>
      <c r="BH102" s="260"/>
      <c r="BI102" s="260"/>
      <c r="BJ102" s="260"/>
      <c r="BK102" s="260"/>
      <c r="BL102" s="260"/>
      <c r="BM102" s="261"/>
      <c r="BN102" s="217"/>
      <c r="BO102" s="201"/>
      <c r="BP102" s="201"/>
      <c r="BQ102" s="201"/>
      <c r="BR102" s="201"/>
      <c r="BS102" s="201"/>
      <c r="BT102" s="201"/>
      <c r="BX102" s="201"/>
    </row>
    <row r="103" customFormat="false" ht="11.25" hidden="false" customHeight="true" outlineLevel="0" collapsed="false">
      <c r="C103" s="205"/>
      <c r="D103" s="206" t="s">
        <v>220</v>
      </c>
      <c r="E103" s="207" t="s">
        <v>215</v>
      </c>
      <c r="F103" s="208"/>
      <c r="G103" s="209" t="s">
        <v>185</v>
      </c>
      <c r="H103" s="210" t="s">
        <v>107</v>
      </c>
      <c r="I103" s="210" t="s">
        <v>107</v>
      </c>
      <c r="J103" s="210" t="s">
        <v>108</v>
      </c>
      <c r="K103" s="211" t="n">
        <v>3</v>
      </c>
      <c r="L103" s="212" t="s">
        <v>186</v>
      </c>
      <c r="M103" s="213" t="n">
        <v>5</v>
      </c>
      <c r="N103" s="214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  <c r="BI103" s="215"/>
      <c r="BJ103" s="215"/>
      <c r="BK103" s="215"/>
      <c r="BL103" s="215"/>
      <c r="BM103" s="216"/>
      <c r="BN103" s="217"/>
      <c r="BO103" s="201"/>
      <c r="BP103" s="201"/>
      <c r="BQ103" s="201"/>
      <c r="BR103" s="201"/>
      <c r="BS103" s="201"/>
      <c r="BT103" s="201"/>
      <c r="BX103" s="201"/>
    </row>
    <row r="104" customFormat="false" ht="11.25" hidden="false" customHeight="true" outlineLevel="0" collapsed="false">
      <c r="C104" s="205"/>
      <c r="D104" s="206"/>
      <c r="E104" s="207"/>
      <c r="F104" s="208"/>
      <c r="G104" s="209"/>
      <c r="H104" s="210"/>
      <c r="I104" s="210"/>
      <c r="J104" s="210"/>
      <c r="K104" s="211"/>
      <c r="L104" s="212"/>
      <c r="M104" s="213"/>
      <c r="N104" s="218"/>
      <c r="O104" s="219" t="n">
        <v>1</v>
      </c>
      <c r="P104" s="220" t="s">
        <v>187</v>
      </c>
      <c r="Q104" s="221" t="s">
        <v>207</v>
      </c>
      <c r="R104" s="222" t="s">
        <v>189</v>
      </c>
      <c r="S104" s="222" t="s">
        <v>190</v>
      </c>
      <c r="T104" s="222" t="s">
        <v>190</v>
      </c>
      <c r="U104" s="222" t="s">
        <v>108</v>
      </c>
      <c r="V104" s="222" t="s">
        <v>191</v>
      </c>
      <c r="W104" s="222" t="s">
        <v>192</v>
      </c>
      <c r="X104" s="222" t="s">
        <v>208</v>
      </c>
      <c r="Y104" s="222" t="s">
        <v>209</v>
      </c>
      <c r="Z104" s="222" t="s">
        <v>107</v>
      </c>
      <c r="AA104" s="222" t="s">
        <v>107</v>
      </c>
      <c r="AB104" s="222" t="s">
        <v>108</v>
      </c>
      <c r="AC104" s="222" t="s">
        <v>191</v>
      </c>
      <c r="AD104" s="222" t="s">
        <v>192</v>
      </c>
      <c r="AE104" s="223"/>
      <c r="AF104" s="224" t="n">
        <v>0</v>
      </c>
      <c r="AG104" s="225" t="s">
        <v>195</v>
      </c>
      <c r="AH104" s="225"/>
      <c r="AI104" s="225"/>
      <c r="AJ104" s="225"/>
      <c r="AK104" s="225"/>
      <c r="AL104" s="225"/>
      <c r="AM104" s="225"/>
      <c r="AN104" s="225"/>
      <c r="AO104" s="225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27"/>
      <c r="BN104" s="217"/>
      <c r="BO104" s="228"/>
      <c r="BP104" s="228"/>
      <c r="BQ104" s="228"/>
      <c r="BR104" s="201"/>
      <c r="BS104" s="228"/>
      <c r="BT104" s="228"/>
      <c r="BU104" s="228"/>
      <c r="BV104" s="228"/>
      <c r="BW104" s="228"/>
      <c r="BX104" s="201"/>
    </row>
    <row r="105" customFormat="false" ht="14.25" hidden="false" customHeight="false" outlineLevel="0" collapsed="false">
      <c r="C105" s="205"/>
      <c r="D105" s="206"/>
      <c r="E105" s="207"/>
      <c r="F105" s="208"/>
      <c r="G105" s="209"/>
      <c r="H105" s="210"/>
      <c r="I105" s="210"/>
      <c r="J105" s="210"/>
      <c r="K105" s="211"/>
      <c r="L105" s="212"/>
      <c r="M105" s="213"/>
      <c r="N105" s="218"/>
      <c r="O105" s="219"/>
      <c r="P105" s="220"/>
      <c r="Q105" s="221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9"/>
      <c r="AF105" s="222" t="s">
        <v>100</v>
      </c>
      <c r="AG105" s="230" t="s">
        <v>152</v>
      </c>
      <c r="AH105" s="231" t="s">
        <v>56</v>
      </c>
      <c r="AI105" s="220"/>
      <c r="AJ105" s="232"/>
      <c r="AK105" s="232"/>
      <c r="AL105" s="232"/>
      <c r="AM105" s="232"/>
      <c r="AN105" s="232"/>
      <c r="AO105" s="232"/>
      <c r="AP105" s="233" t="s">
        <v>56</v>
      </c>
      <c r="AQ105" s="168" t="n">
        <f aca="false">SUM(AT105,AV105,AY105,BB105,BE105,BH105,BK105)</f>
        <v>3365.7022</v>
      </c>
      <c r="AR105" s="234" t="n">
        <f aca="false">SUM(AT105,AW105,AZ105,BC105,BF105,BI105,BL105)</f>
        <v>3365.7022</v>
      </c>
      <c r="AS105" s="235" t="n">
        <f aca="false">AQ105-AR105</f>
        <v>0</v>
      </c>
      <c r="AT105" s="236" t="n">
        <v>3365.7022</v>
      </c>
      <c r="AU105" s="237"/>
      <c r="AV105" s="236" t="n">
        <v>0</v>
      </c>
      <c r="AW105" s="237" t="n">
        <v>0</v>
      </c>
      <c r="AX105" s="199" t="n">
        <f aca="false">AV105-AW105</f>
        <v>0</v>
      </c>
      <c r="AY105" s="239" t="n">
        <v>0</v>
      </c>
      <c r="AZ105" s="237" t="n">
        <v>0</v>
      </c>
      <c r="BA105" s="199" t="n">
        <f aca="false">AY105-AZ105</f>
        <v>0</v>
      </c>
      <c r="BB105" s="237"/>
      <c r="BC105" s="237"/>
      <c r="BD105" s="199" t="n">
        <f aca="false">BB105-BC105</f>
        <v>0</v>
      </c>
      <c r="BE105" s="237"/>
      <c r="BF105" s="237"/>
      <c r="BG105" s="199" t="n">
        <f aca="false">BE105-BF105</f>
        <v>0</v>
      </c>
      <c r="BH105" s="237"/>
      <c r="BI105" s="237"/>
      <c r="BJ105" s="199" t="n">
        <f aca="false">BH105-BI105</f>
        <v>0</v>
      </c>
      <c r="BK105" s="237"/>
      <c r="BL105" s="237"/>
      <c r="BM105" s="235" t="n">
        <f aca="false">BK105-BL105</f>
        <v>0</v>
      </c>
      <c r="BN105" s="217" t="n">
        <v>0</v>
      </c>
      <c r="BO105" s="228"/>
      <c r="BP105" s="228"/>
      <c r="BQ105" s="228"/>
      <c r="BR105" s="200" t="str">
        <f aca="false">AG105 &amp; BN105</f>
        <v>Прибыль направляемая на инвестиции0</v>
      </c>
      <c r="BS105" s="228"/>
      <c r="BT105" s="228"/>
      <c r="BU105" s="228"/>
      <c r="BV105" s="228"/>
      <c r="BW105" s="228"/>
      <c r="BX105" s="200" t="str">
        <f aca="false">AG105&amp;AH105</f>
        <v>Прибыль направляемая на инвестициинет</v>
      </c>
      <c r="BY105" s="201" t="n">
        <v>0</v>
      </c>
    </row>
    <row r="106" customFormat="false" ht="15" hidden="false" customHeight="true" outlineLevel="0" collapsed="false">
      <c r="C106" s="205"/>
      <c r="D106" s="206"/>
      <c r="E106" s="207"/>
      <c r="F106" s="208"/>
      <c r="G106" s="209"/>
      <c r="H106" s="210"/>
      <c r="I106" s="210"/>
      <c r="J106" s="210"/>
      <c r="K106" s="211"/>
      <c r="L106" s="212"/>
      <c r="M106" s="213"/>
      <c r="N106" s="218"/>
      <c r="O106" s="219"/>
      <c r="P106" s="220"/>
      <c r="Q106" s="221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48" t="s">
        <v>196</v>
      </c>
      <c r="AF106" s="249"/>
      <c r="AG106" s="250" t="s">
        <v>197</v>
      </c>
      <c r="AH106" s="250"/>
      <c r="AI106" s="250"/>
      <c r="AJ106" s="250"/>
      <c r="AK106" s="250"/>
      <c r="AL106" s="250"/>
      <c r="AM106" s="250"/>
      <c r="AN106" s="250"/>
      <c r="AO106" s="250"/>
      <c r="AP106" s="251"/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2"/>
      <c r="BD106" s="252"/>
      <c r="BE106" s="252"/>
      <c r="BF106" s="252"/>
      <c r="BG106" s="252"/>
      <c r="BH106" s="252"/>
      <c r="BI106" s="252"/>
      <c r="BJ106" s="252"/>
      <c r="BK106" s="252"/>
      <c r="BL106" s="252"/>
      <c r="BM106" s="253"/>
      <c r="BN106" s="217"/>
      <c r="BO106" s="228"/>
      <c r="BP106" s="228"/>
      <c r="BQ106" s="228"/>
      <c r="BR106" s="201"/>
      <c r="BS106" s="228"/>
      <c r="BT106" s="228"/>
      <c r="BU106" s="228"/>
      <c r="BV106" s="228"/>
      <c r="BW106" s="228"/>
      <c r="BX106" s="201"/>
    </row>
    <row r="107" customFormat="false" ht="15" hidden="false" customHeight="true" outlineLevel="0" collapsed="false">
      <c r="C107" s="160"/>
      <c r="D107" s="206"/>
      <c r="E107" s="207"/>
      <c r="F107" s="208"/>
      <c r="G107" s="209"/>
      <c r="H107" s="210"/>
      <c r="I107" s="210"/>
      <c r="J107" s="210"/>
      <c r="K107" s="211"/>
      <c r="L107" s="212"/>
      <c r="M107" s="213"/>
      <c r="N107" s="256" t="s">
        <v>210</v>
      </c>
      <c r="O107" s="257"/>
      <c r="P107" s="258"/>
      <c r="Q107" s="258"/>
      <c r="R107" s="259"/>
      <c r="S107" s="259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  <c r="AO107" s="260"/>
      <c r="AP107" s="260"/>
      <c r="AQ107" s="260"/>
      <c r="AR107" s="260"/>
      <c r="AS107" s="260"/>
      <c r="AT107" s="260"/>
      <c r="AU107" s="260"/>
      <c r="AV107" s="260"/>
      <c r="AW107" s="260"/>
      <c r="AX107" s="260"/>
      <c r="AY107" s="260"/>
      <c r="AZ107" s="260"/>
      <c r="BA107" s="260"/>
      <c r="BB107" s="260"/>
      <c r="BC107" s="260"/>
      <c r="BD107" s="260"/>
      <c r="BE107" s="260"/>
      <c r="BF107" s="260"/>
      <c r="BG107" s="260"/>
      <c r="BH107" s="260"/>
      <c r="BI107" s="260"/>
      <c r="BJ107" s="260"/>
      <c r="BK107" s="260"/>
      <c r="BL107" s="260"/>
      <c r="BM107" s="261"/>
      <c r="BN107" s="217"/>
      <c r="BO107" s="201"/>
      <c r="BP107" s="201"/>
      <c r="BQ107" s="201"/>
      <c r="BR107" s="201"/>
      <c r="BS107" s="201"/>
      <c r="BT107" s="201"/>
      <c r="BX107" s="201"/>
    </row>
    <row r="108" customFormat="false" ht="11.25" hidden="false" customHeight="true" outlineLevel="0" collapsed="false">
      <c r="C108" s="205"/>
      <c r="D108" s="206" t="s">
        <v>221</v>
      </c>
      <c r="E108" s="207" t="s">
        <v>183</v>
      </c>
      <c r="F108" s="208" t="s">
        <v>184</v>
      </c>
      <c r="G108" s="209" t="s">
        <v>222</v>
      </c>
      <c r="H108" s="210" t="s">
        <v>112</v>
      </c>
      <c r="I108" s="210" t="s">
        <v>113</v>
      </c>
      <c r="J108" s="210" t="s">
        <v>114</v>
      </c>
      <c r="K108" s="211" t="n">
        <v>3</v>
      </c>
      <c r="L108" s="212" t="s">
        <v>186</v>
      </c>
      <c r="M108" s="213" t="n">
        <v>35</v>
      </c>
      <c r="N108" s="214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16"/>
      <c r="BN108" s="217"/>
      <c r="BO108" s="201"/>
      <c r="BP108" s="201"/>
      <c r="BQ108" s="201"/>
      <c r="BR108" s="201"/>
      <c r="BS108" s="201"/>
      <c r="BT108" s="201"/>
      <c r="BX108" s="201"/>
    </row>
    <row r="109" customFormat="false" ht="11.25" hidden="false" customHeight="true" outlineLevel="0" collapsed="false">
      <c r="C109" s="205"/>
      <c r="D109" s="206"/>
      <c r="E109" s="207"/>
      <c r="F109" s="208"/>
      <c r="G109" s="209"/>
      <c r="H109" s="210"/>
      <c r="I109" s="210"/>
      <c r="J109" s="210"/>
      <c r="K109" s="211"/>
      <c r="L109" s="212"/>
      <c r="M109" s="213"/>
      <c r="N109" s="218"/>
      <c r="O109" s="219" t="n">
        <v>1</v>
      </c>
      <c r="P109" s="220" t="s">
        <v>187</v>
      </c>
      <c r="Q109" s="221" t="s">
        <v>223</v>
      </c>
      <c r="R109" s="222" t="s">
        <v>189</v>
      </c>
      <c r="S109" s="222" t="s">
        <v>112</v>
      </c>
      <c r="T109" s="222" t="s">
        <v>113</v>
      </c>
      <c r="U109" s="222" t="s">
        <v>114</v>
      </c>
      <c r="V109" s="222" t="s">
        <v>224</v>
      </c>
      <c r="W109" s="222" t="s">
        <v>225</v>
      </c>
      <c r="X109" s="222" t="s">
        <v>226</v>
      </c>
      <c r="Y109" s="222" t="s">
        <v>227</v>
      </c>
      <c r="Z109" s="222" t="s">
        <v>112</v>
      </c>
      <c r="AA109" s="222" t="s">
        <v>113</v>
      </c>
      <c r="AB109" s="222" t="s">
        <v>114</v>
      </c>
      <c r="AC109" s="222" t="s">
        <v>224</v>
      </c>
      <c r="AD109" s="222" t="s">
        <v>225</v>
      </c>
      <c r="AE109" s="223"/>
      <c r="AF109" s="224" t="n">
        <v>0</v>
      </c>
      <c r="AG109" s="225" t="s">
        <v>195</v>
      </c>
      <c r="AH109" s="225"/>
      <c r="AI109" s="225"/>
      <c r="AJ109" s="225"/>
      <c r="AK109" s="225"/>
      <c r="AL109" s="225"/>
      <c r="AM109" s="225"/>
      <c r="AN109" s="225"/>
      <c r="AO109" s="225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7"/>
      <c r="BN109" s="217"/>
      <c r="BO109" s="228"/>
      <c r="BP109" s="228"/>
      <c r="BQ109" s="228"/>
      <c r="BR109" s="201"/>
      <c r="BS109" s="228"/>
      <c r="BT109" s="228"/>
      <c r="BU109" s="228"/>
      <c r="BV109" s="228"/>
      <c r="BW109" s="228"/>
      <c r="BX109" s="201"/>
    </row>
    <row r="110" customFormat="false" ht="14.25" hidden="false" customHeight="false" outlineLevel="0" collapsed="false">
      <c r="C110" s="205"/>
      <c r="D110" s="206"/>
      <c r="E110" s="207"/>
      <c r="F110" s="208"/>
      <c r="G110" s="209"/>
      <c r="H110" s="210"/>
      <c r="I110" s="210"/>
      <c r="J110" s="210"/>
      <c r="K110" s="211"/>
      <c r="L110" s="212"/>
      <c r="M110" s="213"/>
      <c r="N110" s="218"/>
      <c r="O110" s="219"/>
      <c r="P110" s="220"/>
      <c r="Q110" s="221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9"/>
      <c r="AF110" s="222" t="s">
        <v>100</v>
      </c>
      <c r="AG110" s="230" t="s">
        <v>154</v>
      </c>
      <c r="AH110" s="231" t="s">
        <v>56</v>
      </c>
      <c r="AI110" s="220"/>
      <c r="AJ110" s="232"/>
      <c r="AK110" s="232"/>
      <c r="AL110" s="232"/>
      <c r="AM110" s="232"/>
      <c r="AN110" s="232"/>
      <c r="AO110" s="232"/>
      <c r="AP110" s="233" t="s">
        <v>187</v>
      </c>
      <c r="AQ110" s="168" t="n">
        <f aca="false">SUM(AT110,AV110,AY110,BB110,BE110,BH110,BK110)</f>
        <v>5487.8389564</v>
      </c>
      <c r="AR110" s="234" t="n">
        <f aca="false">SUM(AT110,AW110,AZ110,BC110,BF110,BI110,BL110)</f>
        <v>5487.8389564</v>
      </c>
      <c r="AS110" s="235" t="n">
        <f aca="false">AQ110-AR110</f>
        <v>0</v>
      </c>
      <c r="AT110" s="236" t="n">
        <v>4085.8682242</v>
      </c>
      <c r="AU110" s="237"/>
      <c r="AV110" s="236" t="n">
        <v>1401.9707322</v>
      </c>
      <c r="AW110" s="238" t="n">
        <f aca="false">AV110</f>
        <v>1401.9707322</v>
      </c>
      <c r="AX110" s="199" t="n">
        <f aca="false">AV110-AW110</f>
        <v>0</v>
      </c>
      <c r="AY110" s="239" t="n">
        <v>0</v>
      </c>
      <c r="AZ110" s="238" t="n">
        <v>0</v>
      </c>
      <c r="BA110" s="199" t="n">
        <f aca="false">AY110-AZ110</f>
        <v>0</v>
      </c>
      <c r="BB110" s="237"/>
      <c r="BC110" s="237"/>
      <c r="BD110" s="199" t="n">
        <f aca="false">BB110-BC110</f>
        <v>0</v>
      </c>
      <c r="BE110" s="237"/>
      <c r="BF110" s="237"/>
      <c r="BG110" s="199" t="n">
        <f aca="false">BE110-BF110</f>
        <v>0</v>
      </c>
      <c r="BH110" s="237"/>
      <c r="BI110" s="237"/>
      <c r="BJ110" s="199" t="n">
        <f aca="false">BH110-BI110</f>
        <v>0</v>
      </c>
      <c r="BK110" s="237"/>
      <c r="BL110" s="237"/>
      <c r="BM110" s="235" t="n">
        <f aca="false">BK110-BL110</f>
        <v>0</v>
      </c>
      <c r="BN110" s="217" t="n">
        <v>0</v>
      </c>
      <c r="BO110" s="228"/>
      <c r="BP110" s="228"/>
      <c r="BQ110" s="228"/>
      <c r="BR110" s="200" t="str">
        <f aca="false">AG110 &amp; BN110</f>
        <v>Амортизационные отчисления0</v>
      </c>
      <c r="BS110" s="228"/>
      <c r="BT110" s="228"/>
      <c r="BU110" s="228"/>
      <c r="BV110" s="228"/>
      <c r="BW110" s="228"/>
      <c r="BX110" s="200" t="str">
        <f aca="false">AG110&amp;AH110</f>
        <v>Амортизационные отчислениянет</v>
      </c>
      <c r="BY110" s="201" t="n">
        <v>0</v>
      </c>
    </row>
    <row r="111" customFormat="false" ht="14.25" hidden="false" customHeight="false" outlineLevel="0" collapsed="false">
      <c r="C111" s="205"/>
      <c r="D111" s="206"/>
      <c r="E111" s="207"/>
      <c r="F111" s="208"/>
      <c r="G111" s="209"/>
      <c r="H111" s="210"/>
      <c r="I111" s="210"/>
      <c r="J111" s="210"/>
      <c r="K111" s="211"/>
      <c r="L111" s="212"/>
      <c r="M111" s="213"/>
      <c r="N111" s="218"/>
      <c r="O111" s="219"/>
      <c r="P111" s="220"/>
      <c r="Q111" s="221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40"/>
      <c r="AF111" s="222" t="s">
        <v>159</v>
      </c>
      <c r="AG111" s="241" t="s">
        <v>152</v>
      </c>
      <c r="AH111" s="242" t="s">
        <v>56</v>
      </c>
      <c r="AI111" s="220"/>
      <c r="AJ111" s="232"/>
      <c r="AK111" s="232"/>
      <c r="AL111" s="232"/>
      <c r="AM111" s="232"/>
      <c r="AN111" s="232"/>
      <c r="AO111" s="232"/>
      <c r="AP111" s="233" t="s">
        <v>187</v>
      </c>
      <c r="AQ111" s="235" t="n">
        <f aca="false">SUM(AT111,AV111,AY111,BB111,BE111,BH111,BK111)</f>
        <v>7762.1450436</v>
      </c>
      <c r="AR111" s="234" t="n">
        <f aca="false">SUM(AT111,AW111,AZ111,BC111,BF111,BI111,BL111)</f>
        <v>11803.2674436</v>
      </c>
      <c r="AS111" s="235" t="n">
        <f aca="false">AQ111-AR111</f>
        <v>-4041.1224</v>
      </c>
      <c r="AT111" s="243" t="n">
        <v>4313.0059758</v>
      </c>
      <c r="AU111" s="244"/>
      <c r="AV111" s="245" t="n">
        <v>3449.1390678</v>
      </c>
      <c r="AW111" s="246" t="n">
        <f aca="false">7535.79*1.18-AW110</f>
        <v>7490.2614678</v>
      </c>
      <c r="AX111" s="247" t="n">
        <f aca="false">AV111-AW111</f>
        <v>-4041.1224</v>
      </c>
      <c r="AY111" s="243" t="n">
        <v>0</v>
      </c>
      <c r="AZ111" s="246" t="n">
        <v>0</v>
      </c>
      <c r="BA111" s="247" t="n">
        <f aca="false">AY111-AZ111</f>
        <v>0</v>
      </c>
      <c r="BB111" s="244"/>
      <c r="BC111" s="244"/>
      <c r="BD111" s="247" t="n">
        <f aca="false">BB111-BC111</f>
        <v>0</v>
      </c>
      <c r="BE111" s="244"/>
      <c r="BF111" s="244"/>
      <c r="BG111" s="247" t="n">
        <f aca="false">BE111-BF111</f>
        <v>0</v>
      </c>
      <c r="BH111" s="244"/>
      <c r="BI111" s="244"/>
      <c r="BJ111" s="247" t="n">
        <f aca="false">BH111-BI111</f>
        <v>0</v>
      </c>
      <c r="BK111" s="244"/>
      <c r="BL111" s="244"/>
      <c r="BM111" s="235" t="n">
        <f aca="false">BK111-BL111</f>
        <v>0</v>
      </c>
      <c r="BN111" s="217" t="n">
        <v>0</v>
      </c>
      <c r="BO111" s="228"/>
      <c r="BP111" s="228"/>
      <c r="BQ111" s="228"/>
      <c r="BR111" s="200" t="str">
        <f aca="false">AG111 &amp; BN111</f>
        <v>Прибыль направляемая на инвестиции0</v>
      </c>
      <c r="BS111" s="228"/>
      <c r="BT111" s="228"/>
      <c r="BU111" s="228"/>
      <c r="BV111" s="228"/>
      <c r="BW111" s="228"/>
      <c r="BX111" s="200" t="str">
        <f aca="false">AG111&amp;AH111</f>
        <v>Прибыль направляемая на инвестициинет</v>
      </c>
      <c r="BY111" s="201" t="n">
        <v>0</v>
      </c>
    </row>
    <row r="112" customFormat="false" ht="15" hidden="false" customHeight="true" outlineLevel="0" collapsed="false">
      <c r="C112" s="205"/>
      <c r="D112" s="206"/>
      <c r="E112" s="207"/>
      <c r="F112" s="208"/>
      <c r="G112" s="209"/>
      <c r="H112" s="210"/>
      <c r="I112" s="210"/>
      <c r="J112" s="210"/>
      <c r="K112" s="211"/>
      <c r="L112" s="212"/>
      <c r="M112" s="213"/>
      <c r="N112" s="218"/>
      <c r="O112" s="219"/>
      <c r="P112" s="220"/>
      <c r="Q112" s="221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48" t="s">
        <v>196</v>
      </c>
      <c r="AF112" s="249"/>
      <c r="AG112" s="250" t="s">
        <v>197</v>
      </c>
      <c r="AH112" s="250"/>
      <c r="AI112" s="250"/>
      <c r="AJ112" s="250"/>
      <c r="AK112" s="250"/>
      <c r="AL112" s="250"/>
      <c r="AM112" s="250"/>
      <c r="AN112" s="250"/>
      <c r="AO112" s="250"/>
      <c r="AP112" s="251"/>
      <c r="AQ112" s="252"/>
      <c r="AR112" s="252"/>
      <c r="AS112" s="252"/>
      <c r="AT112" s="252"/>
      <c r="AU112" s="252"/>
      <c r="AV112" s="252"/>
      <c r="AW112" s="252"/>
      <c r="AX112" s="252"/>
      <c r="AY112" s="252"/>
      <c r="AZ112" s="252"/>
      <c r="BA112" s="252"/>
      <c r="BB112" s="252"/>
      <c r="BC112" s="252"/>
      <c r="BD112" s="252"/>
      <c r="BE112" s="252"/>
      <c r="BF112" s="252"/>
      <c r="BG112" s="252"/>
      <c r="BH112" s="252"/>
      <c r="BI112" s="252"/>
      <c r="BJ112" s="252"/>
      <c r="BK112" s="252"/>
      <c r="BL112" s="252"/>
      <c r="BM112" s="253"/>
      <c r="BN112" s="217"/>
      <c r="BO112" s="228"/>
      <c r="BP112" s="228"/>
      <c r="BQ112" s="228"/>
      <c r="BR112" s="201"/>
      <c r="BS112" s="228"/>
      <c r="BT112" s="228"/>
      <c r="BU112" s="228"/>
      <c r="BV112" s="228"/>
      <c r="BW112" s="228"/>
      <c r="BX112" s="201"/>
    </row>
    <row r="113" customFormat="false" ht="15" hidden="false" customHeight="true" outlineLevel="0" collapsed="false">
      <c r="C113" s="160"/>
      <c r="D113" s="206"/>
      <c r="E113" s="207"/>
      <c r="F113" s="208"/>
      <c r="G113" s="209"/>
      <c r="H113" s="210"/>
      <c r="I113" s="210"/>
      <c r="J113" s="210"/>
      <c r="K113" s="211"/>
      <c r="L113" s="212"/>
      <c r="M113" s="213"/>
      <c r="N113" s="256" t="s">
        <v>210</v>
      </c>
      <c r="O113" s="257"/>
      <c r="P113" s="258"/>
      <c r="Q113" s="258"/>
      <c r="R113" s="259"/>
      <c r="S113" s="259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  <c r="AO113" s="260"/>
      <c r="AP113" s="260"/>
      <c r="AQ113" s="260"/>
      <c r="AR113" s="260"/>
      <c r="AS113" s="260"/>
      <c r="AT113" s="260"/>
      <c r="AU113" s="260"/>
      <c r="AV113" s="260"/>
      <c r="AW113" s="260"/>
      <c r="AX113" s="260"/>
      <c r="AY113" s="260"/>
      <c r="AZ113" s="260"/>
      <c r="BA113" s="260"/>
      <c r="BB113" s="260"/>
      <c r="BC113" s="260"/>
      <c r="BD113" s="260"/>
      <c r="BE113" s="260"/>
      <c r="BF113" s="260"/>
      <c r="BG113" s="260"/>
      <c r="BH113" s="260"/>
      <c r="BI113" s="260"/>
      <c r="BJ113" s="260"/>
      <c r="BK113" s="260"/>
      <c r="BL113" s="260"/>
      <c r="BM113" s="261"/>
      <c r="BN113" s="217"/>
      <c r="BO113" s="201"/>
      <c r="BP113" s="201"/>
      <c r="BQ113" s="201"/>
      <c r="BR113" s="201"/>
      <c r="BS113" s="201"/>
      <c r="BT113" s="201"/>
      <c r="BX113" s="201"/>
    </row>
    <row r="114" customFormat="false" ht="11.25" hidden="false" customHeight="true" outlineLevel="0" collapsed="false">
      <c r="C114" s="205"/>
      <c r="D114" s="206" t="s">
        <v>228</v>
      </c>
      <c r="E114" s="207" t="s">
        <v>215</v>
      </c>
      <c r="F114" s="208"/>
      <c r="G114" s="209" t="s">
        <v>222</v>
      </c>
      <c r="H114" s="210" t="s">
        <v>112</v>
      </c>
      <c r="I114" s="210" t="s">
        <v>113</v>
      </c>
      <c r="J114" s="210" t="s">
        <v>114</v>
      </c>
      <c r="K114" s="211" t="n">
        <v>3</v>
      </c>
      <c r="L114" s="212" t="s">
        <v>217</v>
      </c>
      <c r="M114" s="213" t="n">
        <v>100</v>
      </c>
      <c r="N114" s="214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  <c r="BI114" s="215"/>
      <c r="BJ114" s="215"/>
      <c r="BK114" s="215"/>
      <c r="BL114" s="215"/>
      <c r="BM114" s="216"/>
      <c r="BN114" s="217"/>
      <c r="BO114" s="201"/>
      <c r="BP114" s="201"/>
      <c r="BQ114" s="201"/>
      <c r="BR114" s="201"/>
      <c r="BS114" s="201"/>
      <c r="BT114" s="201"/>
      <c r="BX114" s="201"/>
    </row>
    <row r="115" customFormat="false" ht="11.25" hidden="false" customHeight="true" outlineLevel="0" collapsed="false">
      <c r="C115" s="205"/>
      <c r="D115" s="206"/>
      <c r="E115" s="207"/>
      <c r="F115" s="208"/>
      <c r="G115" s="209"/>
      <c r="H115" s="210"/>
      <c r="I115" s="210"/>
      <c r="J115" s="210"/>
      <c r="K115" s="211"/>
      <c r="L115" s="212"/>
      <c r="M115" s="213"/>
      <c r="N115" s="218"/>
      <c r="O115" s="219" t="n">
        <v>1</v>
      </c>
      <c r="P115" s="220" t="s">
        <v>187</v>
      </c>
      <c r="Q115" s="221" t="s">
        <v>223</v>
      </c>
      <c r="R115" s="222" t="s">
        <v>189</v>
      </c>
      <c r="S115" s="222" t="s">
        <v>112</v>
      </c>
      <c r="T115" s="222" t="s">
        <v>113</v>
      </c>
      <c r="U115" s="222" t="s">
        <v>114</v>
      </c>
      <c r="V115" s="222" t="s">
        <v>224</v>
      </c>
      <c r="W115" s="222" t="s">
        <v>225</v>
      </c>
      <c r="X115" s="222" t="s">
        <v>226</v>
      </c>
      <c r="Y115" s="222" t="s">
        <v>227</v>
      </c>
      <c r="Z115" s="222" t="s">
        <v>112</v>
      </c>
      <c r="AA115" s="222" t="s">
        <v>113</v>
      </c>
      <c r="AB115" s="222" t="s">
        <v>114</v>
      </c>
      <c r="AC115" s="222" t="s">
        <v>224</v>
      </c>
      <c r="AD115" s="222" t="s">
        <v>225</v>
      </c>
      <c r="AE115" s="223"/>
      <c r="AF115" s="224" t="n">
        <v>0</v>
      </c>
      <c r="AG115" s="225" t="s">
        <v>195</v>
      </c>
      <c r="AH115" s="225"/>
      <c r="AI115" s="225"/>
      <c r="AJ115" s="225"/>
      <c r="AK115" s="225"/>
      <c r="AL115" s="225"/>
      <c r="AM115" s="225"/>
      <c r="AN115" s="225"/>
      <c r="AO115" s="225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7"/>
      <c r="BN115" s="217"/>
      <c r="BO115" s="228"/>
      <c r="BP115" s="228"/>
      <c r="BQ115" s="228"/>
      <c r="BR115" s="201"/>
      <c r="BS115" s="228"/>
      <c r="BT115" s="228"/>
      <c r="BU115" s="228"/>
      <c r="BV115" s="228"/>
      <c r="BW115" s="228"/>
      <c r="BX115" s="201"/>
    </row>
    <row r="116" customFormat="false" ht="14.25" hidden="false" customHeight="false" outlineLevel="0" collapsed="false">
      <c r="C116" s="205"/>
      <c r="D116" s="206"/>
      <c r="E116" s="207"/>
      <c r="F116" s="208"/>
      <c r="G116" s="209"/>
      <c r="H116" s="210"/>
      <c r="I116" s="210"/>
      <c r="J116" s="210"/>
      <c r="K116" s="211"/>
      <c r="L116" s="212"/>
      <c r="M116" s="213"/>
      <c r="N116" s="218"/>
      <c r="O116" s="219"/>
      <c r="P116" s="220"/>
      <c r="Q116" s="221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9"/>
      <c r="AF116" s="222" t="s">
        <v>100</v>
      </c>
      <c r="AG116" s="230" t="s">
        <v>152</v>
      </c>
      <c r="AH116" s="231" t="s">
        <v>56</v>
      </c>
      <c r="AI116" s="220"/>
      <c r="AJ116" s="232"/>
      <c r="AK116" s="232"/>
      <c r="AL116" s="232"/>
      <c r="AM116" s="232"/>
      <c r="AN116" s="232"/>
      <c r="AO116" s="232"/>
      <c r="AP116" s="233" t="s">
        <v>56</v>
      </c>
      <c r="AQ116" s="168" t="n">
        <f aca="false">SUM(AT116,AV116,AY116,BB116,BE116,BH116,BK116)</f>
        <v>0.472</v>
      </c>
      <c r="AR116" s="234" t="n">
        <f aca="false">SUM(AT116,AW116,AZ116,BC116,BF116,BI116,BL116)</f>
        <v>0.472</v>
      </c>
      <c r="AS116" s="235" t="n">
        <f aca="false">AQ116-AR116</f>
        <v>0</v>
      </c>
      <c r="AT116" s="236" t="n">
        <v>0.472</v>
      </c>
      <c r="AU116" s="237"/>
      <c r="AV116" s="236" t="n">
        <v>0</v>
      </c>
      <c r="AW116" s="237" t="n">
        <v>0</v>
      </c>
      <c r="AX116" s="199" t="n">
        <f aca="false">AV116-AW116</f>
        <v>0</v>
      </c>
      <c r="AY116" s="239" t="n">
        <v>0</v>
      </c>
      <c r="AZ116" s="237" t="n">
        <v>0</v>
      </c>
      <c r="BA116" s="199" t="n">
        <f aca="false">AY116-AZ116</f>
        <v>0</v>
      </c>
      <c r="BB116" s="237"/>
      <c r="BC116" s="237"/>
      <c r="BD116" s="199" t="n">
        <f aca="false">BB116-BC116</f>
        <v>0</v>
      </c>
      <c r="BE116" s="237"/>
      <c r="BF116" s="237"/>
      <c r="BG116" s="199" t="n">
        <f aca="false">BE116-BF116</f>
        <v>0</v>
      </c>
      <c r="BH116" s="237"/>
      <c r="BI116" s="237"/>
      <c r="BJ116" s="199" t="n">
        <f aca="false">BH116-BI116</f>
        <v>0</v>
      </c>
      <c r="BK116" s="237"/>
      <c r="BL116" s="237"/>
      <c r="BM116" s="235" t="n">
        <f aca="false">BK116-BL116</f>
        <v>0</v>
      </c>
      <c r="BN116" s="217" t="n">
        <v>0</v>
      </c>
      <c r="BO116" s="228"/>
      <c r="BP116" s="228"/>
      <c r="BQ116" s="228"/>
      <c r="BR116" s="200" t="str">
        <f aca="false">AG116 &amp; BN116</f>
        <v>Прибыль направляемая на инвестиции0</v>
      </c>
      <c r="BS116" s="228"/>
      <c r="BT116" s="228"/>
      <c r="BU116" s="228"/>
      <c r="BV116" s="228"/>
      <c r="BW116" s="228"/>
      <c r="BX116" s="200" t="str">
        <f aca="false">AG116&amp;AH116</f>
        <v>Прибыль направляемая на инвестициинет</v>
      </c>
      <c r="BY116" s="201" t="n">
        <v>0</v>
      </c>
    </row>
    <row r="117" customFormat="false" ht="15" hidden="false" customHeight="true" outlineLevel="0" collapsed="false">
      <c r="C117" s="205"/>
      <c r="D117" s="206"/>
      <c r="E117" s="207"/>
      <c r="F117" s="208"/>
      <c r="G117" s="209"/>
      <c r="H117" s="210"/>
      <c r="I117" s="210"/>
      <c r="J117" s="210"/>
      <c r="K117" s="211"/>
      <c r="L117" s="212"/>
      <c r="M117" s="213"/>
      <c r="N117" s="218"/>
      <c r="O117" s="219"/>
      <c r="P117" s="220"/>
      <c r="Q117" s="221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48" t="s">
        <v>196</v>
      </c>
      <c r="AF117" s="249"/>
      <c r="AG117" s="250" t="s">
        <v>197</v>
      </c>
      <c r="AH117" s="250"/>
      <c r="AI117" s="250"/>
      <c r="AJ117" s="250"/>
      <c r="AK117" s="250"/>
      <c r="AL117" s="250"/>
      <c r="AM117" s="250"/>
      <c r="AN117" s="250"/>
      <c r="AO117" s="250"/>
      <c r="AP117" s="251"/>
      <c r="AQ117" s="252"/>
      <c r="AR117" s="252"/>
      <c r="AS117" s="252"/>
      <c r="AT117" s="252"/>
      <c r="AU117" s="252"/>
      <c r="AV117" s="252"/>
      <c r="AW117" s="252"/>
      <c r="AX117" s="252"/>
      <c r="AY117" s="252"/>
      <c r="AZ117" s="252"/>
      <c r="BA117" s="252"/>
      <c r="BB117" s="252"/>
      <c r="BC117" s="252"/>
      <c r="BD117" s="252"/>
      <c r="BE117" s="252"/>
      <c r="BF117" s="252"/>
      <c r="BG117" s="252"/>
      <c r="BH117" s="252"/>
      <c r="BI117" s="252"/>
      <c r="BJ117" s="252"/>
      <c r="BK117" s="252"/>
      <c r="BL117" s="252"/>
      <c r="BM117" s="253"/>
      <c r="BN117" s="217"/>
      <c r="BO117" s="228"/>
      <c r="BP117" s="228"/>
      <c r="BQ117" s="228"/>
      <c r="BR117" s="201"/>
      <c r="BS117" s="228"/>
      <c r="BT117" s="228"/>
      <c r="BU117" s="228"/>
      <c r="BV117" s="228"/>
      <c r="BW117" s="228"/>
      <c r="BX117" s="201"/>
    </row>
    <row r="118" customFormat="false" ht="15" hidden="false" customHeight="true" outlineLevel="0" collapsed="false">
      <c r="C118" s="160"/>
      <c r="D118" s="206"/>
      <c r="E118" s="207"/>
      <c r="F118" s="208"/>
      <c r="G118" s="209"/>
      <c r="H118" s="210"/>
      <c r="I118" s="210"/>
      <c r="J118" s="210"/>
      <c r="K118" s="211"/>
      <c r="L118" s="212"/>
      <c r="M118" s="213"/>
      <c r="N118" s="256" t="s">
        <v>210</v>
      </c>
      <c r="O118" s="257"/>
      <c r="P118" s="258"/>
      <c r="Q118" s="258"/>
      <c r="R118" s="259"/>
      <c r="S118" s="259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  <c r="AO118" s="260"/>
      <c r="AP118" s="260"/>
      <c r="AQ118" s="260"/>
      <c r="AR118" s="260"/>
      <c r="AS118" s="260"/>
      <c r="AT118" s="260"/>
      <c r="AU118" s="260"/>
      <c r="AV118" s="260"/>
      <c r="AW118" s="260"/>
      <c r="AX118" s="260"/>
      <c r="AY118" s="260"/>
      <c r="AZ118" s="260"/>
      <c r="BA118" s="260"/>
      <c r="BB118" s="260"/>
      <c r="BC118" s="260"/>
      <c r="BD118" s="260"/>
      <c r="BE118" s="260"/>
      <c r="BF118" s="260"/>
      <c r="BG118" s="260"/>
      <c r="BH118" s="260"/>
      <c r="BI118" s="260"/>
      <c r="BJ118" s="260"/>
      <c r="BK118" s="260"/>
      <c r="BL118" s="260"/>
      <c r="BM118" s="261"/>
      <c r="BN118" s="217"/>
      <c r="BO118" s="201"/>
      <c r="BP118" s="201"/>
      <c r="BQ118" s="201"/>
      <c r="BR118" s="201"/>
      <c r="BS118" s="201"/>
      <c r="BT118" s="201"/>
      <c r="BX118" s="201"/>
    </row>
    <row r="119" customFormat="false" ht="11.25" hidden="false" customHeight="true" outlineLevel="0" collapsed="false">
      <c r="C119" s="205"/>
      <c r="D119" s="206" t="s">
        <v>229</v>
      </c>
      <c r="E119" s="207" t="s">
        <v>215</v>
      </c>
      <c r="F119" s="208"/>
      <c r="G119" s="209" t="s">
        <v>230</v>
      </c>
      <c r="H119" s="210" t="s">
        <v>115</v>
      </c>
      <c r="I119" s="210" t="s">
        <v>115</v>
      </c>
      <c r="J119" s="210" t="s">
        <v>116</v>
      </c>
      <c r="K119" s="211" t="n">
        <v>3</v>
      </c>
      <c r="L119" s="212" t="s">
        <v>186</v>
      </c>
      <c r="M119" s="213" t="n">
        <v>50</v>
      </c>
      <c r="N119" s="214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6"/>
      <c r="BN119" s="217"/>
      <c r="BO119" s="201"/>
      <c r="BP119" s="201"/>
      <c r="BQ119" s="201"/>
      <c r="BR119" s="201"/>
      <c r="BS119" s="201"/>
      <c r="BT119" s="201"/>
      <c r="BX119" s="201"/>
    </row>
    <row r="120" customFormat="false" ht="11.25" hidden="false" customHeight="true" outlineLevel="0" collapsed="false">
      <c r="C120" s="205"/>
      <c r="D120" s="206"/>
      <c r="E120" s="207"/>
      <c r="F120" s="208"/>
      <c r="G120" s="209"/>
      <c r="H120" s="210"/>
      <c r="I120" s="210"/>
      <c r="J120" s="210"/>
      <c r="K120" s="211"/>
      <c r="L120" s="212"/>
      <c r="M120" s="213"/>
      <c r="N120" s="218"/>
      <c r="O120" s="219" t="n">
        <v>1</v>
      </c>
      <c r="P120" s="220" t="s">
        <v>187</v>
      </c>
      <c r="Q120" s="221" t="s">
        <v>231</v>
      </c>
      <c r="R120" s="222" t="s">
        <v>232</v>
      </c>
      <c r="S120" s="222" t="s">
        <v>115</v>
      </c>
      <c r="T120" s="222" t="s">
        <v>233</v>
      </c>
      <c r="U120" s="222" t="s">
        <v>234</v>
      </c>
      <c r="V120" s="222" t="s">
        <v>230</v>
      </c>
      <c r="W120" s="222" t="s">
        <v>235</v>
      </c>
      <c r="X120" s="222" t="s">
        <v>236</v>
      </c>
      <c r="Y120" s="222" t="s">
        <v>237</v>
      </c>
      <c r="Z120" s="222" t="s">
        <v>115</v>
      </c>
      <c r="AA120" s="222" t="s">
        <v>233</v>
      </c>
      <c r="AB120" s="222" t="s">
        <v>234</v>
      </c>
      <c r="AC120" s="222" t="s">
        <v>230</v>
      </c>
      <c r="AD120" s="222" t="s">
        <v>235</v>
      </c>
      <c r="AE120" s="223"/>
      <c r="AF120" s="224" t="n">
        <v>0</v>
      </c>
      <c r="AG120" s="225" t="s">
        <v>195</v>
      </c>
      <c r="AH120" s="225"/>
      <c r="AI120" s="225"/>
      <c r="AJ120" s="225"/>
      <c r="AK120" s="225"/>
      <c r="AL120" s="225"/>
      <c r="AM120" s="225"/>
      <c r="AN120" s="225"/>
      <c r="AO120" s="225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7"/>
      <c r="BN120" s="217"/>
      <c r="BO120" s="228"/>
      <c r="BP120" s="228"/>
      <c r="BQ120" s="228"/>
      <c r="BR120" s="201"/>
      <c r="BS120" s="228"/>
      <c r="BT120" s="228"/>
      <c r="BU120" s="228"/>
      <c r="BV120" s="228"/>
      <c r="BW120" s="228"/>
      <c r="BX120" s="201"/>
    </row>
    <row r="121" customFormat="false" ht="14.25" hidden="false" customHeight="false" outlineLevel="0" collapsed="false">
      <c r="C121" s="205"/>
      <c r="D121" s="206"/>
      <c r="E121" s="207"/>
      <c r="F121" s="208"/>
      <c r="G121" s="209"/>
      <c r="H121" s="210"/>
      <c r="I121" s="210"/>
      <c r="J121" s="210"/>
      <c r="K121" s="211"/>
      <c r="L121" s="212"/>
      <c r="M121" s="213"/>
      <c r="N121" s="218"/>
      <c r="O121" s="219"/>
      <c r="P121" s="220"/>
      <c r="Q121" s="221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9"/>
      <c r="AF121" s="222" t="s">
        <v>100</v>
      </c>
      <c r="AG121" s="230" t="s">
        <v>152</v>
      </c>
      <c r="AH121" s="231" t="s">
        <v>56</v>
      </c>
      <c r="AI121" s="220"/>
      <c r="AJ121" s="232"/>
      <c r="AK121" s="232"/>
      <c r="AL121" s="232"/>
      <c r="AM121" s="232"/>
      <c r="AN121" s="232"/>
      <c r="AO121" s="232"/>
      <c r="AP121" s="233" t="s">
        <v>56</v>
      </c>
      <c r="AQ121" s="168" t="n">
        <f aca="false">SUM(AT121,AV121,AY121,BB121,BE121,BH121,BK121)</f>
        <v>1155.7038</v>
      </c>
      <c r="AR121" s="234" t="n">
        <f aca="false">SUM(AT121,AW121,AZ121,BC121,BF121,BI121,BL121)</f>
        <v>1155.7038</v>
      </c>
      <c r="AS121" s="235" t="n">
        <f aca="false">AQ121-AR121</f>
        <v>0</v>
      </c>
      <c r="AT121" s="236" t="n">
        <v>1155.7038</v>
      </c>
      <c r="AU121" s="237"/>
      <c r="AV121" s="236" t="n">
        <v>0</v>
      </c>
      <c r="AW121" s="237" t="n">
        <v>0</v>
      </c>
      <c r="AX121" s="199" t="n">
        <f aca="false">AV121-AW121</f>
        <v>0</v>
      </c>
      <c r="AY121" s="239" t="n">
        <v>0</v>
      </c>
      <c r="AZ121" s="237" t="n">
        <v>0</v>
      </c>
      <c r="BA121" s="199" t="n">
        <f aca="false">AY121-AZ121</f>
        <v>0</v>
      </c>
      <c r="BB121" s="237"/>
      <c r="BC121" s="237"/>
      <c r="BD121" s="199" t="n">
        <f aca="false">BB121-BC121</f>
        <v>0</v>
      </c>
      <c r="BE121" s="237"/>
      <c r="BF121" s="237"/>
      <c r="BG121" s="199" t="n">
        <f aca="false">BE121-BF121</f>
        <v>0</v>
      </c>
      <c r="BH121" s="237"/>
      <c r="BI121" s="237"/>
      <c r="BJ121" s="199" t="n">
        <f aca="false">BH121-BI121</f>
        <v>0</v>
      </c>
      <c r="BK121" s="237"/>
      <c r="BL121" s="237"/>
      <c r="BM121" s="235" t="n">
        <f aca="false">BK121-BL121</f>
        <v>0</v>
      </c>
      <c r="BN121" s="217" t="n">
        <v>0</v>
      </c>
      <c r="BO121" s="228"/>
      <c r="BP121" s="228"/>
      <c r="BQ121" s="228"/>
      <c r="BR121" s="200" t="str">
        <f aca="false">AG121 &amp; BN121</f>
        <v>Прибыль направляемая на инвестиции0</v>
      </c>
      <c r="BS121" s="228"/>
      <c r="BT121" s="228"/>
      <c r="BU121" s="228"/>
      <c r="BV121" s="228"/>
      <c r="BW121" s="228"/>
      <c r="BX121" s="200" t="str">
        <f aca="false">AG121&amp;AH121</f>
        <v>Прибыль направляемая на инвестициинет</v>
      </c>
      <c r="BY121" s="201" t="n">
        <v>0</v>
      </c>
    </row>
    <row r="122" customFormat="false" ht="15" hidden="false" customHeight="true" outlineLevel="0" collapsed="false">
      <c r="C122" s="205"/>
      <c r="D122" s="206"/>
      <c r="E122" s="207"/>
      <c r="F122" s="208"/>
      <c r="G122" s="209"/>
      <c r="H122" s="210"/>
      <c r="I122" s="210"/>
      <c r="J122" s="210"/>
      <c r="K122" s="211"/>
      <c r="L122" s="212"/>
      <c r="M122" s="213"/>
      <c r="N122" s="218"/>
      <c r="O122" s="219"/>
      <c r="P122" s="220"/>
      <c r="Q122" s="221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48" t="s">
        <v>196</v>
      </c>
      <c r="AF122" s="249"/>
      <c r="AG122" s="250" t="s">
        <v>197</v>
      </c>
      <c r="AH122" s="250"/>
      <c r="AI122" s="250"/>
      <c r="AJ122" s="250"/>
      <c r="AK122" s="250"/>
      <c r="AL122" s="250"/>
      <c r="AM122" s="250"/>
      <c r="AN122" s="250"/>
      <c r="AO122" s="250"/>
      <c r="AP122" s="251"/>
      <c r="AQ122" s="252"/>
      <c r="AR122" s="252"/>
      <c r="AS122" s="252"/>
      <c r="AT122" s="252"/>
      <c r="AU122" s="252"/>
      <c r="AV122" s="252"/>
      <c r="AW122" s="252"/>
      <c r="AX122" s="252"/>
      <c r="AY122" s="252"/>
      <c r="AZ122" s="252"/>
      <c r="BA122" s="252"/>
      <c r="BB122" s="252"/>
      <c r="BC122" s="252"/>
      <c r="BD122" s="252"/>
      <c r="BE122" s="252"/>
      <c r="BF122" s="252"/>
      <c r="BG122" s="252"/>
      <c r="BH122" s="252"/>
      <c r="BI122" s="252"/>
      <c r="BJ122" s="252"/>
      <c r="BK122" s="252"/>
      <c r="BL122" s="252"/>
      <c r="BM122" s="253"/>
      <c r="BN122" s="217"/>
      <c r="BO122" s="228"/>
      <c r="BP122" s="228"/>
      <c r="BQ122" s="228"/>
      <c r="BR122" s="201"/>
      <c r="BS122" s="228"/>
      <c r="BT122" s="228"/>
      <c r="BU122" s="228"/>
      <c r="BV122" s="228"/>
      <c r="BW122" s="228"/>
      <c r="BX122" s="201"/>
    </row>
    <row r="123" customFormat="false" ht="15" hidden="false" customHeight="true" outlineLevel="0" collapsed="false">
      <c r="C123" s="160"/>
      <c r="D123" s="206"/>
      <c r="E123" s="207"/>
      <c r="F123" s="208"/>
      <c r="G123" s="209"/>
      <c r="H123" s="210"/>
      <c r="I123" s="210"/>
      <c r="J123" s="210"/>
      <c r="K123" s="211"/>
      <c r="L123" s="212"/>
      <c r="M123" s="213"/>
      <c r="N123" s="256" t="s">
        <v>210</v>
      </c>
      <c r="O123" s="257"/>
      <c r="P123" s="258"/>
      <c r="Q123" s="258"/>
      <c r="R123" s="259"/>
      <c r="S123" s="259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0"/>
      <c r="AY123" s="260"/>
      <c r="AZ123" s="260"/>
      <c r="BA123" s="260"/>
      <c r="BB123" s="260"/>
      <c r="BC123" s="260"/>
      <c r="BD123" s="260"/>
      <c r="BE123" s="260"/>
      <c r="BF123" s="260"/>
      <c r="BG123" s="260"/>
      <c r="BH123" s="260"/>
      <c r="BI123" s="260"/>
      <c r="BJ123" s="260"/>
      <c r="BK123" s="260"/>
      <c r="BL123" s="260"/>
      <c r="BM123" s="261"/>
      <c r="BN123" s="217"/>
      <c r="BO123" s="201"/>
      <c r="BP123" s="201"/>
      <c r="BQ123" s="201"/>
      <c r="BR123" s="201"/>
      <c r="BS123" s="201"/>
      <c r="BT123" s="201"/>
      <c r="BX123" s="201"/>
    </row>
    <row r="124" customFormat="false" ht="11.25" hidden="false" customHeight="true" outlineLevel="0" collapsed="false">
      <c r="C124" s="205"/>
      <c r="D124" s="206" t="s">
        <v>238</v>
      </c>
      <c r="E124" s="207" t="s">
        <v>183</v>
      </c>
      <c r="F124" s="208" t="s">
        <v>184</v>
      </c>
      <c r="G124" s="209" t="s">
        <v>230</v>
      </c>
      <c r="H124" s="210" t="s">
        <v>115</v>
      </c>
      <c r="I124" s="210" t="s">
        <v>115</v>
      </c>
      <c r="J124" s="210" t="s">
        <v>116</v>
      </c>
      <c r="K124" s="211" t="n">
        <v>3</v>
      </c>
      <c r="L124" s="212" t="s">
        <v>186</v>
      </c>
      <c r="M124" s="213" t="n">
        <v>33</v>
      </c>
      <c r="N124" s="214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  <c r="BI124" s="215"/>
      <c r="BJ124" s="215"/>
      <c r="BK124" s="215"/>
      <c r="BL124" s="215"/>
      <c r="BM124" s="216"/>
      <c r="BN124" s="217"/>
      <c r="BO124" s="201"/>
      <c r="BP124" s="201"/>
      <c r="BQ124" s="201"/>
      <c r="BR124" s="201"/>
      <c r="BS124" s="201"/>
      <c r="BT124" s="201"/>
      <c r="BX124" s="201"/>
    </row>
    <row r="125" customFormat="false" ht="11.25" hidden="false" customHeight="true" outlineLevel="0" collapsed="false">
      <c r="C125" s="205"/>
      <c r="D125" s="206"/>
      <c r="E125" s="207"/>
      <c r="F125" s="208"/>
      <c r="G125" s="209"/>
      <c r="H125" s="210"/>
      <c r="I125" s="210"/>
      <c r="J125" s="210"/>
      <c r="K125" s="211"/>
      <c r="L125" s="212"/>
      <c r="M125" s="213"/>
      <c r="N125" s="218"/>
      <c r="O125" s="219" t="n">
        <v>1</v>
      </c>
      <c r="P125" s="220" t="s">
        <v>187</v>
      </c>
      <c r="Q125" s="221" t="s">
        <v>231</v>
      </c>
      <c r="R125" s="222" t="s">
        <v>232</v>
      </c>
      <c r="S125" s="222" t="s">
        <v>115</v>
      </c>
      <c r="T125" s="222" t="s">
        <v>233</v>
      </c>
      <c r="U125" s="222" t="s">
        <v>234</v>
      </c>
      <c r="V125" s="222" t="s">
        <v>230</v>
      </c>
      <c r="W125" s="222" t="s">
        <v>235</v>
      </c>
      <c r="X125" s="222" t="s">
        <v>236</v>
      </c>
      <c r="Y125" s="222" t="s">
        <v>237</v>
      </c>
      <c r="Z125" s="222" t="s">
        <v>115</v>
      </c>
      <c r="AA125" s="222" t="s">
        <v>233</v>
      </c>
      <c r="AB125" s="222" t="s">
        <v>234</v>
      </c>
      <c r="AC125" s="222" t="s">
        <v>230</v>
      </c>
      <c r="AD125" s="222" t="s">
        <v>235</v>
      </c>
      <c r="AE125" s="223"/>
      <c r="AF125" s="224" t="n">
        <v>0</v>
      </c>
      <c r="AG125" s="225" t="s">
        <v>195</v>
      </c>
      <c r="AH125" s="225"/>
      <c r="AI125" s="225"/>
      <c r="AJ125" s="225"/>
      <c r="AK125" s="225"/>
      <c r="AL125" s="225"/>
      <c r="AM125" s="225"/>
      <c r="AN125" s="225"/>
      <c r="AO125" s="225"/>
      <c r="AP125" s="226"/>
      <c r="AQ125" s="226"/>
      <c r="AR125" s="226"/>
      <c r="AS125" s="226"/>
      <c r="AT125" s="226"/>
      <c r="AU125" s="226"/>
      <c r="AV125" s="226"/>
      <c r="AW125" s="226"/>
      <c r="AX125" s="226"/>
      <c r="AY125" s="226"/>
      <c r="AZ125" s="226"/>
      <c r="BA125" s="226"/>
      <c r="BB125" s="226"/>
      <c r="BC125" s="226"/>
      <c r="BD125" s="226"/>
      <c r="BE125" s="226"/>
      <c r="BF125" s="226"/>
      <c r="BG125" s="226"/>
      <c r="BH125" s="226"/>
      <c r="BI125" s="226"/>
      <c r="BJ125" s="226"/>
      <c r="BK125" s="226"/>
      <c r="BL125" s="226"/>
      <c r="BM125" s="227"/>
      <c r="BN125" s="217"/>
      <c r="BO125" s="228"/>
      <c r="BP125" s="228"/>
      <c r="BQ125" s="228"/>
      <c r="BR125" s="201"/>
      <c r="BS125" s="228"/>
      <c r="BT125" s="228"/>
      <c r="BU125" s="228"/>
      <c r="BV125" s="228"/>
      <c r="BW125" s="228"/>
      <c r="BX125" s="201"/>
    </row>
    <row r="126" customFormat="false" ht="14.25" hidden="false" customHeight="false" outlineLevel="0" collapsed="false">
      <c r="C126" s="205"/>
      <c r="D126" s="206"/>
      <c r="E126" s="207"/>
      <c r="F126" s="208"/>
      <c r="G126" s="209"/>
      <c r="H126" s="210"/>
      <c r="I126" s="210"/>
      <c r="J126" s="210"/>
      <c r="K126" s="211"/>
      <c r="L126" s="212"/>
      <c r="M126" s="213"/>
      <c r="N126" s="218"/>
      <c r="O126" s="219"/>
      <c r="P126" s="220"/>
      <c r="Q126" s="221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9"/>
      <c r="AF126" s="222" t="s">
        <v>100</v>
      </c>
      <c r="AG126" s="230" t="s">
        <v>154</v>
      </c>
      <c r="AH126" s="231" t="s">
        <v>56</v>
      </c>
      <c r="AI126" s="220"/>
      <c r="AJ126" s="232"/>
      <c r="AK126" s="232"/>
      <c r="AL126" s="232"/>
      <c r="AM126" s="232"/>
      <c r="AN126" s="232"/>
      <c r="AO126" s="232"/>
      <c r="AP126" s="233" t="s">
        <v>187</v>
      </c>
      <c r="AQ126" s="168" t="n">
        <f aca="false">SUM(AT126,AV126,AY126,BB126,BE126,BH126,BK126)</f>
        <v>12050.933608</v>
      </c>
      <c r="AR126" s="234" t="n">
        <f aca="false">SUM(AT126,AW126,AZ126,BC126,BF126,BI126,BL126)</f>
        <v>12050.933608</v>
      </c>
      <c r="AS126" s="235" t="n">
        <f aca="false">AQ126-AR126</f>
        <v>0</v>
      </c>
      <c r="AT126" s="236" t="n">
        <v>7715.8378788</v>
      </c>
      <c r="AU126" s="237"/>
      <c r="AV126" s="236" t="n">
        <v>4335.0957292</v>
      </c>
      <c r="AW126" s="238" t="n">
        <v>4335.0957292</v>
      </c>
      <c r="AX126" s="199" t="n">
        <f aca="false">AV126-AW126</f>
        <v>0</v>
      </c>
      <c r="AY126" s="239" t="n">
        <v>0</v>
      </c>
      <c r="AZ126" s="238" t="n">
        <v>0</v>
      </c>
      <c r="BA126" s="199" t="n">
        <f aca="false">AY126-AZ126</f>
        <v>0</v>
      </c>
      <c r="BB126" s="237"/>
      <c r="BC126" s="237"/>
      <c r="BD126" s="199" t="n">
        <f aca="false">BB126-BC126</f>
        <v>0</v>
      </c>
      <c r="BE126" s="237"/>
      <c r="BF126" s="237"/>
      <c r="BG126" s="199" t="n">
        <f aca="false">BE126-BF126</f>
        <v>0</v>
      </c>
      <c r="BH126" s="237"/>
      <c r="BI126" s="237"/>
      <c r="BJ126" s="199" t="n">
        <f aca="false">BH126-BI126</f>
        <v>0</v>
      </c>
      <c r="BK126" s="237"/>
      <c r="BL126" s="237"/>
      <c r="BM126" s="235" t="n">
        <f aca="false">BK126-BL126</f>
        <v>0</v>
      </c>
      <c r="BN126" s="217" t="n">
        <v>0</v>
      </c>
      <c r="BO126" s="228"/>
      <c r="BP126" s="228"/>
      <c r="BQ126" s="228"/>
      <c r="BR126" s="200" t="str">
        <f aca="false">AG126 &amp; BN126</f>
        <v>Амортизационные отчисления0</v>
      </c>
      <c r="BS126" s="228"/>
      <c r="BT126" s="228"/>
      <c r="BU126" s="228"/>
      <c r="BV126" s="228"/>
      <c r="BW126" s="228"/>
      <c r="BX126" s="200" t="str">
        <f aca="false">AG126&amp;AH126</f>
        <v>Амортизационные отчислениянет</v>
      </c>
      <c r="BY126" s="201" t="n">
        <v>0</v>
      </c>
    </row>
    <row r="127" customFormat="false" ht="14.25" hidden="false" customHeight="false" outlineLevel="0" collapsed="false">
      <c r="C127" s="205"/>
      <c r="D127" s="206"/>
      <c r="E127" s="207"/>
      <c r="F127" s="208"/>
      <c r="G127" s="209"/>
      <c r="H127" s="210"/>
      <c r="I127" s="210"/>
      <c r="J127" s="210"/>
      <c r="K127" s="211"/>
      <c r="L127" s="212"/>
      <c r="M127" s="213"/>
      <c r="N127" s="218"/>
      <c r="O127" s="219"/>
      <c r="P127" s="220"/>
      <c r="Q127" s="221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40"/>
      <c r="AF127" s="222" t="s">
        <v>159</v>
      </c>
      <c r="AG127" s="241" t="s">
        <v>152</v>
      </c>
      <c r="AH127" s="242" t="s">
        <v>56</v>
      </c>
      <c r="AI127" s="220"/>
      <c r="AJ127" s="232"/>
      <c r="AK127" s="232"/>
      <c r="AL127" s="232"/>
      <c r="AM127" s="232"/>
      <c r="AN127" s="232"/>
      <c r="AO127" s="232"/>
      <c r="AP127" s="233" t="s">
        <v>187</v>
      </c>
      <c r="AQ127" s="235" t="n">
        <f aca="false">SUM(AT127,AV127,AY127,BB127,BE127,BH127,BK127)</f>
        <v>11713.699992</v>
      </c>
      <c r="AR127" s="234" t="n">
        <f aca="false">SUM(AT127,AW127,AZ127,BC127,BF127,BI127,BL127)</f>
        <v>11713.699992</v>
      </c>
      <c r="AS127" s="235" t="n">
        <f aca="false">AQ127-AR127</f>
        <v>0</v>
      </c>
      <c r="AT127" s="243" t="n">
        <v>8663.6241212</v>
      </c>
      <c r="AU127" s="244"/>
      <c r="AV127" s="245" t="n">
        <v>3050.0758708</v>
      </c>
      <c r="AW127" s="246" t="n">
        <v>3050.0758708</v>
      </c>
      <c r="AX127" s="247" t="n">
        <f aca="false">AV127-AW127</f>
        <v>0</v>
      </c>
      <c r="AY127" s="243" t="n">
        <v>0</v>
      </c>
      <c r="AZ127" s="246" t="n">
        <v>0</v>
      </c>
      <c r="BA127" s="247" t="n">
        <f aca="false">AY127-AZ127</f>
        <v>0</v>
      </c>
      <c r="BB127" s="244"/>
      <c r="BC127" s="244"/>
      <c r="BD127" s="247" t="n">
        <f aca="false">BB127-BC127</f>
        <v>0</v>
      </c>
      <c r="BE127" s="244"/>
      <c r="BF127" s="244"/>
      <c r="BG127" s="247" t="n">
        <f aca="false">BE127-BF127</f>
        <v>0</v>
      </c>
      <c r="BH127" s="244"/>
      <c r="BI127" s="244"/>
      <c r="BJ127" s="247" t="n">
        <f aca="false">BH127-BI127</f>
        <v>0</v>
      </c>
      <c r="BK127" s="244"/>
      <c r="BL127" s="244"/>
      <c r="BM127" s="235" t="n">
        <f aca="false">BK127-BL127</f>
        <v>0</v>
      </c>
      <c r="BN127" s="217" t="n">
        <v>0</v>
      </c>
      <c r="BO127" s="228"/>
      <c r="BP127" s="228"/>
      <c r="BQ127" s="228"/>
      <c r="BR127" s="200" t="str">
        <f aca="false">AG127 &amp; BN127</f>
        <v>Прибыль направляемая на инвестиции0</v>
      </c>
      <c r="BS127" s="228"/>
      <c r="BT127" s="228"/>
      <c r="BU127" s="228"/>
      <c r="BV127" s="228"/>
      <c r="BW127" s="228"/>
      <c r="BX127" s="200" t="str">
        <f aca="false">AG127&amp;AH127</f>
        <v>Прибыль направляемая на инвестициинет</v>
      </c>
      <c r="BY127" s="201" t="n">
        <v>0</v>
      </c>
    </row>
    <row r="128" customFormat="false" ht="15" hidden="false" customHeight="true" outlineLevel="0" collapsed="false">
      <c r="C128" s="205"/>
      <c r="D128" s="206"/>
      <c r="E128" s="207"/>
      <c r="F128" s="208"/>
      <c r="G128" s="209"/>
      <c r="H128" s="210"/>
      <c r="I128" s="210"/>
      <c r="J128" s="210"/>
      <c r="K128" s="211"/>
      <c r="L128" s="212"/>
      <c r="M128" s="213"/>
      <c r="N128" s="218"/>
      <c r="O128" s="219"/>
      <c r="P128" s="220"/>
      <c r="Q128" s="221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48" t="s">
        <v>196</v>
      </c>
      <c r="AF128" s="249"/>
      <c r="AG128" s="250" t="s">
        <v>197</v>
      </c>
      <c r="AH128" s="250"/>
      <c r="AI128" s="250"/>
      <c r="AJ128" s="250"/>
      <c r="AK128" s="250"/>
      <c r="AL128" s="250"/>
      <c r="AM128" s="250"/>
      <c r="AN128" s="250"/>
      <c r="AO128" s="250"/>
      <c r="AP128" s="251"/>
      <c r="AQ128" s="252"/>
      <c r="AR128" s="252"/>
      <c r="AS128" s="252"/>
      <c r="AT128" s="252"/>
      <c r="AU128" s="252"/>
      <c r="AV128" s="252"/>
      <c r="AW128" s="252"/>
      <c r="AX128" s="252"/>
      <c r="AY128" s="252"/>
      <c r="AZ128" s="252"/>
      <c r="BA128" s="252"/>
      <c r="BB128" s="252"/>
      <c r="BC128" s="252"/>
      <c r="BD128" s="252"/>
      <c r="BE128" s="252"/>
      <c r="BF128" s="252"/>
      <c r="BG128" s="252"/>
      <c r="BH128" s="252"/>
      <c r="BI128" s="252"/>
      <c r="BJ128" s="252"/>
      <c r="BK128" s="252"/>
      <c r="BL128" s="252"/>
      <c r="BM128" s="253"/>
      <c r="BN128" s="217"/>
      <c r="BO128" s="228"/>
      <c r="BP128" s="228"/>
      <c r="BQ128" s="228"/>
      <c r="BR128" s="201"/>
      <c r="BS128" s="228"/>
      <c r="BT128" s="228"/>
      <c r="BU128" s="228"/>
      <c r="BV128" s="228"/>
      <c r="BW128" s="228"/>
      <c r="BX128" s="201"/>
    </row>
    <row r="129" customFormat="false" ht="15" hidden="false" customHeight="true" outlineLevel="0" collapsed="false">
      <c r="C129" s="160"/>
      <c r="D129" s="206"/>
      <c r="E129" s="207"/>
      <c r="F129" s="208"/>
      <c r="G129" s="209"/>
      <c r="H129" s="210"/>
      <c r="I129" s="210"/>
      <c r="J129" s="210"/>
      <c r="K129" s="211"/>
      <c r="L129" s="212"/>
      <c r="M129" s="213"/>
      <c r="N129" s="256" t="s">
        <v>210</v>
      </c>
      <c r="O129" s="257"/>
      <c r="P129" s="258"/>
      <c r="Q129" s="258"/>
      <c r="R129" s="259"/>
      <c r="S129" s="259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  <c r="AM129" s="260"/>
      <c r="AN129" s="260"/>
      <c r="AO129" s="260"/>
      <c r="AP129" s="260"/>
      <c r="AQ129" s="260"/>
      <c r="AR129" s="260"/>
      <c r="AS129" s="260"/>
      <c r="AT129" s="260"/>
      <c r="AU129" s="260"/>
      <c r="AV129" s="260"/>
      <c r="AW129" s="260"/>
      <c r="AX129" s="260"/>
      <c r="AY129" s="260"/>
      <c r="AZ129" s="260"/>
      <c r="BA129" s="260"/>
      <c r="BB129" s="260"/>
      <c r="BC129" s="260"/>
      <c r="BD129" s="260"/>
      <c r="BE129" s="260"/>
      <c r="BF129" s="260"/>
      <c r="BG129" s="260"/>
      <c r="BH129" s="260"/>
      <c r="BI129" s="260"/>
      <c r="BJ129" s="260"/>
      <c r="BK129" s="260"/>
      <c r="BL129" s="260"/>
      <c r="BM129" s="261"/>
      <c r="BN129" s="217"/>
      <c r="BO129" s="201"/>
      <c r="BP129" s="201"/>
      <c r="BQ129" s="201"/>
      <c r="BR129" s="201"/>
      <c r="BS129" s="201"/>
      <c r="BT129" s="201"/>
      <c r="BX129" s="201"/>
    </row>
    <row r="130" customFormat="false" ht="11.25" hidden="false" customHeight="false" outlineLevel="0" collapsed="false">
      <c r="C130" s="160"/>
      <c r="D130" s="262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64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64"/>
      <c r="BD130" s="264"/>
      <c r="BE130" s="264"/>
      <c r="BF130" s="264"/>
      <c r="BG130" s="264"/>
      <c r="BH130" s="264"/>
      <c r="BI130" s="264"/>
      <c r="BJ130" s="264"/>
      <c r="BK130" s="264"/>
      <c r="BL130" s="264"/>
      <c r="BM130" s="264"/>
      <c r="BN130" s="181"/>
    </row>
    <row r="131" customFormat="false" ht="15.75" hidden="false" customHeight="true" outlineLevel="0" collapsed="false">
      <c r="C131" s="160"/>
      <c r="D131" s="265"/>
      <c r="E131" s="266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7"/>
      <c r="AZ131" s="267"/>
      <c r="BA131" s="267"/>
      <c r="BB131" s="268"/>
      <c r="BC131" s="266"/>
      <c r="BD131" s="266"/>
      <c r="BE131" s="202"/>
      <c r="BF131" s="202"/>
      <c r="BG131" s="202"/>
      <c r="BH131" s="202"/>
      <c r="BI131" s="202"/>
      <c r="BJ131" s="202"/>
      <c r="BK131" s="202"/>
      <c r="BL131" s="202"/>
      <c r="BM131" s="144"/>
    </row>
    <row r="132" customFormat="false" ht="15" hidden="false" customHeight="true" outlineLevel="0" collapsed="false">
      <c r="C132" s="160"/>
      <c r="D132" s="177" t="s">
        <v>239</v>
      </c>
      <c r="E132" s="178"/>
      <c r="F132" s="178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179"/>
      <c r="BC132" s="179"/>
      <c r="BD132" s="179"/>
      <c r="BE132" s="179"/>
      <c r="BF132" s="179"/>
      <c r="BG132" s="179"/>
      <c r="BH132" s="179"/>
      <c r="BI132" s="179"/>
      <c r="BJ132" s="179"/>
      <c r="BK132" s="179"/>
      <c r="BL132" s="179"/>
      <c r="BM132" s="179"/>
      <c r="BN132" s="181"/>
    </row>
    <row r="133" customFormat="false" ht="24" hidden="false" customHeight="true" outlineLevel="0" collapsed="false">
      <c r="C133" s="160"/>
      <c r="D133" s="140" t="s">
        <v>101</v>
      </c>
      <c r="E133" s="140" t="s">
        <v>118</v>
      </c>
      <c r="F133" s="140" t="s">
        <v>119</v>
      </c>
      <c r="G133" s="141" t="s">
        <v>120</v>
      </c>
      <c r="H133" s="141" t="s">
        <v>121</v>
      </c>
      <c r="I133" s="141"/>
      <c r="J133" s="141"/>
      <c r="K133" s="141" t="s">
        <v>122</v>
      </c>
      <c r="L133" s="141" t="s">
        <v>123</v>
      </c>
      <c r="M133" s="141" t="s">
        <v>124</v>
      </c>
      <c r="N133" s="140" t="s">
        <v>125</v>
      </c>
      <c r="O133" s="140"/>
      <c r="P133" s="141" t="s">
        <v>126</v>
      </c>
      <c r="Q133" s="141" t="s">
        <v>127</v>
      </c>
      <c r="R133" s="141" t="s">
        <v>128</v>
      </c>
      <c r="S133" s="141" t="s">
        <v>129</v>
      </c>
      <c r="T133" s="141"/>
      <c r="U133" s="141"/>
      <c r="V133" s="141"/>
      <c r="W133" s="141"/>
      <c r="X133" s="141"/>
      <c r="Y133" s="141"/>
      <c r="Z133" s="141" t="s">
        <v>121</v>
      </c>
      <c r="AA133" s="141"/>
      <c r="AB133" s="141"/>
      <c r="AC133" s="141"/>
      <c r="AD133" s="141"/>
      <c r="AE133" s="140" t="s">
        <v>130</v>
      </c>
      <c r="AF133" s="140"/>
      <c r="AG133" s="141" t="s">
        <v>131</v>
      </c>
      <c r="AH133" s="141" t="s">
        <v>132</v>
      </c>
      <c r="AI133" s="141" t="s">
        <v>133</v>
      </c>
      <c r="AJ133" s="141" t="s">
        <v>134</v>
      </c>
      <c r="AK133" s="141" t="s">
        <v>135</v>
      </c>
      <c r="AL133" s="141" t="s">
        <v>136</v>
      </c>
      <c r="AM133" s="141" t="s">
        <v>137</v>
      </c>
      <c r="AN133" s="141" t="s">
        <v>138</v>
      </c>
      <c r="AO133" s="141" t="s">
        <v>139</v>
      </c>
      <c r="AP133" s="141" t="s">
        <v>140</v>
      </c>
      <c r="AQ133" s="141" t="s">
        <v>141</v>
      </c>
      <c r="AR133" s="141" t="s">
        <v>142</v>
      </c>
      <c r="AS133" s="141" t="s">
        <v>143</v>
      </c>
      <c r="AT133" s="141" t="s">
        <v>144</v>
      </c>
      <c r="AU133" s="141" t="e">
        <f aca="false">"Размер средств, исключаемых из НВВ на " &amp; #NAME? &amp; " год, в связи с неисполнением ИП"</f>
        <v>#N/A</v>
      </c>
      <c r="AV133" s="141" t="e">
        <f aca="false">"Утверждено на " &amp; #NAME? &amp; " (план)"</f>
        <v>#N/A</v>
      </c>
      <c r="AW133" s="141" t="e">
        <f aca="false">"Утверждено на " &amp; #NAME? &amp; " (корректировка)"</f>
        <v>#N/A</v>
      </c>
      <c r="AX133" s="141" t="e">
        <f aca="false">"Утверждено на " &amp; #NAME? &amp; " (дельта)"</f>
        <v>#N/A</v>
      </c>
      <c r="AY133" s="141" t="e">
        <f aca="false">"Утверждено на " &amp; #NAME?+1 &amp; " (план)"</f>
        <v>#N/A</v>
      </c>
      <c r="AZ133" s="141" t="e">
        <f aca="false">"Утверждено на " &amp; #NAME?+1 &amp; " (корректировка)"</f>
        <v>#N/A</v>
      </c>
      <c r="BA133" s="141" t="e">
        <f aca="false">"Утверждено на " &amp; #NAME?+1 &amp; " (дельта)"</f>
        <v>#N/A</v>
      </c>
      <c r="BB133" s="141" t="e">
        <f aca="false">"Утверждено на " &amp; #NAME?+2 &amp; " (план)"</f>
        <v>#N/A</v>
      </c>
      <c r="BC133" s="141" t="e">
        <f aca="false">"Утверждено на " &amp; #NAME?+2 &amp; " (корректировка)"</f>
        <v>#N/A</v>
      </c>
      <c r="BD133" s="141" t="e">
        <f aca="false">"Утверждено на " &amp; #NAME?+2 &amp; " (дельта)"</f>
        <v>#N/A</v>
      </c>
      <c r="BE133" s="141" t="e">
        <f aca="false">"Утверждено на " &amp; #NAME?+3 &amp; " (план)"</f>
        <v>#N/A</v>
      </c>
      <c r="BF133" s="141" t="e">
        <f aca="false">"Утверждено на " &amp; #NAME?+3 &amp; " (корректировка)"</f>
        <v>#N/A</v>
      </c>
      <c r="BG133" s="141" t="e">
        <f aca="false">"Утверждено на " &amp; #NAME?+3 &amp; " (дельта)"</f>
        <v>#N/A</v>
      </c>
      <c r="BH133" s="141" t="e">
        <f aca="false">"Утверждено на " &amp; #NAME?+4 &amp; " (план)"</f>
        <v>#N/A</v>
      </c>
      <c r="BI133" s="141" t="e">
        <f aca="false">"Утверждено на " &amp; #NAME?+4 &amp; " (корректировка)"</f>
        <v>#N/A</v>
      </c>
      <c r="BJ133" s="141" t="e">
        <f aca="false">"Утверждено на " &amp; #NAME?+4 &amp; " (дельта)"</f>
        <v>#N/A</v>
      </c>
      <c r="BK133" s="141" t="str">
        <f aca="false">"Утверждено на оставшийся период (план)"</f>
        <v>Утверждено на оставшийся период (план)</v>
      </c>
      <c r="BL133" s="141" t="str">
        <f aca="false">"Утверждено на оставшийся период (корректировка)"</f>
        <v>Утверждено на оставшийся период (корректировка)</v>
      </c>
      <c r="BM133" s="141" t="str">
        <f aca="false">"Утверждено на оставшийся период (дельта)"</f>
        <v>Утверждено на оставшийся период (дельта)</v>
      </c>
      <c r="BN133" s="181"/>
    </row>
    <row r="134" customFormat="false" ht="24" hidden="false" customHeight="true" outlineLevel="0" collapsed="false">
      <c r="C134" s="160"/>
      <c r="D134" s="140"/>
      <c r="E134" s="140"/>
      <c r="F134" s="140"/>
      <c r="G134" s="141"/>
      <c r="H134" s="141" t="s">
        <v>102</v>
      </c>
      <c r="I134" s="141" t="s">
        <v>103</v>
      </c>
      <c r="J134" s="141" t="s">
        <v>104</v>
      </c>
      <c r="K134" s="141"/>
      <c r="L134" s="141"/>
      <c r="M134" s="141"/>
      <c r="N134" s="140"/>
      <c r="O134" s="140"/>
      <c r="P134" s="141"/>
      <c r="Q134" s="141"/>
      <c r="R134" s="141"/>
      <c r="S134" s="141" t="s">
        <v>102</v>
      </c>
      <c r="T134" s="141" t="s">
        <v>103</v>
      </c>
      <c r="U134" s="141" t="s">
        <v>104</v>
      </c>
      <c r="V134" s="141" t="s">
        <v>145</v>
      </c>
      <c r="W134" s="141" t="s">
        <v>104</v>
      </c>
      <c r="X134" s="141" t="s">
        <v>146</v>
      </c>
      <c r="Y134" s="141" t="s">
        <v>147</v>
      </c>
      <c r="Z134" s="141" t="s">
        <v>102</v>
      </c>
      <c r="AA134" s="141" t="s">
        <v>103</v>
      </c>
      <c r="AB134" s="141" t="s">
        <v>104</v>
      </c>
      <c r="AC134" s="141" t="s">
        <v>145</v>
      </c>
      <c r="AD134" s="141" t="s">
        <v>104</v>
      </c>
      <c r="AE134" s="140"/>
      <c r="AF134" s="140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 t="s">
        <v>148</v>
      </c>
      <c r="AW134" s="141" t="s">
        <v>148</v>
      </c>
      <c r="AX134" s="141" t="s">
        <v>148</v>
      </c>
      <c r="AY134" s="141" t="s">
        <v>148</v>
      </c>
      <c r="AZ134" s="141" t="s">
        <v>148</v>
      </c>
      <c r="BA134" s="141" t="s">
        <v>148</v>
      </c>
      <c r="BB134" s="141" t="s">
        <v>148</v>
      </c>
      <c r="BC134" s="141" t="s">
        <v>148</v>
      </c>
      <c r="BD134" s="141" t="s">
        <v>148</v>
      </c>
      <c r="BE134" s="141" t="s">
        <v>148</v>
      </c>
      <c r="BF134" s="141" t="s">
        <v>148</v>
      </c>
      <c r="BG134" s="141" t="s">
        <v>148</v>
      </c>
      <c r="BH134" s="141" t="s">
        <v>148</v>
      </c>
      <c r="BI134" s="141" t="s">
        <v>148</v>
      </c>
      <c r="BJ134" s="141" t="s">
        <v>148</v>
      </c>
      <c r="BK134" s="141"/>
      <c r="BL134" s="141"/>
      <c r="BM134" s="141"/>
      <c r="BN134" s="181"/>
    </row>
    <row r="135" customFormat="false" ht="12.75" hidden="false" customHeight="true" outlineLevel="0" collapsed="false">
      <c r="C135" s="160"/>
      <c r="D135" s="204"/>
      <c r="E135" s="204"/>
      <c r="F135" s="204"/>
      <c r="G135" s="184" t="s">
        <v>148</v>
      </c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6" t="n">
        <f aca="false">SUMIF($BN136:$BN137,"&lt;&gt;1",AQ136:AQ137)</f>
        <v>0</v>
      </c>
      <c r="AR135" s="186" t="n">
        <f aca="false">SUMIF($BN136:$BN137,"&lt;&gt;1",AR136:AR137)</f>
        <v>0</v>
      </c>
      <c r="AS135" s="185" t="n">
        <f aca="false">AQ135-AR135</f>
        <v>0</v>
      </c>
      <c r="AT135" s="186" t="n">
        <f aca="false">SUMIF($BN136:$BN137,"&lt;&gt;1",AT136:AT137)</f>
        <v>0</v>
      </c>
      <c r="AU135" s="186" t="n">
        <f aca="false">SUMIF($BN136:$BN137,"&lt;&gt;1",AU136:AU137)</f>
        <v>0</v>
      </c>
      <c r="AV135" s="186" t="n">
        <f aca="false">SUMIF($BN136:$BN137,"&lt;&gt;1",AV136:AV137)</f>
        <v>0</v>
      </c>
      <c r="AW135" s="186" t="n">
        <f aca="false">SUMIF($BN136:$BN137,"&lt;&gt;1",AW136:AW137)</f>
        <v>0</v>
      </c>
      <c r="AX135" s="186" t="n">
        <f aca="false">AV135-AW135</f>
        <v>0</v>
      </c>
      <c r="AY135" s="186" t="n">
        <f aca="false">SUMIF($BN136:$BN137,"&lt;&gt;1",AY136:AY137)</f>
        <v>0</v>
      </c>
      <c r="AZ135" s="186" t="n">
        <f aca="false">SUMIF($BN136:$BN137,"&lt;&gt;1",AZ136:AZ137)</f>
        <v>0</v>
      </c>
      <c r="BA135" s="186" t="n">
        <f aca="false">AY135-AZ135</f>
        <v>0</v>
      </c>
      <c r="BB135" s="186" t="n">
        <f aca="false">SUMIF($BN136:$BN137,"&lt;&gt;1",BB136:BB137)</f>
        <v>0</v>
      </c>
      <c r="BC135" s="186" t="n">
        <f aca="false">SUMIF($BN136:$BN137,"&lt;&gt;1",BC136:BC137)</f>
        <v>0</v>
      </c>
      <c r="BD135" s="186" t="n">
        <f aca="false">BB135-BC135</f>
        <v>0</v>
      </c>
      <c r="BE135" s="186" t="n">
        <f aca="false">SUMIF($BN136:$BN137,"&lt;&gt;1",BE136:BE137)</f>
        <v>0</v>
      </c>
      <c r="BF135" s="186" t="n">
        <f aca="false">SUMIF($BN136:$BN137,"&lt;&gt;1",BF136:BF137)</f>
        <v>0</v>
      </c>
      <c r="BG135" s="186" t="n">
        <f aca="false">BE135-BF135</f>
        <v>0</v>
      </c>
      <c r="BH135" s="186" t="n">
        <f aca="false">SUMIF($BN136:$BN137,"&lt;&gt;1",BH136:BH137)</f>
        <v>0</v>
      </c>
      <c r="BI135" s="186" t="n">
        <f aca="false">SUMIF($BN136:$BN137,"&lt;&gt;1",BI136:BI137)</f>
        <v>0</v>
      </c>
      <c r="BJ135" s="186" t="n">
        <f aca="false">BH135-BI135</f>
        <v>0</v>
      </c>
      <c r="BK135" s="186" t="n">
        <f aca="false">SUMIF($BN136:$BN137,"&lt;&gt;1",BK136:BK137)</f>
        <v>0</v>
      </c>
      <c r="BL135" s="186" t="n">
        <f aca="false">SUMIF($BN136:$BN137,"&lt;&gt;1",BL136:BL137)</f>
        <v>0</v>
      </c>
      <c r="BM135" s="185" t="n">
        <f aca="false">BK135-BL135</f>
        <v>0</v>
      </c>
      <c r="BN135" s="181"/>
    </row>
    <row r="136" s="174" customFormat="true" ht="11.25" hidden="true" customHeight="true" outlineLevel="0" collapsed="false">
      <c r="C136" s="160"/>
      <c r="D136" s="143" t="n">
        <v>0</v>
      </c>
      <c r="E136" s="143"/>
      <c r="F136" s="143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44"/>
      <c r="BN136" s="181"/>
    </row>
    <row r="137" customFormat="false" ht="11.25" hidden="false" customHeight="false" outlineLevel="0" collapsed="false">
      <c r="C137" s="160"/>
      <c r="D137" s="269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  <c r="O137" s="270"/>
      <c r="P137" s="270"/>
      <c r="Q137" s="270"/>
      <c r="R137" s="270"/>
      <c r="S137" s="270"/>
      <c r="T137" s="270"/>
      <c r="U137" s="270"/>
      <c r="V137" s="270"/>
      <c r="W137" s="270"/>
      <c r="X137" s="270"/>
      <c r="Y137" s="270"/>
      <c r="Z137" s="270"/>
      <c r="AA137" s="270"/>
      <c r="AB137" s="270"/>
      <c r="AC137" s="270"/>
      <c r="AD137" s="270"/>
      <c r="AE137" s="271"/>
      <c r="AF137" s="271"/>
      <c r="AG137" s="271"/>
      <c r="AH137" s="271"/>
      <c r="AI137" s="271"/>
      <c r="AJ137" s="271"/>
      <c r="AK137" s="271"/>
      <c r="AL137" s="271"/>
      <c r="AM137" s="271"/>
      <c r="AN137" s="271"/>
      <c r="AO137" s="271"/>
      <c r="AP137" s="271"/>
      <c r="AQ137" s="271"/>
      <c r="AR137" s="271"/>
      <c r="AS137" s="271"/>
      <c r="AT137" s="271"/>
      <c r="AU137" s="271"/>
      <c r="AV137" s="271"/>
      <c r="AW137" s="271"/>
      <c r="AX137" s="271"/>
      <c r="AY137" s="271"/>
      <c r="AZ137" s="271"/>
      <c r="BA137" s="271"/>
      <c r="BB137" s="271"/>
      <c r="BC137" s="271"/>
      <c r="BD137" s="271"/>
      <c r="BE137" s="271"/>
      <c r="BF137" s="271"/>
      <c r="BG137" s="271"/>
      <c r="BH137" s="271"/>
      <c r="BI137" s="271"/>
      <c r="BJ137" s="271"/>
      <c r="BK137" s="271"/>
      <c r="BL137" s="271"/>
      <c r="BM137" s="271"/>
      <c r="BN137" s="181"/>
    </row>
    <row r="138" customFormat="false" ht="15.75" hidden="false" customHeight="true" outlineLevel="0" collapsed="false">
      <c r="C138" s="160"/>
      <c r="D138" s="265"/>
      <c r="E138" s="266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  <c r="AU138" s="267"/>
      <c r="AV138" s="267"/>
      <c r="AW138" s="267"/>
      <c r="AX138" s="267"/>
      <c r="AY138" s="267"/>
      <c r="AZ138" s="267"/>
      <c r="BA138" s="267"/>
      <c r="BB138" s="268"/>
      <c r="BC138" s="266"/>
      <c r="BD138" s="266"/>
      <c r="BE138" s="202"/>
      <c r="BF138" s="202"/>
      <c r="BG138" s="202"/>
      <c r="BH138" s="202"/>
      <c r="BI138" s="202"/>
      <c r="BJ138" s="202"/>
      <c r="BK138" s="202"/>
      <c r="BL138" s="202"/>
      <c r="BM138" s="144"/>
    </row>
    <row r="139" customFormat="false" ht="15" hidden="false" customHeight="true" outlineLevel="0" collapsed="false">
      <c r="C139" s="160"/>
      <c r="D139" s="177" t="s">
        <v>240</v>
      </c>
      <c r="E139" s="178"/>
      <c r="F139" s="178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179"/>
      <c r="BN139" s="181"/>
    </row>
    <row r="140" customFormat="false" ht="24" hidden="false" customHeight="true" outlineLevel="0" collapsed="false">
      <c r="C140" s="160"/>
      <c r="D140" s="140" t="s">
        <v>101</v>
      </c>
      <c r="E140" s="140" t="s">
        <v>118</v>
      </c>
      <c r="F140" s="140" t="s">
        <v>119</v>
      </c>
      <c r="G140" s="141" t="s">
        <v>120</v>
      </c>
      <c r="H140" s="141" t="s">
        <v>121</v>
      </c>
      <c r="I140" s="141"/>
      <c r="J140" s="141"/>
      <c r="K140" s="141" t="s">
        <v>122</v>
      </c>
      <c r="L140" s="141" t="s">
        <v>123</v>
      </c>
      <c r="M140" s="141" t="s">
        <v>124</v>
      </c>
      <c r="N140" s="140" t="s">
        <v>125</v>
      </c>
      <c r="O140" s="140"/>
      <c r="P140" s="141" t="s">
        <v>126</v>
      </c>
      <c r="Q140" s="141" t="s">
        <v>127</v>
      </c>
      <c r="R140" s="141" t="s">
        <v>128</v>
      </c>
      <c r="S140" s="141" t="s">
        <v>129</v>
      </c>
      <c r="T140" s="141"/>
      <c r="U140" s="141"/>
      <c r="V140" s="141"/>
      <c r="W140" s="141"/>
      <c r="X140" s="141"/>
      <c r="Y140" s="141"/>
      <c r="Z140" s="141" t="s">
        <v>121</v>
      </c>
      <c r="AA140" s="141"/>
      <c r="AB140" s="141"/>
      <c r="AC140" s="141"/>
      <c r="AD140" s="141"/>
      <c r="AE140" s="140" t="s">
        <v>130</v>
      </c>
      <c r="AF140" s="140"/>
      <c r="AG140" s="141" t="s">
        <v>131</v>
      </c>
      <c r="AH140" s="141" t="s">
        <v>132</v>
      </c>
      <c r="AI140" s="141" t="s">
        <v>133</v>
      </c>
      <c r="AJ140" s="141" t="s">
        <v>134</v>
      </c>
      <c r="AK140" s="141" t="s">
        <v>135</v>
      </c>
      <c r="AL140" s="141" t="s">
        <v>136</v>
      </c>
      <c r="AM140" s="141" t="s">
        <v>137</v>
      </c>
      <c r="AN140" s="141" t="s">
        <v>138</v>
      </c>
      <c r="AO140" s="141" t="s">
        <v>139</v>
      </c>
      <c r="AP140" s="141" t="s">
        <v>140</v>
      </c>
      <c r="AQ140" s="141" t="s">
        <v>141</v>
      </c>
      <c r="AR140" s="141" t="s">
        <v>142</v>
      </c>
      <c r="AS140" s="141" t="s">
        <v>143</v>
      </c>
      <c r="AT140" s="141" t="s">
        <v>144</v>
      </c>
      <c r="AU140" s="141" t="e">
        <f aca="false">"Размер средств, исключаемых из НВВ на " &amp; #NAME? &amp; " год, в связи с неисполнением ИП"</f>
        <v>#N/A</v>
      </c>
      <c r="AV140" s="141" t="e">
        <f aca="false">"Утверждено на " &amp; #NAME? &amp; " (план)"</f>
        <v>#N/A</v>
      </c>
      <c r="AW140" s="141" t="e">
        <f aca="false">"Утверждено на " &amp; #NAME? &amp; " (корректировка)"</f>
        <v>#N/A</v>
      </c>
      <c r="AX140" s="141" t="e">
        <f aca="false">"Утверждено на " &amp; #NAME? &amp; " (дельта)"</f>
        <v>#N/A</v>
      </c>
      <c r="AY140" s="141" t="e">
        <f aca="false">"Утверждено на " &amp; #NAME?+1 &amp; " (план)"</f>
        <v>#N/A</v>
      </c>
      <c r="AZ140" s="141" t="e">
        <f aca="false">"Утверждено на " &amp; #NAME?+1 &amp; " (корректировка)"</f>
        <v>#N/A</v>
      </c>
      <c r="BA140" s="141" t="e">
        <f aca="false">"Утверждено на " &amp; #NAME?+1 &amp; " (дельта)"</f>
        <v>#N/A</v>
      </c>
      <c r="BB140" s="141" t="e">
        <f aca="false">"Утверждено на " &amp; #NAME?+2 &amp; " (план)"</f>
        <v>#N/A</v>
      </c>
      <c r="BC140" s="141" t="e">
        <f aca="false">"Утверждено на " &amp; #NAME?+2 &amp; " (корректировка)"</f>
        <v>#N/A</v>
      </c>
      <c r="BD140" s="141" t="e">
        <f aca="false">"Утверждено на " &amp; #NAME?+2 &amp; " (дельта)"</f>
        <v>#N/A</v>
      </c>
      <c r="BE140" s="141" t="e">
        <f aca="false">"Утверждено на " &amp; #NAME?+3 &amp; " (план)"</f>
        <v>#N/A</v>
      </c>
      <c r="BF140" s="141" t="e">
        <f aca="false">"Утверждено на " &amp; #NAME?+3 &amp; " (корректировка)"</f>
        <v>#N/A</v>
      </c>
      <c r="BG140" s="141" t="e">
        <f aca="false">"Утверждено на " &amp; #NAME?+3 &amp; " (дельта)"</f>
        <v>#N/A</v>
      </c>
      <c r="BH140" s="141" t="e">
        <f aca="false">"Утверждено на " &amp; #NAME?+4 &amp; " (план)"</f>
        <v>#N/A</v>
      </c>
      <c r="BI140" s="141" t="e">
        <f aca="false">"Утверждено на " &amp; #NAME?+4 &amp; " (корректировка)"</f>
        <v>#N/A</v>
      </c>
      <c r="BJ140" s="141" t="e">
        <f aca="false">"Утверждено на " &amp; #NAME?+4 &amp; " (дельта)"</f>
        <v>#N/A</v>
      </c>
      <c r="BK140" s="141" t="str">
        <f aca="false">"Утверждено на оставшийся период (план)"</f>
        <v>Утверждено на оставшийся период (план)</v>
      </c>
      <c r="BL140" s="141" t="str">
        <f aca="false">"Утверждено на оставшийся период (корректировка)"</f>
        <v>Утверждено на оставшийся период (корректировка)</v>
      </c>
      <c r="BM140" s="141" t="str">
        <f aca="false">"Утверждено на оставшийся период (дельта)"</f>
        <v>Утверждено на оставшийся период (дельта)</v>
      </c>
      <c r="BN140" s="181"/>
    </row>
    <row r="141" customFormat="false" ht="24" hidden="false" customHeight="true" outlineLevel="0" collapsed="false">
      <c r="C141" s="160"/>
      <c r="D141" s="140"/>
      <c r="E141" s="140"/>
      <c r="F141" s="140"/>
      <c r="G141" s="141"/>
      <c r="H141" s="141" t="s">
        <v>102</v>
      </c>
      <c r="I141" s="141" t="s">
        <v>103</v>
      </c>
      <c r="J141" s="141" t="s">
        <v>104</v>
      </c>
      <c r="K141" s="141"/>
      <c r="L141" s="141"/>
      <c r="M141" s="141"/>
      <c r="N141" s="140"/>
      <c r="O141" s="140"/>
      <c r="P141" s="141"/>
      <c r="Q141" s="141"/>
      <c r="R141" s="141"/>
      <c r="S141" s="141" t="s">
        <v>102</v>
      </c>
      <c r="T141" s="141" t="s">
        <v>103</v>
      </c>
      <c r="U141" s="141" t="s">
        <v>104</v>
      </c>
      <c r="V141" s="141" t="s">
        <v>145</v>
      </c>
      <c r="W141" s="141" t="s">
        <v>104</v>
      </c>
      <c r="X141" s="141" t="s">
        <v>146</v>
      </c>
      <c r="Y141" s="141" t="s">
        <v>147</v>
      </c>
      <c r="Z141" s="141" t="s">
        <v>102</v>
      </c>
      <c r="AA141" s="141" t="s">
        <v>103</v>
      </c>
      <c r="AB141" s="141" t="s">
        <v>104</v>
      </c>
      <c r="AC141" s="141" t="s">
        <v>145</v>
      </c>
      <c r="AD141" s="141" t="s">
        <v>104</v>
      </c>
      <c r="AE141" s="140"/>
      <c r="AF141" s="140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 t="s">
        <v>148</v>
      </c>
      <c r="AW141" s="141" t="s">
        <v>148</v>
      </c>
      <c r="AX141" s="141" t="s">
        <v>148</v>
      </c>
      <c r="AY141" s="141" t="s">
        <v>148</v>
      </c>
      <c r="AZ141" s="141" t="s">
        <v>148</v>
      </c>
      <c r="BA141" s="141" t="s">
        <v>148</v>
      </c>
      <c r="BB141" s="141" t="s">
        <v>148</v>
      </c>
      <c r="BC141" s="141" t="s">
        <v>148</v>
      </c>
      <c r="BD141" s="141" t="s">
        <v>148</v>
      </c>
      <c r="BE141" s="141" t="s">
        <v>148</v>
      </c>
      <c r="BF141" s="141" t="s">
        <v>148</v>
      </c>
      <c r="BG141" s="141" t="s">
        <v>148</v>
      </c>
      <c r="BH141" s="141" t="s">
        <v>148</v>
      </c>
      <c r="BI141" s="141" t="s">
        <v>148</v>
      </c>
      <c r="BJ141" s="141" t="s">
        <v>148</v>
      </c>
      <c r="BK141" s="141"/>
      <c r="BL141" s="141"/>
      <c r="BM141" s="141"/>
      <c r="BN141" s="181"/>
    </row>
    <row r="142" customFormat="false" ht="12.75" hidden="false" customHeight="true" outlineLevel="0" collapsed="false">
      <c r="C142" s="160"/>
      <c r="D142" s="204"/>
      <c r="E142" s="204"/>
      <c r="F142" s="204"/>
      <c r="G142" s="184" t="s">
        <v>148</v>
      </c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6" t="n">
        <f aca="false">SUMIF($BN143:$BN144,"&lt;&gt;1",AQ143:AQ144)</f>
        <v>0</v>
      </c>
      <c r="AR142" s="186" t="n">
        <f aca="false">SUMIF($BN143:$BN144,"&lt;&gt;1",AR143:AR144)</f>
        <v>0</v>
      </c>
      <c r="AS142" s="185" t="n">
        <f aca="false">AQ142-AR142</f>
        <v>0</v>
      </c>
      <c r="AT142" s="186" t="n">
        <f aca="false">SUMIF($BN143:$BN144,"&lt;&gt;1",AT143:AT144)</f>
        <v>0</v>
      </c>
      <c r="AU142" s="186" t="n">
        <f aca="false">SUMIF($BN143:$BN144,"&lt;&gt;1",AU143:AU144)</f>
        <v>0</v>
      </c>
      <c r="AV142" s="186" t="n">
        <f aca="false">SUMIF($BN143:$BN144,"&lt;&gt;1",AV143:AV144)</f>
        <v>0</v>
      </c>
      <c r="AW142" s="186" t="n">
        <f aca="false">SUMIF($BN143:$BN144,"&lt;&gt;1",AW143:AW144)</f>
        <v>0</v>
      </c>
      <c r="AX142" s="186" t="n">
        <f aca="false">AV142-AW142</f>
        <v>0</v>
      </c>
      <c r="AY142" s="186" t="n">
        <f aca="false">SUMIF($BN143:$BN144,"&lt;&gt;1",AY143:AY144)</f>
        <v>0</v>
      </c>
      <c r="AZ142" s="186" t="n">
        <f aca="false">SUMIF($BN143:$BN144,"&lt;&gt;1",AZ143:AZ144)</f>
        <v>0</v>
      </c>
      <c r="BA142" s="186" t="n">
        <f aca="false">AY142-AZ142</f>
        <v>0</v>
      </c>
      <c r="BB142" s="186" t="n">
        <f aca="false">SUMIF($BN143:$BN144,"&lt;&gt;1",BB143:BB144)</f>
        <v>0</v>
      </c>
      <c r="BC142" s="186" t="n">
        <f aca="false">SUMIF($BN143:$BN144,"&lt;&gt;1",BC143:BC144)</f>
        <v>0</v>
      </c>
      <c r="BD142" s="186" t="n">
        <f aca="false">BB142-BC142</f>
        <v>0</v>
      </c>
      <c r="BE142" s="186" t="n">
        <f aca="false">SUMIF($BN143:$BN144,"&lt;&gt;1",BE143:BE144)</f>
        <v>0</v>
      </c>
      <c r="BF142" s="186" t="n">
        <f aca="false">SUMIF($BN143:$BN144,"&lt;&gt;1",BF143:BF144)</f>
        <v>0</v>
      </c>
      <c r="BG142" s="186" t="n">
        <f aca="false">BE142-BF142</f>
        <v>0</v>
      </c>
      <c r="BH142" s="186" t="n">
        <f aca="false">SUMIF($BN143:$BN144,"&lt;&gt;1",BH143:BH144)</f>
        <v>0</v>
      </c>
      <c r="BI142" s="186" t="n">
        <f aca="false">SUMIF($BN143:$BN144,"&lt;&gt;1",BI143:BI144)</f>
        <v>0</v>
      </c>
      <c r="BJ142" s="186" t="n">
        <f aca="false">BH142-BI142</f>
        <v>0</v>
      </c>
      <c r="BK142" s="186" t="n">
        <f aca="false">SUMIF($BN143:$BN144,"&lt;&gt;1",BK143:BK144)</f>
        <v>0</v>
      </c>
      <c r="BL142" s="186" t="n">
        <f aca="false">SUMIF($BN143:$BN144,"&lt;&gt;1",BL143:BL144)</f>
        <v>0</v>
      </c>
      <c r="BM142" s="185" t="n">
        <f aca="false">BK142-BL142</f>
        <v>0</v>
      </c>
      <c r="BN142" s="181"/>
    </row>
    <row r="143" s="174" customFormat="true" ht="11.25" hidden="true" customHeight="true" outlineLevel="0" collapsed="false">
      <c r="C143" s="160"/>
      <c r="D143" s="143" t="n">
        <v>0</v>
      </c>
      <c r="E143" s="143"/>
      <c r="F143" s="143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44"/>
      <c r="BN143" s="181"/>
    </row>
    <row r="144" customFormat="false" ht="11.25" hidden="false" customHeight="false" outlineLevel="0" collapsed="false">
      <c r="C144" s="160"/>
      <c r="D144" s="269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1"/>
      <c r="AF144" s="271"/>
      <c r="AG144" s="271"/>
      <c r="AH144" s="271"/>
      <c r="AI144" s="271"/>
      <c r="AJ144" s="271"/>
      <c r="AK144" s="271"/>
      <c r="AL144" s="271"/>
      <c r="AM144" s="271"/>
      <c r="AN144" s="271"/>
      <c r="AO144" s="271"/>
      <c r="AP144" s="271"/>
      <c r="AQ144" s="271"/>
      <c r="AR144" s="271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1"/>
      <c r="BD144" s="271"/>
      <c r="BE144" s="271"/>
      <c r="BF144" s="271"/>
      <c r="BG144" s="271"/>
      <c r="BH144" s="271"/>
      <c r="BI144" s="271"/>
      <c r="BJ144" s="271"/>
      <c r="BK144" s="271"/>
      <c r="BL144" s="271"/>
      <c r="BM144" s="271"/>
      <c r="BN144" s="181"/>
    </row>
    <row r="145" customFormat="false" ht="11.25" hidden="false" customHeight="false" outlineLevel="0" collapsed="false"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44"/>
      <c r="BN145" s="174"/>
    </row>
  </sheetData>
  <sheetProtection sheet="true" password="fa9c" objects="true" scenarios="true" formatColumns="false" formatRows="false" autoFilter="false"/>
  <mergeCells count="669">
    <mergeCell ref="AD5:AP5"/>
    <mergeCell ref="E6:AE6"/>
    <mergeCell ref="D7:D8"/>
    <mergeCell ref="E7:E8"/>
    <mergeCell ref="F7:F8"/>
    <mergeCell ref="G7:G8"/>
    <mergeCell ref="H7:J7"/>
    <mergeCell ref="K7:K8"/>
    <mergeCell ref="L7:L8"/>
    <mergeCell ref="M7:M8"/>
    <mergeCell ref="N7:O8"/>
    <mergeCell ref="P7:P8"/>
    <mergeCell ref="Q7:Q8"/>
    <mergeCell ref="R7:R8"/>
    <mergeCell ref="S7:Y7"/>
    <mergeCell ref="Z7:AD7"/>
    <mergeCell ref="AE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BK7:BK8"/>
    <mergeCell ref="BL7:BL8"/>
    <mergeCell ref="BM7:BM8"/>
    <mergeCell ref="D47:D48"/>
    <mergeCell ref="E47:E48"/>
    <mergeCell ref="F47:F48"/>
    <mergeCell ref="G47:G48"/>
    <mergeCell ref="H47:J47"/>
    <mergeCell ref="K47:K48"/>
    <mergeCell ref="L47:L48"/>
    <mergeCell ref="M47:M48"/>
    <mergeCell ref="N47:O48"/>
    <mergeCell ref="P47:P48"/>
    <mergeCell ref="Q47:Q48"/>
    <mergeCell ref="R47:R48"/>
    <mergeCell ref="S47:Y47"/>
    <mergeCell ref="Z47:AD47"/>
    <mergeCell ref="AE47:AF48"/>
    <mergeCell ref="AG47:AG48"/>
    <mergeCell ref="AH47:AH48"/>
    <mergeCell ref="AI47:AI48"/>
    <mergeCell ref="AJ47:AJ48"/>
    <mergeCell ref="AK47:AK48"/>
    <mergeCell ref="AL47:AL48"/>
    <mergeCell ref="AM47:AM48"/>
    <mergeCell ref="AN47:AN48"/>
    <mergeCell ref="AO47:AO48"/>
    <mergeCell ref="AP47:AP48"/>
    <mergeCell ref="AQ47:AQ48"/>
    <mergeCell ref="AR47:AR48"/>
    <mergeCell ref="AS47:AS48"/>
    <mergeCell ref="AT47:AT48"/>
    <mergeCell ref="AU47:AU48"/>
    <mergeCell ref="BK47:BK48"/>
    <mergeCell ref="BL47:BL48"/>
    <mergeCell ref="BM47:BM48"/>
    <mergeCell ref="AE49:AG49"/>
    <mergeCell ref="D51:D72"/>
    <mergeCell ref="E51:E72"/>
    <mergeCell ref="F51:F72"/>
    <mergeCell ref="G51:G72"/>
    <mergeCell ref="H51:H72"/>
    <mergeCell ref="I51:I72"/>
    <mergeCell ref="J51:J72"/>
    <mergeCell ref="K51:K72"/>
    <mergeCell ref="L51:L72"/>
    <mergeCell ref="M51:M72"/>
    <mergeCell ref="N52:N55"/>
    <mergeCell ref="O52:O55"/>
    <mergeCell ref="P52:P55"/>
    <mergeCell ref="Q52:Q55"/>
    <mergeCell ref="R52:R55"/>
    <mergeCell ref="S52:S55"/>
    <mergeCell ref="T52:T55"/>
    <mergeCell ref="U52:U55"/>
    <mergeCell ref="V52:V55"/>
    <mergeCell ref="W52:W55"/>
    <mergeCell ref="X52:X55"/>
    <mergeCell ref="Y52:Y55"/>
    <mergeCell ref="Z52:Z55"/>
    <mergeCell ref="AA52:AA55"/>
    <mergeCell ref="AB52:AB55"/>
    <mergeCell ref="AC52:AC55"/>
    <mergeCell ref="AD52:AD55"/>
    <mergeCell ref="BO52:BO55"/>
    <mergeCell ref="BP52:BP55"/>
    <mergeCell ref="BQ52:BQ55"/>
    <mergeCell ref="BS52:BS55"/>
    <mergeCell ref="BT52:BT55"/>
    <mergeCell ref="BU52:BU55"/>
    <mergeCell ref="BV52:BV55"/>
    <mergeCell ref="BW52:BW55"/>
    <mergeCell ref="N56:N59"/>
    <mergeCell ref="O56:O59"/>
    <mergeCell ref="P56:P59"/>
    <mergeCell ref="Q56:Q59"/>
    <mergeCell ref="R56:R59"/>
    <mergeCell ref="S56:S59"/>
    <mergeCell ref="T56:T59"/>
    <mergeCell ref="U56:U59"/>
    <mergeCell ref="V56:V59"/>
    <mergeCell ref="W56:W59"/>
    <mergeCell ref="X56:X59"/>
    <mergeCell ref="Y56:Y59"/>
    <mergeCell ref="Z56:Z59"/>
    <mergeCell ref="AA56:AA59"/>
    <mergeCell ref="AB56:AB59"/>
    <mergeCell ref="AC56:AC59"/>
    <mergeCell ref="AD56:AD59"/>
    <mergeCell ref="BO56:BO59"/>
    <mergeCell ref="BP56:BP59"/>
    <mergeCell ref="BQ56:BQ59"/>
    <mergeCell ref="BS56:BS59"/>
    <mergeCell ref="BT56:BT59"/>
    <mergeCell ref="BU56:BU59"/>
    <mergeCell ref="BV56:BV59"/>
    <mergeCell ref="BW56:BW59"/>
    <mergeCell ref="N60:N63"/>
    <mergeCell ref="O60:O63"/>
    <mergeCell ref="P60:P63"/>
    <mergeCell ref="Q60:Q63"/>
    <mergeCell ref="R60:R63"/>
    <mergeCell ref="S60:S63"/>
    <mergeCell ref="T60:T63"/>
    <mergeCell ref="U60:U63"/>
    <mergeCell ref="V60:V63"/>
    <mergeCell ref="W60:W63"/>
    <mergeCell ref="X60:X63"/>
    <mergeCell ref="Y60:Y63"/>
    <mergeCell ref="Z60:Z63"/>
    <mergeCell ref="AA60:AA63"/>
    <mergeCell ref="AB60:AB63"/>
    <mergeCell ref="AC60:AC63"/>
    <mergeCell ref="AD60:AD63"/>
    <mergeCell ref="BO60:BO63"/>
    <mergeCell ref="BP60:BP63"/>
    <mergeCell ref="BQ60:BQ63"/>
    <mergeCell ref="BS60:BS63"/>
    <mergeCell ref="BT60:BT63"/>
    <mergeCell ref="BU60:BU63"/>
    <mergeCell ref="BV60:BV63"/>
    <mergeCell ref="BW60:BW63"/>
    <mergeCell ref="N64:N67"/>
    <mergeCell ref="O64:O67"/>
    <mergeCell ref="P64:P67"/>
    <mergeCell ref="Q64:Q67"/>
    <mergeCell ref="R64:R67"/>
    <mergeCell ref="S64:S67"/>
    <mergeCell ref="T64:T67"/>
    <mergeCell ref="U64:U67"/>
    <mergeCell ref="V64:V67"/>
    <mergeCell ref="W64:W67"/>
    <mergeCell ref="X64:X67"/>
    <mergeCell ref="Y64:Y67"/>
    <mergeCell ref="Z64:Z67"/>
    <mergeCell ref="AA64:AA67"/>
    <mergeCell ref="AB64:AB67"/>
    <mergeCell ref="AC64:AC67"/>
    <mergeCell ref="AD64:AD67"/>
    <mergeCell ref="BO64:BO67"/>
    <mergeCell ref="BP64:BP67"/>
    <mergeCell ref="BQ64:BQ67"/>
    <mergeCell ref="BS64:BS67"/>
    <mergeCell ref="BT64:BT67"/>
    <mergeCell ref="BU64:BU67"/>
    <mergeCell ref="BV64:BV67"/>
    <mergeCell ref="BW64:BW67"/>
    <mergeCell ref="N68:N71"/>
    <mergeCell ref="O68:O71"/>
    <mergeCell ref="P68:P71"/>
    <mergeCell ref="Q68:Q71"/>
    <mergeCell ref="R68:R71"/>
    <mergeCell ref="S68:S71"/>
    <mergeCell ref="T68:T71"/>
    <mergeCell ref="U68:U71"/>
    <mergeCell ref="V68:V71"/>
    <mergeCell ref="W68:W71"/>
    <mergeCell ref="X68:X71"/>
    <mergeCell ref="Y68:Y71"/>
    <mergeCell ref="Z68:Z71"/>
    <mergeCell ref="AA68:AA71"/>
    <mergeCell ref="AB68:AB71"/>
    <mergeCell ref="AC68:AC71"/>
    <mergeCell ref="AD68:AD71"/>
    <mergeCell ref="BO68:BO71"/>
    <mergeCell ref="BP68:BP71"/>
    <mergeCell ref="BQ68:BQ71"/>
    <mergeCell ref="BS68:BS71"/>
    <mergeCell ref="BT68:BT71"/>
    <mergeCell ref="BU68:BU71"/>
    <mergeCell ref="BV68:BV71"/>
    <mergeCell ref="BW68:BW71"/>
    <mergeCell ref="P72:Q72"/>
    <mergeCell ref="D73:D77"/>
    <mergeCell ref="E73:E77"/>
    <mergeCell ref="F73:F77"/>
    <mergeCell ref="G73:G77"/>
    <mergeCell ref="H73:H77"/>
    <mergeCell ref="I73:I77"/>
    <mergeCell ref="J73:J77"/>
    <mergeCell ref="K73:K77"/>
    <mergeCell ref="L73:L77"/>
    <mergeCell ref="M73:M77"/>
    <mergeCell ref="N74:N76"/>
    <mergeCell ref="O74:O76"/>
    <mergeCell ref="P74:P76"/>
    <mergeCell ref="Q74:Q76"/>
    <mergeCell ref="R74:R76"/>
    <mergeCell ref="S74:S76"/>
    <mergeCell ref="T74:T76"/>
    <mergeCell ref="U74:U76"/>
    <mergeCell ref="V74:V76"/>
    <mergeCell ref="W74:W76"/>
    <mergeCell ref="X74:X76"/>
    <mergeCell ref="Y74:Y76"/>
    <mergeCell ref="Z74:Z76"/>
    <mergeCell ref="AA74:AA76"/>
    <mergeCell ref="AB74:AB76"/>
    <mergeCell ref="AC74:AC76"/>
    <mergeCell ref="AD74:AD76"/>
    <mergeCell ref="BO74:BO76"/>
    <mergeCell ref="BP74:BP76"/>
    <mergeCell ref="BQ74:BQ76"/>
    <mergeCell ref="BS74:BS76"/>
    <mergeCell ref="BT74:BT76"/>
    <mergeCell ref="BU74:BU76"/>
    <mergeCell ref="BV74:BV76"/>
    <mergeCell ref="BW74:BW76"/>
    <mergeCell ref="P77:Q77"/>
    <mergeCell ref="D78:D82"/>
    <mergeCell ref="E78:E82"/>
    <mergeCell ref="F78:F82"/>
    <mergeCell ref="G78:G82"/>
    <mergeCell ref="H78:H82"/>
    <mergeCell ref="I78:I82"/>
    <mergeCell ref="J78:J82"/>
    <mergeCell ref="K78:K82"/>
    <mergeCell ref="L78:L82"/>
    <mergeCell ref="M78:M82"/>
    <mergeCell ref="N79:N81"/>
    <mergeCell ref="O79:O81"/>
    <mergeCell ref="P79:P81"/>
    <mergeCell ref="Q79:Q81"/>
    <mergeCell ref="R79:R81"/>
    <mergeCell ref="S79:S81"/>
    <mergeCell ref="T79:T81"/>
    <mergeCell ref="U79:U81"/>
    <mergeCell ref="V79:V81"/>
    <mergeCell ref="W79:W81"/>
    <mergeCell ref="X79:X81"/>
    <mergeCell ref="Y79:Y81"/>
    <mergeCell ref="Z79:Z81"/>
    <mergeCell ref="AA79:AA81"/>
    <mergeCell ref="AB79:AB81"/>
    <mergeCell ref="AC79:AC81"/>
    <mergeCell ref="AD79:AD81"/>
    <mergeCell ref="BO79:BO81"/>
    <mergeCell ref="BP79:BP81"/>
    <mergeCell ref="BQ79:BQ81"/>
    <mergeCell ref="BS79:BS81"/>
    <mergeCell ref="BT79:BT81"/>
    <mergeCell ref="BU79:BU81"/>
    <mergeCell ref="BV79:BV81"/>
    <mergeCell ref="BW79:BW81"/>
    <mergeCell ref="P82:Q82"/>
    <mergeCell ref="D83:D87"/>
    <mergeCell ref="E83:E87"/>
    <mergeCell ref="F83:F87"/>
    <mergeCell ref="G83:G87"/>
    <mergeCell ref="H83:H87"/>
    <mergeCell ref="I83:I87"/>
    <mergeCell ref="J83:J87"/>
    <mergeCell ref="K83:K87"/>
    <mergeCell ref="L83:L87"/>
    <mergeCell ref="M83:M87"/>
    <mergeCell ref="N84:N86"/>
    <mergeCell ref="O84:O86"/>
    <mergeCell ref="P84:P86"/>
    <mergeCell ref="Q84:Q86"/>
    <mergeCell ref="R84:R86"/>
    <mergeCell ref="S84:S86"/>
    <mergeCell ref="T84:T86"/>
    <mergeCell ref="U84:U86"/>
    <mergeCell ref="V84:V86"/>
    <mergeCell ref="W84:W86"/>
    <mergeCell ref="X84:X86"/>
    <mergeCell ref="Y84:Y86"/>
    <mergeCell ref="Z84:Z86"/>
    <mergeCell ref="AA84:AA86"/>
    <mergeCell ref="AB84:AB86"/>
    <mergeCell ref="AC84:AC86"/>
    <mergeCell ref="AD84:AD86"/>
    <mergeCell ref="BO84:BO86"/>
    <mergeCell ref="BP84:BP86"/>
    <mergeCell ref="BQ84:BQ86"/>
    <mergeCell ref="BS84:BS86"/>
    <mergeCell ref="BT84:BT86"/>
    <mergeCell ref="BU84:BU86"/>
    <mergeCell ref="BV84:BV86"/>
    <mergeCell ref="BW84:BW86"/>
    <mergeCell ref="P87:Q87"/>
    <mergeCell ref="D88:D92"/>
    <mergeCell ref="E88:E92"/>
    <mergeCell ref="F88:F92"/>
    <mergeCell ref="G88:G92"/>
    <mergeCell ref="H88:H92"/>
    <mergeCell ref="I88:I92"/>
    <mergeCell ref="J88:J92"/>
    <mergeCell ref="K88:K92"/>
    <mergeCell ref="L88:L92"/>
    <mergeCell ref="M88:M92"/>
    <mergeCell ref="N89:N91"/>
    <mergeCell ref="O89:O91"/>
    <mergeCell ref="P89:P91"/>
    <mergeCell ref="Q89:Q91"/>
    <mergeCell ref="R89:R91"/>
    <mergeCell ref="S89:S91"/>
    <mergeCell ref="T89:T91"/>
    <mergeCell ref="U89:U91"/>
    <mergeCell ref="V89:V91"/>
    <mergeCell ref="W89:W91"/>
    <mergeCell ref="X89:X91"/>
    <mergeCell ref="Y89:Y91"/>
    <mergeCell ref="Z89:Z91"/>
    <mergeCell ref="AA89:AA91"/>
    <mergeCell ref="AB89:AB91"/>
    <mergeCell ref="AC89:AC91"/>
    <mergeCell ref="AD89:AD91"/>
    <mergeCell ref="BO89:BO91"/>
    <mergeCell ref="BP89:BP91"/>
    <mergeCell ref="BQ89:BQ91"/>
    <mergeCell ref="BS89:BS91"/>
    <mergeCell ref="BT89:BT91"/>
    <mergeCell ref="BU89:BU91"/>
    <mergeCell ref="BV89:BV91"/>
    <mergeCell ref="BW89:BW91"/>
    <mergeCell ref="P92:Q92"/>
    <mergeCell ref="D93:D97"/>
    <mergeCell ref="E93:E97"/>
    <mergeCell ref="F93:F97"/>
    <mergeCell ref="G93:G97"/>
    <mergeCell ref="H93:H97"/>
    <mergeCell ref="I93:I97"/>
    <mergeCell ref="J93:J97"/>
    <mergeCell ref="K93:K97"/>
    <mergeCell ref="L93:L97"/>
    <mergeCell ref="M93:M97"/>
    <mergeCell ref="N94:N96"/>
    <mergeCell ref="O94:O96"/>
    <mergeCell ref="P94:P96"/>
    <mergeCell ref="Q94:Q96"/>
    <mergeCell ref="R94:R96"/>
    <mergeCell ref="S94:S96"/>
    <mergeCell ref="T94:T96"/>
    <mergeCell ref="U94:U96"/>
    <mergeCell ref="V94:V96"/>
    <mergeCell ref="W94:W96"/>
    <mergeCell ref="X94:X96"/>
    <mergeCell ref="Y94:Y96"/>
    <mergeCell ref="Z94:Z96"/>
    <mergeCell ref="AA94:AA96"/>
    <mergeCell ref="AB94:AB96"/>
    <mergeCell ref="AC94:AC96"/>
    <mergeCell ref="AD94:AD96"/>
    <mergeCell ref="BO94:BO96"/>
    <mergeCell ref="BP94:BP96"/>
    <mergeCell ref="BQ94:BQ96"/>
    <mergeCell ref="BS94:BS96"/>
    <mergeCell ref="BT94:BT96"/>
    <mergeCell ref="BU94:BU96"/>
    <mergeCell ref="BV94:BV96"/>
    <mergeCell ref="BW94:BW96"/>
    <mergeCell ref="P97:Q97"/>
    <mergeCell ref="D98:D102"/>
    <mergeCell ref="E98:E102"/>
    <mergeCell ref="F98:F102"/>
    <mergeCell ref="G98:G102"/>
    <mergeCell ref="H98:H102"/>
    <mergeCell ref="I98:I102"/>
    <mergeCell ref="J98:J102"/>
    <mergeCell ref="K98:K102"/>
    <mergeCell ref="L98:L102"/>
    <mergeCell ref="M98:M102"/>
    <mergeCell ref="N99:N101"/>
    <mergeCell ref="O99:O101"/>
    <mergeCell ref="P99:P101"/>
    <mergeCell ref="Q99:Q101"/>
    <mergeCell ref="R99:R101"/>
    <mergeCell ref="S99:S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AC99:AC101"/>
    <mergeCell ref="AD99:AD101"/>
    <mergeCell ref="BO99:BO101"/>
    <mergeCell ref="BP99:BP101"/>
    <mergeCell ref="BQ99:BQ101"/>
    <mergeCell ref="BS99:BS101"/>
    <mergeCell ref="BT99:BT101"/>
    <mergeCell ref="BU99:BU101"/>
    <mergeCell ref="BV99:BV101"/>
    <mergeCell ref="BW99:BW101"/>
    <mergeCell ref="P102:Q102"/>
    <mergeCell ref="D103:D107"/>
    <mergeCell ref="E103:E107"/>
    <mergeCell ref="F103:F107"/>
    <mergeCell ref="G103:G107"/>
    <mergeCell ref="H103:H107"/>
    <mergeCell ref="I103:I107"/>
    <mergeCell ref="J103:J107"/>
    <mergeCell ref="K103:K107"/>
    <mergeCell ref="L103:L107"/>
    <mergeCell ref="M103:M107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W104:W106"/>
    <mergeCell ref="X104:X106"/>
    <mergeCell ref="Y104:Y106"/>
    <mergeCell ref="Z104:Z106"/>
    <mergeCell ref="AA104:AA106"/>
    <mergeCell ref="AB104:AB106"/>
    <mergeCell ref="AC104:AC106"/>
    <mergeCell ref="AD104:AD106"/>
    <mergeCell ref="BO104:BO106"/>
    <mergeCell ref="BP104:BP106"/>
    <mergeCell ref="BQ104:BQ106"/>
    <mergeCell ref="BS104:BS106"/>
    <mergeCell ref="BT104:BT106"/>
    <mergeCell ref="BU104:BU106"/>
    <mergeCell ref="BV104:BV106"/>
    <mergeCell ref="BW104:BW106"/>
    <mergeCell ref="P107:Q107"/>
    <mergeCell ref="D108:D113"/>
    <mergeCell ref="E108:E113"/>
    <mergeCell ref="F108:F113"/>
    <mergeCell ref="G108:G113"/>
    <mergeCell ref="H108:H113"/>
    <mergeCell ref="I108:I113"/>
    <mergeCell ref="J108:J113"/>
    <mergeCell ref="K108:K113"/>
    <mergeCell ref="L108:L113"/>
    <mergeCell ref="M108:M113"/>
    <mergeCell ref="N109:N112"/>
    <mergeCell ref="O109:O112"/>
    <mergeCell ref="P109:P112"/>
    <mergeCell ref="Q109:Q112"/>
    <mergeCell ref="R109:R112"/>
    <mergeCell ref="S109:S112"/>
    <mergeCell ref="T109:T112"/>
    <mergeCell ref="U109:U112"/>
    <mergeCell ref="V109:V112"/>
    <mergeCell ref="W109:W112"/>
    <mergeCell ref="X109:X112"/>
    <mergeCell ref="Y109:Y112"/>
    <mergeCell ref="Z109:Z112"/>
    <mergeCell ref="AA109:AA112"/>
    <mergeCell ref="AB109:AB112"/>
    <mergeCell ref="AC109:AC112"/>
    <mergeCell ref="AD109:AD112"/>
    <mergeCell ref="BO109:BO112"/>
    <mergeCell ref="BP109:BP112"/>
    <mergeCell ref="BQ109:BQ112"/>
    <mergeCell ref="BS109:BS112"/>
    <mergeCell ref="BT109:BT112"/>
    <mergeCell ref="BU109:BU112"/>
    <mergeCell ref="BV109:BV112"/>
    <mergeCell ref="BW109:BW112"/>
    <mergeCell ref="P113:Q113"/>
    <mergeCell ref="D114:D118"/>
    <mergeCell ref="E114:E118"/>
    <mergeCell ref="F114:F118"/>
    <mergeCell ref="G114:G118"/>
    <mergeCell ref="H114:H118"/>
    <mergeCell ref="I114:I118"/>
    <mergeCell ref="J114:J118"/>
    <mergeCell ref="K114:K118"/>
    <mergeCell ref="L114:L118"/>
    <mergeCell ref="M114:M118"/>
    <mergeCell ref="N115:N117"/>
    <mergeCell ref="O115:O117"/>
    <mergeCell ref="P115:P117"/>
    <mergeCell ref="Q115:Q117"/>
    <mergeCell ref="R115:R117"/>
    <mergeCell ref="S115:S117"/>
    <mergeCell ref="T115:T117"/>
    <mergeCell ref="U115:U117"/>
    <mergeCell ref="V115:V117"/>
    <mergeCell ref="W115:W117"/>
    <mergeCell ref="X115:X117"/>
    <mergeCell ref="Y115:Y117"/>
    <mergeCell ref="Z115:Z117"/>
    <mergeCell ref="AA115:AA117"/>
    <mergeCell ref="AB115:AB117"/>
    <mergeCell ref="AC115:AC117"/>
    <mergeCell ref="AD115:AD117"/>
    <mergeCell ref="BO115:BO117"/>
    <mergeCell ref="BP115:BP117"/>
    <mergeCell ref="BQ115:BQ117"/>
    <mergeCell ref="BS115:BS117"/>
    <mergeCell ref="BT115:BT117"/>
    <mergeCell ref="BU115:BU117"/>
    <mergeCell ref="BV115:BV117"/>
    <mergeCell ref="BW115:BW117"/>
    <mergeCell ref="P118:Q118"/>
    <mergeCell ref="D119:D123"/>
    <mergeCell ref="E119:E123"/>
    <mergeCell ref="F119:F123"/>
    <mergeCell ref="G119:G123"/>
    <mergeCell ref="H119:H123"/>
    <mergeCell ref="I119:I123"/>
    <mergeCell ref="J119:J123"/>
    <mergeCell ref="K119:K123"/>
    <mergeCell ref="L119:L123"/>
    <mergeCell ref="M119:M123"/>
    <mergeCell ref="N120:N122"/>
    <mergeCell ref="O120:O122"/>
    <mergeCell ref="P120:P122"/>
    <mergeCell ref="Q120:Q122"/>
    <mergeCell ref="R120:R122"/>
    <mergeCell ref="S120:S122"/>
    <mergeCell ref="T120:T122"/>
    <mergeCell ref="U120:U122"/>
    <mergeCell ref="V120:V122"/>
    <mergeCell ref="W120:W122"/>
    <mergeCell ref="X120:X122"/>
    <mergeCell ref="Y120:Y122"/>
    <mergeCell ref="Z120:Z122"/>
    <mergeCell ref="AA120:AA122"/>
    <mergeCell ref="AB120:AB122"/>
    <mergeCell ref="AC120:AC122"/>
    <mergeCell ref="AD120:AD122"/>
    <mergeCell ref="BO120:BO122"/>
    <mergeCell ref="BP120:BP122"/>
    <mergeCell ref="BQ120:BQ122"/>
    <mergeCell ref="BS120:BS122"/>
    <mergeCell ref="BT120:BT122"/>
    <mergeCell ref="BU120:BU122"/>
    <mergeCell ref="BV120:BV122"/>
    <mergeCell ref="BW120:BW122"/>
    <mergeCell ref="P123:Q123"/>
    <mergeCell ref="D124:D129"/>
    <mergeCell ref="E124:E129"/>
    <mergeCell ref="F124:F129"/>
    <mergeCell ref="G124:G129"/>
    <mergeCell ref="H124:H129"/>
    <mergeCell ref="I124:I129"/>
    <mergeCell ref="J124:J129"/>
    <mergeCell ref="K124:K129"/>
    <mergeCell ref="L124:L129"/>
    <mergeCell ref="M124:M129"/>
    <mergeCell ref="N125:N128"/>
    <mergeCell ref="O125:O128"/>
    <mergeCell ref="P125:P128"/>
    <mergeCell ref="Q125:Q128"/>
    <mergeCell ref="R125:R128"/>
    <mergeCell ref="S125:S128"/>
    <mergeCell ref="T125:T128"/>
    <mergeCell ref="U125:U128"/>
    <mergeCell ref="V125:V128"/>
    <mergeCell ref="W125:W128"/>
    <mergeCell ref="X125:X128"/>
    <mergeCell ref="Y125:Y128"/>
    <mergeCell ref="Z125:Z128"/>
    <mergeCell ref="AA125:AA128"/>
    <mergeCell ref="AB125:AB128"/>
    <mergeCell ref="AC125:AC128"/>
    <mergeCell ref="AD125:AD128"/>
    <mergeCell ref="BO125:BO128"/>
    <mergeCell ref="BP125:BP128"/>
    <mergeCell ref="BQ125:BQ128"/>
    <mergeCell ref="BS125:BS128"/>
    <mergeCell ref="BT125:BT128"/>
    <mergeCell ref="BU125:BU128"/>
    <mergeCell ref="BV125:BV128"/>
    <mergeCell ref="BW125:BW128"/>
    <mergeCell ref="P129:Q129"/>
    <mergeCell ref="D133:D134"/>
    <mergeCell ref="E133:E134"/>
    <mergeCell ref="F133:F134"/>
    <mergeCell ref="G133:G134"/>
    <mergeCell ref="H133:J133"/>
    <mergeCell ref="K133:K134"/>
    <mergeCell ref="L133:L134"/>
    <mergeCell ref="M133:M134"/>
    <mergeCell ref="N133:O134"/>
    <mergeCell ref="P133:P134"/>
    <mergeCell ref="Q133:Q134"/>
    <mergeCell ref="R133:R134"/>
    <mergeCell ref="S133:Y133"/>
    <mergeCell ref="Z133:AD133"/>
    <mergeCell ref="AE133:AF134"/>
    <mergeCell ref="AG133:AG134"/>
    <mergeCell ref="AH133:AH134"/>
    <mergeCell ref="AI133:AI134"/>
    <mergeCell ref="AJ133:AJ134"/>
    <mergeCell ref="AK133:AK134"/>
    <mergeCell ref="AL133:AL134"/>
    <mergeCell ref="AM133:AM134"/>
    <mergeCell ref="AN133:AN134"/>
    <mergeCell ref="AO133:AO134"/>
    <mergeCell ref="AP133:AP134"/>
    <mergeCell ref="AQ133:AQ134"/>
    <mergeCell ref="AR133:AR134"/>
    <mergeCell ref="AS133:AS134"/>
    <mergeCell ref="AT133:AT134"/>
    <mergeCell ref="AU133:AU134"/>
    <mergeCell ref="BK133:BK134"/>
    <mergeCell ref="BL133:BL134"/>
    <mergeCell ref="BM133:BM134"/>
    <mergeCell ref="AE135:AG135"/>
    <mergeCell ref="D140:D141"/>
    <mergeCell ref="E140:E141"/>
    <mergeCell ref="F140:F141"/>
    <mergeCell ref="G140:G141"/>
    <mergeCell ref="H140:J140"/>
    <mergeCell ref="K140:K141"/>
    <mergeCell ref="L140:L141"/>
    <mergeCell ref="M140:M141"/>
    <mergeCell ref="N140:O141"/>
    <mergeCell ref="P140:P141"/>
    <mergeCell ref="Q140:Q141"/>
    <mergeCell ref="R140:R141"/>
    <mergeCell ref="S140:Y140"/>
    <mergeCell ref="Z140:AD140"/>
    <mergeCell ref="AE140:AF141"/>
    <mergeCell ref="AG140:AG141"/>
    <mergeCell ref="AH140:AH141"/>
    <mergeCell ref="AI140:AI141"/>
    <mergeCell ref="AJ140:AJ141"/>
    <mergeCell ref="AK140:AK141"/>
    <mergeCell ref="AL140:AL141"/>
    <mergeCell ref="AM140:AM141"/>
    <mergeCell ref="AN140:AN141"/>
    <mergeCell ref="AO140:AO141"/>
    <mergeCell ref="AP140:AP141"/>
    <mergeCell ref="AQ140:AQ141"/>
    <mergeCell ref="AR140:AR141"/>
    <mergeCell ref="AS140:AS141"/>
    <mergeCell ref="AT140:AT141"/>
    <mergeCell ref="AU140:AU141"/>
    <mergeCell ref="BK140:BK141"/>
    <mergeCell ref="BL140:BL141"/>
    <mergeCell ref="BM140:BM141"/>
    <mergeCell ref="AE142:AG142"/>
  </mergeCells>
  <dataValidations count="9">
    <dataValidation allowBlank="true" error="Допускается ввод не более 900 символов!" errorTitle="Ошибка" operator="lessThanOrEqual" showDropDown="false" showErrorMessage="true" showInputMessage="true" sqref="G51:G55 AE53:AF54 AI53:AO54 H54:J54 G56:J71 AE57:AF58 AI57:AO58 AE61:AF62 AI61:AO62 AE65:AF66 AI65:AO66 AE69:AF70 AI69:AO70 G73:G76 AE75:AF75 AI75:AO75 G78:G81 AE80:AF80 AI80:AO80 G83:G86 AE85:AF85 AI85:AO85 G88:G91 AE90:AF90 AI90:AO90 G93:G96 AE95:AF95 AI95:AO95 G98:G101 AE100:AF100 AI100:AO100 G103:G106 AE105:AF105 AI105:AO105 G108:G112 AE110:AF111 AI110:AO111 H111:J111 G114:G117 AE116:AF116 AI116:AO116 G119:G122 AE121:AF121 AI121:AO121 G124:G128 AE126:AF127 AI126:AO127 H127:J127" type="textLength">
      <formula1>900</formula1>
      <formula2>0</formula2>
    </dataValidation>
    <dataValidation allowBlank="true" error="Выберите значение из списка" errorTitle="Ошибка" operator="between" prompt="Выберите значение из списка" showDropDown="false" showErrorMessage="true" showInputMessage="true" sqref="E51:E128 L51:L129 AH53:AH54 AP53:AP54 AH57:AH58 AP57:AP58 AH61:AH62 AP61:AP62 AH65:AH66 AP65:AP66 AH69:AH70 AP69:AP70 AH75 AP75 AH80 AP80 AH85 AP85 AH90 AP90 AH95 AP95 AH100 AP100 AH105 AP105 AH110:AH111 AP110:AP111 AH116 AP116 AH121 AP121 AH126:AH127 AP126:AP127 E129" type="list">
      <formula1>0</formula1>
      <formula2>0</formula2>
    </dataValidation>
    <dataValidation allowBlank="true" operator="between" prompt="Для выбора объекта необходимо два раза нажать левую кнопку мыши!" promptTitle="Ввод" showDropDown="false" showErrorMessage="true" showInputMessage="true" sqref="Q52:Q53 Q55:Q57 Q59:Q61 Q63:Q65 Q67:Q69 Q71 Q74:Q76 Q79:Q81 Q84:Q86 Q89:Q91 Q94:Q96 Q99:Q101 Q104:Q106 Q109:Q110 Q112 Q115:Q117 Q120:Q122 Q125:Q126 Q128" type="none">
      <formula1>0</formula1>
      <formula2>0</formula2>
    </dataValidation>
    <dataValidation allowBlank="true" operator="between" prompt="Для выбора необходимо два раза нажать левую кнопку мыши!" promptTitle="Ввод" showDropDown="false" showErrorMessage="true" showInputMessage="true" sqref="H51:J53 H55:J55 H72:J110 H112:J126 H128:J129" type="none">
      <formula1>0</formula1>
      <formula2>0</formula2>
    </dataValidation>
    <dataValidation allowBlank="true" error="Необходимо выбрать значение из списка!" errorTitle="Ошибка" operator="lessThanOrEqual" prompt="Необходимо указать принадлежность объекта к инфраструктуре ТЭ или его отсутствие" promptTitle="Ввод" showDropDown="false" showErrorMessage="true" showInputMessage="true" sqref="P52:P53 P55 P74:P76 P79:P81 P84:P86 P89:P91 P94:P96 P99:P101 P104:P106 P109:P110 P112 P115:P117 P120:P122 P125:P126 P128" type="list">
      <formula1>"да,без привязки к объекту"</formula1>
      <formula2>0</formula2>
    </dataValidation>
    <dataValidation allowBlank="true" error="Допускается ввод только неотрицательных чисел!" errorTitle="Ошибка" operator="between" showDropDown="false" showErrorMessage="true" showInputMessage="false" sqref="AT53:AW54 AY53:AZ54 BB53:BC54 BE53:BF54 BH53:BI54 BK53:BL54 AT57:AW58 AY57:AZ58 BB57:BC58 BE57:BF58 BH57:BI58 BK57:BL58 AT61:AW62 AY61:AZ62 BB61:BC62 BE61:BF62 BH61:BI62 BK61:BL62 AT65:AW66 AY65:AZ66 BB65:BC66 BE65:BF66 BH65:BI66 BK65:BL66 AT69:AW70 AY69:AZ70 BB69:BC70 BE69:BF70 BH69:BI70 BK69:BL70 AT75:AW75 AY75:AZ75 BB75:BC75 BE75:BF75 BH75:BI75 BK75:BL75 AT80:AW80 AY80:AZ80 BB80:BC80 BE80:BF80 BH80:BI80 BK80:BL80 AT85:AW85 AY85:AZ85 BB85:BC85 BE85:BF85 BH85:BI85 BK85:BL85 AT90:AW90 AY90:AZ90 BB90:BC90 BE90:BF90 BH90:BI90 BK90:BL90 AT95:AW95 AY95:AZ95 BB95:BC95 BE95:BF95 BH95:BI95 BK95:BL95 AT100:AW100 AY100:AZ100 BB100:BC100 BE100:BF100 BH100:BI100 BK100:BL100 AT105:AW105 AY105:AZ105 BB105:BC105 BE105:BF105 BH105:BI105 BK105:BL105 AT110:AW111 AY110:AZ111 BB110:BC111 BE110:BF111 BH110:BI111 BK110:BL111 AT116:AW116 AY116:AZ116 BB116:BC116 BE116:BF116 BH116:BI116 BK116:BL116 AT121:AW121 AY121:AZ121 BB121:BC121 BE121:BF121 BH121:BI121 BK121:BL121 AT126:AW127 AY126:AZ127 BB126:BC127 BE126:BF127 BH126:BI127 BK126:BL127" type="decimal">
      <formula1>0</formula1>
      <formula2>1E+024</formula2>
    </dataValidation>
    <dataValidation allowBlank="true" error="Допускается ввод только неотрицательных целых чисел!" errorTitle="Ошибка" operator="between" showDropDown="false" showErrorMessage="true" showInputMessage="false" sqref="K51:K129" type="whole">
      <formula1>0</formula1>
      <formula2>1E+024</formula2>
    </dataValidation>
    <dataValidation allowBlank="true" error="Введите действительное число от 0 до 100!" operator="between" showDropDown="false" showErrorMessage="true" showInputMessage="true" sqref="M51:M126 N52:O52 N56:O56 N60:O60 N64:O64 N68:O68 N74:O74 N79:O79 N84:O84 N89:O89 N94:O94 N99:O99 N104:O104 N109:O109 N115:O115 N120:O120 N125:O125 M127:M129" type="decimal">
      <formula1>0</formula1>
      <formula2>100</formula2>
    </dataValidation>
    <dataValidation allowBlank="true" error="Необходимо выбрать значение из списка!" errorTitle="Ошибка" operator="lessThanOrEqual" prompt="Необходимо указать принадлежность объекта к инфраструктуре ТЭ или его отсутствие" promptTitle="Ввод" showDropDown="false" showErrorMessage="false" showInputMessage="false" sqref="P56:P57 P59:P61 P63:P65 P67:P69 P71" type="none">
      <formula1>0</formula1>
      <formula2>0</formula2>
    </dataValidation>
  </dataValidations>
  <printOptions headings="false" gridLines="false" gridLinesSet="true" horizontalCentered="true" verticalCentered="true"/>
  <pageMargins left="0" right="0" top="0" bottom="0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C1:E9"/>
  <sheetViews>
    <sheetView showFormulas="false" showGridLines="false" showRowColHeaders="false" showZeros="true" rightToLeft="false" tabSelected="false" showOutlineSymbols="true" defaultGridColor="true" view="normal" topLeftCell="C4" colorId="64" zoomScale="100" zoomScaleNormal="100" zoomScalePageLayoutView="100" workbookViewId="0">
      <selection pane="topLeft" activeCell="A1" activeCellId="0" sqref="A1"/>
    </sheetView>
  </sheetViews>
  <sheetFormatPr defaultColWidth="9.125" defaultRowHeight="14.25" zeroHeight="false" outlineLevelRow="0" outlineLevelCol="0"/>
  <cols>
    <col collapsed="false" customWidth="false" hidden="true" outlineLevel="0" max="2" min="1" style="272" width="9.14"/>
    <col collapsed="false" customWidth="true" hidden="false" outlineLevel="0" max="3" min="3" style="273" width="5.28"/>
    <col collapsed="false" customWidth="true" hidden="false" outlineLevel="0" max="4" min="4" style="272" width="6.28"/>
    <col collapsed="false" customWidth="true" hidden="false" outlineLevel="0" max="5" min="5" style="272" width="94.86"/>
    <col collapsed="false" customWidth="false" hidden="false" outlineLevel="0" max="1025" min="6" style="272" width="9.14"/>
  </cols>
  <sheetData>
    <row r="1" customFormat="false" ht="14.25" hidden="true" customHeight="false" outlineLevel="0" collapsed="false"/>
    <row r="2" customFormat="false" ht="14.25" hidden="true" customHeight="false" outlineLevel="0" collapsed="false"/>
    <row r="3" customFormat="false" ht="14.25" hidden="true" customHeight="false" outlineLevel="0" collapsed="false">
      <c r="D3" s="274"/>
      <c r="E3" s="274"/>
    </row>
    <row r="4" s="275" customFormat="true" ht="12" hidden="false" customHeight="true" outlineLevel="0" collapsed="false">
      <c r="C4" s="276"/>
      <c r="D4" s="277" t="s">
        <v>241</v>
      </c>
      <c r="E4" s="277"/>
    </row>
    <row r="5" s="275" customFormat="true" ht="12" hidden="false" customHeight="true" outlineLevel="0" collapsed="false">
      <c r="C5" s="276"/>
      <c r="D5" s="278" t="e">
        <f aca="false">#NAME? &amp; " " &amp; #NAME?</f>
        <v>#N/A</v>
      </c>
      <c r="E5" s="278"/>
    </row>
    <row r="6" s="275" customFormat="true" ht="12" hidden="false" customHeight="true" outlineLevel="0" collapsed="false">
      <c r="C6" s="276"/>
      <c r="D6" s="279"/>
      <c r="E6" s="279"/>
    </row>
    <row r="7" s="275" customFormat="true" ht="15" hidden="false" customHeight="true" outlineLevel="0" collapsed="false">
      <c r="C7" s="276"/>
      <c r="D7" s="280" t="s">
        <v>101</v>
      </c>
      <c r="E7" s="281" t="s">
        <v>242</v>
      </c>
    </row>
    <row r="8" customFormat="false" ht="15" hidden="true" customHeight="true" outlineLevel="0" collapsed="false">
      <c r="C8" s="282"/>
      <c r="D8" s="283" t="n">
        <v>0</v>
      </c>
      <c r="E8" s="284"/>
    </row>
    <row r="9" customFormat="false" ht="15" hidden="false" customHeight="true" outlineLevel="0" collapsed="false">
      <c r="C9" s="282"/>
      <c r="D9" s="154"/>
      <c r="E9" s="285" t="s">
        <v>243</v>
      </c>
    </row>
  </sheetData>
  <sheetProtection sheet="true" password="fa9c" objects="true" scenarios="true" formatColumns="false" formatRows="false"/>
  <dataValidations count="1">
    <dataValidation allowBlank="true" error="Допускается ввод не более 900 символов!" errorTitle="Ошибка" operator="lessThanOrEqual" showDropDown="false" showErrorMessage="true" showInputMessage="true" sqref="E8" type="textLength">
      <formula1>900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D6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9.125" defaultRowHeight="11.25" zeroHeight="false" outlineLevelRow="0" outlineLevelCol="0"/>
  <cols>
    <col collapsed="false" customWidth="true" hidden="false" outlineLevel="0" max="1" min="1" style="286" width="4.71"/>
    <col collapsed="false" customWidth="true" hidden="false" outlineLevel="0" max="2" min="2" style="286" width="27.28"/>
    <col collapsed="false" customWidth="true" hidden="false" outlineLevel="0" max="3" min="3" style="286" width="103.29"/>
    <col collapsed="false" customWidth="true" hidden="false" outlineLevel="0" max="4" min="4" style="286" width="17.71"/>
    <col collapsed="false" customWidth="false" hidden="false" outlineLevel="0" max="1025" min="5" style="286" width="9.14"/>
  </cols>
  <sheetData>
    <row r="2" customFormat="false" ht="20.1" hidden="false" customHeight="true" outlineLevel="0" collapsed="false">
      <c r="B2" s="287" t="s">
        <v>244</v>
      </c>
      <c r="C2" s="287"/>
      <c r="D2" s="287"/>
    </row>
    <row r="4" customFormat="false" ht="21.75" hidden="false" customHeight="true" outlineLevel="0" collapsed="false">
      <c r="B4" s="288" t="s">
        <v>245</v>
      </c>
      <c r="C4" s="288" t="s">
        <v>246</v>
      </c>
      <c r="D4" s="288" t="s">
        <v>33</v>
      </c>
    </row>
    <row r="5" customFormat="false" ht="13.5" hidden="false" customHeight="false" outlineLevel="0" collapsed="false">
      <c r="B5" s="289" t="s">
        <v>247</v>
      </c>
      <c r="C5" s="290" t="s">
        <v>248</v>
      </c>
      <c r="D5" s="291" t="s">
        <v>249</v>
      </c>
    </row>
    <row r="6" customFormat="false" ht="22.5" hidden="false" customHeight="false" outlineLevel="0" collapsed="false">
      <c r="B6" s="292" t="s">
        <v>250</v>
      </c>
      <c r="C6" s="293" t="s">
        <v>251</v>
      </c>
      <c r="D6" s="294" t="s">
        <v>249</v>
      </c>
    </row>
  </sheetData>
  <sheetProtection sheet="true" password="fa9c" objects="true" scenarios="true" formatColumns="false" formatRows="false" autoFilter="false"/>
  <mergeCells count="1">
    <mergeCell ref="B2:D2"/>
  </mergeCells>
  <hyperlinks>
    <hyperlink ref="B5" location="'ИП'!A1" display="ИП!A1"/>
    <hyperlink ref="B6" location="'ИП'!AW12" display="ИП!AW12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B281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125" defaultRowHeight="11.25" zeroHeight="false" outlineLevelRow="0" outlineLevelCol="0"/>
  <cols>
    <col collapsed="false" customWidth="true" hidden="false" outlineLevel="0" max="1" min="1" style="295" width="36.28"/>
    <col collapsed="false" customWidth="true" hidden="false" outlineLevel="0" max="2" min="2" style="295" width="21.15"/>
    <col collapsed="false" customWidth="false" hidden="false" outlineLevel="0" max="1025" min="3" style="296" width="9.14"/>
  </cols>
  <sheetData>
    <row r="1" customFormat="false" ht="11.25" hidden="false" customHeight="false" outlineLevel="0" collapsed="false">
      <c r="A1" s="297" t="s">
        <v>252</v>
      </c>
      <c r="B1" s="297" t="s">
        <v>253</v>
      </c>
    </row>
    <row r="2" customFormat="false" ht="11.25" hidden="false" customHeight="false" outlineLevel="0" collapsed="false">
      <c r="A2" s="135" t="s">
        <v>254</v>
      </c>
      <c r="B2" s="135" t="s">
        <v>255</v>
      </c>
    </row>
    <row r="3" customFormat="false" ht="11.25" hidden="false" customHeight="false" outlineLevel="0" collapsed="false">
      <c r="A3" s="135" t="s">
        <v>256</v>
      </c>
      <c r="B3" s="135" t="s">
        <v>257</v>
      </c>
    </row>
    <row r="4" customFormat="false" ht="11.25" hidden="false" customHeight="false" outlineLevel="0" collapsed="false">
      <c r="A4" s="135" t="s">
        <v>258</v>
      </c>
      <c r="B4" s="135" t="s">
        <v>259</v>
      </c>
    </row>
    <row r="5" customFormat="false" ht="11.25" hidden="false" customHeight="false" outlineLevel="0" collapsed="false">
      <c r="A5" s="135" t="s">
        <v>260</v>
      </c>
      <c r="B5" s="135" t="s">
        <v>261</v>
      </c>
    </row>
    <row r="6" customFormat="false" ht="11.25" hidden="false" customHeight="false" outlineLevel="0" collapsed="false">
      <c r="A6" s="135" t="s">
        <v>262</v>
      </c>
      <c r="B6" s="135" t="s">
        <v>263</v>
      </c>
    </row>
    <row r="7" customFormat="false" ht="11.25" hidden="false" customHeight="false" outlineLevel="0" collapsed="false">
      <c r="A7" s="135" t="s">
        <v>241</v>
      </c>
      <c r="B7" s="135" t="s">
        <v>264</v>
      </c>
    </row>
    <row r="8" customFormat="false" ht="11.25" hidden="false" customHeight="false" outlineLevel="0" collapsed="false">
      <c r="A8" s="135" t="s">
        <v>265</v>
      </c>
      <c r="B8" s="135" t="s">
        <v>266</v>
      </c>
    </row>
    <row r="9" customFormat="false" ht="11.25" hidden="false" customHeight="false" outlineLevel="0" collapsed="false">
      <c r="A9" s="135"/>
      <c r="B9" s="135" t="s">
        <v>267</v>
      </c>
    </row>
    <row r="10" customFormat="false" ht="11.25" hidden="false" customHeight="false" outlineLevel="0" collapsed="false">
      <c r="A10" s="135"/>
      <c r="B10" s="135" t="s">
        <v>268</v>
      </c>
    </row>
    <row r="11" customFormat="false" ht="11.25" hidden="false" customHeight="false" outlineLevel="0" collapsed="false">
      <c r="A11" s="135"/>
      <c r="B11" s="135" t="s">
        <v>269</v>
      </c>
    </row>
    <row r="12" customFormat="false" ht="11.25" hidden="false" customHeight="false" outlineLevel="0" collapsed="false">
      <c r="A12" s="135"/>
      <c r="B12" s="135" t="s">
        <v>270</v>
      </c>
    </row>
    <row r="13" customFormat="false" ht="11.25" hidden="false" customHeight="false" outlineLevel="0" collapsed="false">
      <c r="A13" s="135"/>
      <c r="B13" s="135" t="s">
        <v>271</v>
      </c>
    </row>
    <row r="14" customFormat="false" ht="11.25" hidden="false" customHeight="false" outlineLevel="0" collapsed="false">
      <c r="A14" s="135"/>
      <c r="B14" s="135" t="s">
        <v>272</v>
      </c>
    </row>
    <row r="15" customFormat="false" ht="11.25" hidden="false" customHeight="false" outlineLevel="0" collapsed="false">
      <c r="A15" s="135"/>
      <c r="B15" s="135" t="s">
        <v>273</v>
      </c>
    </row>
    <row r="16" customFormat="false" ht="11.25" hidden="false" customHeight="false" outlineLevel="0" collapsed="false">
      <c r="A16" s="135"/>
      <c r="B16" s="135" t="s">
        <v>274</v>
      </c>
    </row>
    <row r="17" customFormat="false" ht="11.25" hidden="false" customHeight="false" outlineLevel="0" collapsed="false">
      <c r="A17" s="135"/>
      <c r="B17" s="135" t="s">
        <v>275</v>
      </c>
    </row>
    <row r="18" customFormat="false" ht="11.25" hidden="false" customHeight="false" outlineLevel="0" collapsed="false">
      <c r="A18" s="135"/>
      <c r="B18" s="135" t="s">
        <v>276</v>
      </c>
    </row>
    <row r="19" customFormat="false" ht="11.25" hidden="false" customHeight="false" outlineLevel="0" collapsed="false">
      <c r="A19" s="135"/>
      <c r="B19" s="135" t="s">
        <v>277</v>
      </c>
    </row>
    <row r="20" customFormat="false" ht="11.25" hidden="false" customHeight="false" outlineLevel="0" collapsed="false">
      <c r="A20" s="135"/>
      <c r="B20" s="135" t="s">
        <v>278</v>
      </c>
    </row>
    <row r="21" customFormat="false" ht="11.25" hidden="false" customHeight="false" outlineLevel="0" collapsed="false">
      <c r="A21" s="135"/>
      <c r="B21" s="135" t="s">
        <v>279</v>
      </c>
    </row>
    <row r="22" customFormat="false" ht="11.25" hidden="false" customHeight="false" outlineLevel="0" collapsed="false">
      <c r="A22" s="135"/>
      <c r="B22" s="135" t="s">
        <v>280</v>
      </c>
    </row>
    <row r="23" customFormat="false" ht="11.25" hidden="false" customHeight="false" outlineLevel="0" collapsed="false">
      <c r="A23" s="135"/>
      <c r="B23" s="135" t="s">
        <v>281</v>
      </c>
    </row>
    <row r="24" customFormat="false" ht="11.25" hidden="false" customHeight="false" outlineLevel="0" collapsed="false">
      <c r="A24" s="135"/>
      <c r="B24" s="135" t="s">
        <v>282</v>
      </c>
    </row>
    <row r="25" customFormat="false" ht="11.25" hidden="false" customHeight="false" outlineLevel="0" collapsed="false">
      <c r="A25" s="135"/>
      <c r="B25" s="135" t="s">
        <v>283</v>
      </c>
    </row>
    <row r="26" customFormat="false" ht="11.25" hidden="false" customHeight="false" outlineLevel="0" collapsed="false">
      <c r="A26" s="135"/>
      <c r="B26" s="135" t="s">
        <v>284</v>
      </c>
    </row>
    <row r="27" customFormat="false" ht="11.25" hidden="false" customHeight="false" outlineLevel="0" collapsed="false">
      <c r="A27" s="135"/>
      <c r="B27" s="135" t="s">
        <v>285</v>
      </c>
    </row>
    <row r="28" customFormat="false" ht="11.25" hidden="false" customHeight="false" outlineLevel="0" collapsed="false">
      <c r="A28" s="135"/>
      <c r="B28" s="135" t="s">
        <v>286</v>
      </c>
    </row>
    <row r="29" customFormat="false" ht="11.25" hidden="false" customHeight="false" outlineLevel="0" collapsed="false">
      <c r="A29" s="135"/>
      <c r="B29" s="135"/>
    </row>
    <row r="30" customFormat="false" ht="11.25" hidden="false" customHeight="false" outlineLevel="0" collapsed="false">
      <c r="A30" s="135"/>
      <c r="B30" s="135"/>
    </row>
    <row r="31" customFormat="false" ht="11.25" hidden="false" customHeight="false" outlineLevel="0" collapsed="false">
      <c r="A31" s="135"/>
      <c r="B31" s="135"/>
    </row>
    <row r="32" customFormat="false" ht="11.25" hidden="false" customHeight="false" outlineLevel="0" collapsed="false">
      <c r="A32" s="135"/>
      <c r="B32" s="135"/>
    </row>
    <row r="33" customFormat="false" ht="11.25" hidden="false" customHeight="false" outlineLevel="0" collapsed="false">
      <c r="A33" s="135"/>
      <c r="B33" s="135"/>
    </row>
    <row r="34" customFormat="false" ht="11.25" hidden="false" customHeight="false" outlineLevel="0" collapsed="false">
      <c r="A34" s="135"/>
      <c r="B34" s="135"/>
    </row>
    <row r="35" customFormat="false" ht="11.25" hidden="false" customHeight="false" outlineLevel="0" collapsed="false">
      <c r="A35" s="135"/>
      <c r="B35" s="135"/>
    </row>
    <row r="36" customFormat="false" ht="11.25" hidden="false" customHeight="false" outlineLevel="0" collapsed="false">
      <c r="A36" s="135"/>
      <c r="B36" s="135"/>
    </row>
    <row r="37" customFormat="false" ht="11.25" hidden="false" customHeight="false" outlineLevel="0" collapsed="false">
      <c r="A37" s="135"/>
      <c r="B37" s="135"/>
    </row>
    <row r="38" customFormat="false" ht="11.25" hidden="false" customHeight="false" outlineLevel="0" collapsed="false">
      <c r="A38" s="135"/>
      <c r="B38" s="135"/>
    </row>
    <row r="39" customFormat="false" ht="11.25" hidden="false" customHeight="false" outlineLevel="0" collapsed="false">
      <c r="A39" s="135"/>
      <c r="B39" s="135"/>
    </row>
    <row r="40" customFormat="false" ht="11.25" hidden="false" customHeight="false" outlineLevel="0" collapsed="false">
      <c r="A40" s="135"/>
      <c r="B40" s="135"/>
    </row>
    <row r="41" customFormat="false" ht="11.25" hidden="false" customHeight="false" outlineLevel="0" collapsed="false">
      <c r="A41" s="135"/>
      <c r="B41" s="135"/>
    </row>
    <row r="42" customFormat="false" ht="11.25" hidden="false" customHeight="false" outlineLevel="0" collapsed="false">
      <c r="A42" s="135"/>
      <c r="B42" s="135"/>
    </row>
    <row r="43" customFormat="false" ht="11.25" hidden="false" customHeight="false" outlineLevel="0" collapsed="false">
      <c r="A43" s="135"/>
      <c r="B43" s="135"/>
    </row>
    <row r="44" customFormat="false" ht="11.25" hidden="false" customHeight="false" outlineLevel="0" collapsed="false">
      <c r="A44" s="135"/>
      <c r="B44" s="135"/>
    </row>
    <row r="45" customFormat="false" ht="11.25" hidden="false" customHeight="false" outlineLevel="0" collapsed="false">
      <c r="A45" s="135"/>
      <c r="B45" s="135"/>
    </row>
    <row r="46" customFormat="false" ht="11.25" hidden="false" customHeight="false" outlineLevel="0" collapsed="false">
      <c r="A46" s="135"/>
      <c r="B46" s="135"/>
    </row>
    <row r="47" customFormat="false" ht="11.25" hidden="false" customHeight="false" outlineLevel="0" collapsed="false">
      <c r="A47" s="135"/>
      <c r="B47" s="135"/>
    </row>
    <row r="48" customFormat="false" ht="11.25" hidden="false" customHeight="false" outlineLevel="0" collapsed="false">
      <c r="A48" s="135"/>
      <c r="B48" s="135"/>
    </row>
    <row r="49" customFormat="false" ht="11.25" hidden="false" customHeight="false" outlineLevel="0" collapsed="false">
      <c r="A49" s="135"/>
      <c r="B49" s="135"/>
    </row>
    <row r="50" customFormat="false" ht="11.25" hidden="false" customHeight="false" outlineLevel="0" collapsed="false">
      <c r="A50" s="135"/>
      <c r="B50" s="135"/>
    </row>
    <row r="51" customFormat="false" ht="11.25" hidden="false" customHeight="false" outlineLevel="0" collapsed="false">
      <c r="A51" s="135"/>
      <c r="B51" s="135"/>
    </row>
    <row r="52" customFormat="false" ht="11.25" hidden="false" customHeight="false" outlineLevel="0" collapsed="false">
      <c r="A52" s="135"/>
      <c r="B52" s="135"/>
    </row>
    <row r="53" customFormat="false" ht="11.25" hidden="false" customHeight="false" outlineLevel="0" collapsed="false">
      <c r="A53" s="135"/>
      <c r="B53" s="135"/>
    </row>
    <row r="54" customFormat="false" ht="11.25" hidden="false" customHeight="false" outlineLevel="0" collapsed="false">
      <c r="A54" s="135"/>
      <c r="B54" s="135"/>
    </row>
    <row r="55" customFormat="false" ht="11.25" hidden="false" customHeight="false" outlineLevel="0" collapsed="false">
      <c r="A55" s="135"/>
      <c r="B55" s="135"/>
    </row>
    <row r="56" customFormat="false" ht="11.25" hidden="false" customHeight="false" outlineLevel="0" collapsed="false">
      <c r="A56" s="135"/>
      <c r="B56" s="135"/>
    </row>
    <row r="57" customFormat="false" ht="11.25" hidden="false" customHeight="false" outlineLevel="0" collapsed="false">
      <c r="A57" s="135"/>
      <c r="B57" s="135"/>
    </row>
    <row r="58" customFormat="false" ht="11.25" hidden="false" customHeight="false" outlineLevel="0" collapsed="false">
      <c r="A58" s="135"/>
      <c r="B58" s="135"/>
    </row>
    <row r="59" customFormat="false" ht="11.25" hidden="false" customHeight="false" outlineLevel="0" collapsed="false">
      <c r="A59" s="135"/>
      <c r="B59" s="135"/>
    </row>
    <row r="60" customFormat="false" ht="11.25" hidden="false" customHeight="false" outlineLevel="0" collapsed="false">
      <c r="A60" s="135"/>
      <c r="B60" s="135"/>
    </row>
    <row r="61" customFormat="false" ht="11.25" hidden="false" customHeight="false" outlineLevel="0" collapsed="false">
      <c r="A61" s="135"/>
      <c r="B61" s="135"/>
    </row>
    <row r="62" customFormat="false" ht="11.25" hidden="false" customHeight="false" outlineLevel="0" collapsed="false">
      <c r="A62" s="135"/>
      <c r="B62" s="135"/>
    </row>
    <row r="63" customFormat="false" ht="11.25" hidden="false" customHeight="false" outlineLevel="0" collapsed="false">
      <c r="A63" s="135"/>
      <c r="B63" s="135"/>
    </row>
    <row r="64" customFormat="false" ht="11.25" hidden="false" customHeight="false" outlineLevel="0" collapsed="false">
      <c r="A64" s="135"/>
      <c r="B64" s="135"/>
    </row>
    <row r="65" customFormat="false" ht="11.25" hidden="false" customHeight="false" outlineLevel="0" collapsed="false">
      <c r="A65" s="135"/>
      <c r="B65" s="135"/>
    </row>
    <row r="66" customFormat="false" ht="11.25" hidden="false" customHeight="false" outlineLevel="0" collapsed="false">
      <c r="A66" s="135"/>
      <c r="B66" s="135"/>
    </row>
    <row r="67" customFormat="false" ht="11.25" hidden="false" customHeight="false" outlineLevel="0" collapsed="false">
      <c r="A67" s="135"/>
      <c r="B67" s="135"/>
    </row>
    <row r="68" customFormat="false" ht="11.25" hidden="false" customHeight="false" outlineLevel="0" collapsed="false">
      <c r="A68" s="135"/>
      <c r="B68" s="135"/>
    </row>
    <row r="69" customFormat="false" ht="11.25" hidden="false" customHeight="false" outlineLevel="0" collapsed="false">
      <c r="A69" s="135"/>
      <c r="B69" s="135"/>
    </row>
    <row r="70" customFormat="false" ht="11.25" hidden="false" customHeight="false" outlineLevel="0" collapsed="false">
      <c r="A70" s="135"/>
      <c r="B70" s="135"/>
    </row>
    <row r="71" customFormat="false" ht="11.25" hidden="false" customHeight="false" outlineLevel="0" collapsed="false">
      <c r="A71" s="135"/>
      <c r="B71" s="135"/>
    </row>
    <row r="72" customFormat="false" ht="11.25" hidden="false" customHeight="false" outlineLevel="0" collapsed="false">
      <c r="A72" s="135"/>
      <c r="B72" s="135"/>
    </row>
    <row r="73" customFormat="false" ht="11.25" hidden="false" customHeight="false" outlineLevel="0" collapsed="false">
      <c r="A73" s="135"/>
      <c r="B73" s="135"/>
    </row>
    <row r="74" customFormat="false" ht="11.25" hidden="false" customHeight="false" outlineLevel="0" collapsed="false">
      <c r="A74" s="135"/>
      <c r="B74" s="135"/>
    </row>
    <row r="75" customFormat="false" ht="11.25" hidden="false" customHeight="false" outlineLevel="0" collapsed="false">
      <c r="A75" s="135"/>
      <c r="B75" s="135"/>
    </row>
    <row r="76" customFormat="false" ht="11.25" hidden="false" customHeight="false" outlineLevel="0" collapsed="false">
      <c r="A76" s="135"/>
      <c r="B76" s="135"/>
    </row>
    <row r="77" customFormat="false" ht="11.25" hidden="false" customHeight="false" outlineLevel="0" collapsed="false">
      <c r="A77" s="135"/>
      <c r="B77" s="135"/>
    </row>
    <row r="78" customFormat="false" ht="11.25" hidden="false" customHeight="false" outlineLevel="0" collapsed="false">
      <c r="A78" s="135"/>
      <c r="B78" s="135"/>
    </row>
    <row r="79" customFormat="false" ht="11.25" hidden="false" customHeight="false" outlineLevel="0" collapsed="false">
      <c r="A79" s="135"/>
      <c r="B79" s="135"/>
    </row>
    <row r="80" customFormat="false" ht="11.25" hidden="false" customHeight="false" outlineLevel="0" collapsed="false">
      <c r="A80" s="135"/>
      <c r="B80" s="135"/>
    </row>
    <row r="81" customFormat="false" ht="11.25" hidden="false" customHeight="false" outlineLevel="0" collapsed="false">
      <c r="A81" s="135"/>
      <c r="B81" s="135"/>
    </row>
    <row r="82" customFormat="false" ht="11.25" hidden="false" customHeight="false" outlineLevel="0" collapsed="false">
      <c r="A82" s="135"/>
      <c r="B82" s="135"/>
    </row>
    <row r="83" customFormat="false" ht="11.25" hidden="false" customHeight="false" outlineLevel="0" collapsed="false">
      <c r="A83" s="135"/>
      <c r="B83" s="135"/>
    </row>
    <row r="84" customFormat="false" ht="11.25" hidden="false" customHeight="false" outlineLevel="0" collapsed="false">
      <c r="A84" s="135"/>
      <c r="B84" s="135"/>
    </row>
    <row r="85" customFormat="false" ht="11.25" hidden="false" customHeight="false" outlineLevel="0" collapsed="false">
      <c r="A85" s="135"/>
      <c r="B85" s="135"/>
    </row>
    <row r="86" customFormat="false" ht="11.25" hidden="false" customHeight="false" outlineLevel="0" collapsed="false">
      <c r="A86" s="135"/>
      <c r="B86" s="135"/>
    </row>
    <row r="87" customFormat="false" ht="11.25" hidden="false" customHeight="false" outlineLevel="0" collapsed="false">
      <c r="A87" s="135"/>
      <c r="B87" s="135"/>
    </row>
    <row r="88" customFormat="false" ht="11.25" hidden="false" customHeight="false" outlineLevel="0" collapsed="false">
      <c r="A88" s="135"/>
      <c r="B88" s="135"/>
    </row>
    <row r="89" customFormat="false" ht="11.25" hidden="false" customHeight="false" outlineLevel="0" collapsed="false">
      <c r="A89" s="135"/>
      <c r="B89" s="135"/>
    </row>
    <row r="90" customFormat="false" ht="11.25" hidden="false" customHeight="false" outlineLevel="0" collapsed="false">
      <c r="A90" s="135"/>
      <c r="B90" s="135"/>
    </row>
    <row r="91" customFormat="false" ht="11.25" hidden="false" customHeight="false" outlineLevel="0" collapsed="false">
      <c r="A91" s="135"/>
      <c r="B91" s="135"/>
    </row>
    <row r="92" customFormat="false" ht="11.25" hidden="false" customHeight="false" outlineLevel="0" collapsed="false">
      <c r="A92" s="135"/>
      <c r="B92" s="135"/>
    </row>
    <row r="93" customFormat="false" ht="11.25" hidden="false" customHeight="false" outlineLevel="0" collapsed="false">
      <c r="A93" s="135"/>
      <c r="B93" s="135"/>
    </row>
    <row r="94" customFormat="false" ht="11.25" hidden="false" customHeight="false" outlineLevel="0" collapsed="false">
      <c r="A94" s="135"/>
      <c r="B94" s="135"/>
    </row>
    <row r="95" customFormat="false" ht="11.25" hidden="false" customHeight="false" outlineLevel="0" collapsed="false">
      <c r="A95" s="135"/>
      <c r="B95" s="135"/>
    </row>
    <row r="96" customFormat="false" ht="11.25" hidden="false" customHeight="false" outlineLevel="0" collapsed="false">
      <c r="A96" s="135"/>
      <c r="B96" s="135"/>
    </row>
    <row r="97" customFormat="false" ht="11.25" hidden="false" customHeight="false" outlineLevel="0" collapsed="false">
      <c r="A97" s="135"/>
      <c r="B97" s="135"/>
    </row>
    <row r="98" customFormat="false" ht="11.25" hidden="false" customHeight="false" outlineLevel="0" collapsed="false">
      <c r="A98" s="135"/>
      <c r="B98" s="135"/>
    </row>
    <row r="99" customFormat="false" ht="11.25" hidden="false" customHeight="false" outlineLevel="0" collapsed="false">
      <c r="A99" s="135"/>
      <c r="B99" s="135"/>
    </row>
    <row r="100" customFormat="false" ht="11.25" hidden="false" customHeight="false" outlineLevel="0" collapsed="false">
      <c r="A100" s="135"/>
      <c r="B100" s="135"/>
    </row>
    <row r="101" customFormat="false" ht="11.25" hidden="false" customHeight="false" outlineLevel="0" collapsed="false">
      <c r="A101" s="135"/>
      <c r="B101" s="135"/>
    </row>
    <row r="102" customFormat="false" ht="11.25" hidden="false" customHeight="false" outlineLevel="0" collapsed="false">
      <c r="A102" s="135"/>
      <c r="B102" s="135"/>
    </row>
    <row r="103" customFormat="false" ht="11.25" hidden="false" customHeight="false" outlineLevel="0" collapsed="false">
      <c r="A103" s="135"/>
      <c r="B103" s="135"/>
    </row>
    <row r="104" customFormat="false" ht="11.25" hidden="false" customHeight="false" outlineLevel="0" collapsed="false">
      <c r="A104" s="135"/>
      <c r="B104" s="135"/>
    </row>
    <row r="105" customFormat="false" ht="11.25" hidden="false" customHeight="false" outlineLevel="0" collapsed="false">
      <c r="A105" s="135"/>
      <c r="B105" s="135"/>
    </row>
    <row r="106" customFormat="false" ht="11.25" hidden="false" customHeight="false" outlineLevel="0" collapsed="false">
      <c r="A106" s="135"/>
      <c r="B106" s="135"/>
    </row>
    <row r="107" customFormat="false" ht="11.25" hidden="false" customHeight="false" outlineLevel="0" collapsed="false">
      <c r="A107" s="135"/>
      <c r="B107" s="135"/>
    </row>
    <row r="108" customFormat="false" ht="11.25" hidden="false" customHeight="false" outlineLevel="0" collapsed="false">
      <c r="A108" s="135"/>
      <c r="B108" s="135"/>
    </row>
    <row r="109" customFormat="false" ht="11.25" hidden="false" customHeight="false" outlineLevel="0" collapsed="false">
      <c r="A109" s="135"/>
      <c r="B109" s="135"/>
    </row>
    <row r="110" customFormat="false" ht="11.25" hidden="false" customHeight="false" outlineLevel="0" collapsed="false">
      <c r="A110" s="135"/>
      <c r="B110" s="135"/>
    </row>
    <row r="111" customFormat="false" ht="11.25" hidden="false" customHeight="false" outlineLevel="0" collapsed="false">
      <c r="A111" s="135"/>
      <c r="B111" s="135"/>
    </row>
    <row r="112" customFormat="false" ht="11.25" hidden="false" customHeight="false" outlineLevel="0" collapsed="false">
      <c r="A112" s="135"/>
      <c r="B112" s="135"/>
    </row>
    <row r="113" customFormat="false" ht="11.25" hidden="false" customHeight="false" outlineLevel="0" collapsed="false">
      <c r="A113" s="135"/>
      <c r="B113" s="135"/>
    </row>
    <row r="114" customFormat="false" ht="11.25" hidden="false" customHeight="false" outlineLevel="0" collapsed="false">
      <c r="A114" s="135"/>
      <c r="B114" s="135"/>
    </row>
    <row r="115" customFormat="false" ht="11.25" hidden="false" customHeight="false" outlineLevel="0" collapsed="false">
      <c r="A115" s="135"/>
      <c r="B115" s="135"/>
    </row>
    <row r="116" customFormat="false" ht="11.25" hidden="false" customHeight="false" outlineLevel="0" collapsed="false">
      <c r="A116" s="135"/>
      <c r="B116" s="135"/>
    </row>
    <row r="117" customFormat="false" ht="11.25" hidden="false" customHeight="false" outlineLevel="0" collapsed="false">
      <c r="A117" s="135"/>
      <c r="B117" s="135"/>
    </row>
    <row r="118" customFormat="false" ht="11.25" hidden="false" customHeight="false" outlineLevel="0" collapsed="false">
      <c r="A118" s="135"/>
      <c r="B118" s="135"/>
    </row>
    <row r="119" customFormat="false" ht="11.25" hidden="false" customHeight="false" outlineLevel="0" collapsed="false">
      <c r="A119" s="135"/>
      <c r="B119" s="135"/>
    </row>
    <row r="120" customFormat="false" ht="11.25" hidden="false" customHeight="false" outlineLevel="0" collapsed="false">
      <c r="A120" s="135"/>
      <c r="B120" s="135"/>
    </row>
    <row r="121" customFormat="false" ht="11.25" hidden="false" customHeight="false" outlineLevel="0" collapsed="false">
      <c r="A121" s="135"/>
      <c r="B121" s="135"/>
    </row>
    <row r="122" customFormat="false" ht="11.25" hidden="false" customHeight="false" outlineLevel="0" collapsed="false">
      <c r="A122" s="135"/>
      <c r="B122" s="135"/>
    </row>
    <row r="123" customFormat="false" ht="11.25" hidden="false" customHeight="false" outlineLevel="0" collapsed="false">
      <c r="A123" s="135"/>
      <c r="B123" s="135"/>
    </row>
    <row r="124" customFormat="false" ht="11.25" hidden="false" customHeight="false" outlineLevel="0" collapsed="false">
      <c r="A124" s="135"/>
      <c r="B124" s="135"/>
    </row>
    <row r="125" customFormat="false" ht="11.25" hidden="false" customHeight="false" outlineLevel="0" collapsed="false">
      <c r="A125" s="135"/>
      <c r="B125" s="135"/>
    </row>
    <row r="126" customFormat="false" ht="11.25" hidden="false" customHeight="false" outlineLevel="0" collapsed="false">
      <c r="A126" s="135"/>
      <c r="B126" s="135"/>
    </row>
    <row r="127" customFormat="false" ht="11.25" hidden="false" customHeight="false" outlineLevel="0" collapsed="false">
      <c r="A127" s="135"/>
      <c r="B127" s="135"/>
    </row>
    <row r="128" customFormat="false" ht="11.25" hidden="false" customHeight="false" outlineLevel="0" collapsed="false">
      <c r="A128" s="135"/>
      <c r="B128" s="135"/>
    </row>
    <row r="129" customFormat="false" ht="11.25" hidden="false" customHeight="false" outlineLevel="0" collapsed="false">
      <c r="A129" s="135"/>
      <c r="B129" s="135"/>
    </row>
    <row r="130" customFormat="false" ht="11.25" hidden="false" customHeight="false" outlineLevel="0" collapsed="false">
      <c r="A130" s="135"/>
      <c r="B130" s="135"/>
    </row>
    <row r="131" customFormat="false" ht="11.25" hidden="false" customHeight="false" outlineLevel="0" collapsed="false">
      <c r="A131" s="135"/>
      <c r="B131" s="135"/>
    </row>
    <row r="132" customFormat="false" ht="11.25" hidden="false" customHeight="false" outlineLevel="0" collapsed="false">
      <c r="A132" s="135"/>
      <c r="B132" s="135"/>
    </row>
    <row r="133" customFormat="false" ht="11.25" hidden="false" customHeight="false" outlineLevel="0" collapsed="false">
      <c r="A133" s="135"/>
      <c r="B133" s="135"/>
    </row>
    <row r="134" customFormat="false" ht="11.25" hidden="false" customHeight="false" outlineLevel="0" collapsed="false">
      <c r="A134" s="135"/>
      <c r="B134" s="135"/>
    </row>
    <row r="135" customFormat="false" ht="11.25" hidden="false" customHeight="false" outlineLevel="0" collapsed="false">
      <c r="A135" s="135"/>
      <c r="B135" s="135"/>
    </row>
    <row r="136" customFormat="false" ht="11.25" hidden="false" customHeight="false" outlineLevel="0" collapsed="false">
      <c r="A136" s="135"/>
      <c r="B136" s="135"/>
    </row>
    <row r="137" customFormat="false" ht="11.25" hidden="false" customHeight="false" outlineLevel="0" collapsed="false">
      <c r="A137" s="135"/>
      <c r="B137" s="135"/>
    </row>
    <row r="138" customFormat="false" ht="11.25" hidden="false" customHeight="false" outlineLevel="0" collapsed="false">
      <c r="A138" s="135"/>
      <c r="B138" s="135"/>
    </row>
    <row r="139" customFormat="false" ht="11.25" hidden="false" customHeight="false" outlineLevel="0" collapsed="false">
      <c r="A139" s="135"/>
      <c r="B139" s="135"/>
    </row>
    <row r="140" customFormat="false" ht="11.25" hidden="false" customHeight="false" outlineLevel="0" collapsed="false">
      <c r="A140" s="135"/>
      <c r="B140" s="135"/>
    </row>
    <row r="141" customFormat="false" ht="11.25" hidden="false" customHeight="false" outlineLevel="0" collapsed="false">
      <c r="A141" s="135"/>
      <c r="B141" s="135"/>
    </row>
    <row r="142" customFormat="false" ht="11.25" hidden="false" customHeight="false" outlineLevel="0" collapsed="false">
      <c r="A142" s="135"/>
      <c r="B142" s="135"/>
    </row>
    <row r="143" customFormat="false" ht="11.25" hidden="false" customHeight="false" outlineLevel="0" collapsed="false">
      <c r="A143" s="135"/>
      <c r="B143" s="135"/>
    </row>
    <row r="144" customFormat="false" ht="11.25" hidden="false" customHeight="false" outlineLevel="0" collapsed="false">
      <c r="A144" s="135"/>
      <c r="B144" s="135"/>
    </row>
    <row r="145" customFormat="false" ht="11.25" hidden="false" customHeight="false" outlineLevel="0" collapsed="false">
      <c r="A145" s="135"/>
      <c r="B145" s="135"/>
    </row>
    <row r="146" customFormat="false" ht="11.25" hidden="false" customHeight="false" outlineLevel="0" collapsed="false">
      <c r="A146" s="135"/>
      <c r="B146" s="135"/>
    </row>
    <row r="147" customFormat="false" ht="11.25" hidden="false" customHeight="false" outlineLevel="0" collapsed="false">
      <c r="A147" s="135"/>
      <c r="B147" s="135"/>
    </row>
    <row r="148" customFormat="false" ht="11.25" hidden="false" customHeight="false" outlineLevel="0" collapsed="false">
      <c r="A148" s="135"/>
      <c r="B148" s="135"/>
    </row>
    <row r="149" customFormat="false" ht="11.25" hidden="false" customHeight="false" outlineLevel="0" collapsed="false">
      <c r="A149" s="135"/>
      <c r="B149" s="135"/>
    </row>
    <row r="150" customFormat="false" ht="11.25" hidden="false" customHeight="false" outlineLevel="0" collapsed="false">
      <c r="A150" s="135"/>
      <c r="B150" s="135"/>
    </row>
    <row r="151" customFormat="false" ht="11.25" hidden="false" customHeight="false" outlineLevel="0" collapsed="false">
      <c r="A151" s="135"/>
      <c r="B151" s="135"/>
    </row>
    <row r="152" customFormat="false" ht="11.25" hidden="false" customHeight="false" outlineLevel="0" collapsed="false">
      <c r="A152" s="135"/>
      <c r="B152" s="135"/>
    </row>
    <row r="153" customFormat="false" ht="11.25" hidden="false" customHeight="false" outlineLevel="0" collapsed="false">
      <c r="A153" s="135"/>
      <c r="B153" s="135"/>
    </row>
    <row r="154" customFormat="false" ht="11.25" hidden="false" customHeight="false" outlineLevel="0" collapsed="false">
      <c r="A154" s="135"/>
      <c r="B154" s="135"/>
    </row>
    <row r="155" customFormat="false" ht="11.25" hidden="false" customHeight="false" outlineLevel="0" collapsed="false">
      <c r="A155" s="135"/>
      <c r="B155" s="135"/>
    </row>
    <row r="156" customFormat="false" ht="11.25" hidden="false" customHeight="false" outlineLevel="0" collapsed="false">
      <c r="A156" s="135"/>
      <c r="B156" s="135"/>
    </row>
    <row r="157" customFormat="false" ht="11.25" hidden="false" customHeight="false" outlineLevel="0" collapsed="false">
      <c r="A157" s="135"/>
      <c r="B157" s="135"/>
    </row>
    <row r="158" customFormat="false" ht="11.25" hidden="false" customHeight="false" outlineLevel="0" collapsed="false">
      <c r="A158" s="135"/>
      <c r="B158" s="135"/>
    </row>
    <row r="159" customFormat="false" ht="11.25" hidden="false" customHeight="false" outlineLevel="0" collapsed="false">
      <c r="A159" s="135"/>
      <c r="B159" s="135"/>
    </row>
    <row r="160" customFormat="false" ht="11.25" hidden="false" customHeight="false" outlineLevel="0" collapsed="false">
      <c r="A160" s="135"/>
      <c r="B160" s="135"/>
    </row>
    <row r="161" customFormat="false" ht="11.25" hidden="false" customHeight="false" outlineLevel="0" collapsed="false">
      <c r="A161" s="135"/>
      <c r="B161" s="135"/>
    </row>
    <row r="162" customFormat="false" ht="11.25" hidden="false" customHeight="false" outlineLevel="0" collapsed="false">
      <c r="A162" s="135"/>
      <c r="B162" s="135"/>
    </row>
    <row r="163" customFormat="false" ht="11.25" hidden="false" customHeight="false" outlineLevel="0" collapsed="false">
      <c r="A163" s="135"/>
      <c r="B163" s="135"/>
    </row>
    <row r="164" customFormat="false" ht="11.25" hidden="false" customHeight="false" outlineLevel="0" collapsed="false">
      <c r="A164" s="135"/>
      <c r="B164" s="135"/>
    </row>
    <row r="165" customFormat="false" ht="11.25" hidden="false" customHeight="false" outlineLevel="0" collapsed="false">
      <c r="A165" s="135"/>
      <c r="B165" s="135"/>
    </row>
    <row r="166" customFormat="false" ht="11.25" hidden="false" customHeight="false" outlineLevel="0" collapsed="false">
      <c r="A166" s="135"/>
      <c r="B166" s="135"/>
    </row>
    <row r="167" customFormat="false" ht="11.25" hidden="false" customHeight="false" outlineLevel="0" collapsed="false">
      <c r="A167" s="135"/>
      <c r="B167" s="135"/>
    </row>
    <row r="168" customFormat="false" ht="11.25" hidden="false" customHeight="false" outlineLevel="0" collapsed="false">
      <c r="A168" s="135"/>
      <c r="B168" s="135"/>
    </row>
    <row r="169" customFormat="false" ht="11.25" hidden="false" customHeight="false" outlineLevel="0" collapsed="false">
      <c r="A169" s="135"/>
      <c r="B169" s="135"/>
    </row>
    <row r="170" customFormat="false" ht="11.25" hidden="false" customHeight="false" outlineLevel="0" collapsed="false">
      <c r="A170" s="135"/>
      <c r="B170" s="135"/>
    </row>
    <row r="171" customFormat="false" ht="11.25" hidden="false" customHeight="false" outlineLevel="0" collapsed="false">
      <c r="A171" s="135"/>
      <c r="B171" s="135"/>
    </row>
    <row r="172" customFormat="false" ht="11.25" hidden="false" customHeight="false" outlineLevel="0" collapsed="false">
      <c r="A172" s="135"/>
      <c r="B172" s="135"/>
    </row>
    <row r="173" customFormat="false" ht="11.25" hidden="false" customHeight="false" outlineLevel="0" collapsed="false">
      <c r="A173" s="135"/>
      <c r="B173" s="135"/>
    </row>
    <row r="174" customFormat="false" ht="11.25" hidden="false" customHeight="false" outlineLevel="0" collapsed="false">
      <c r="A174" s="135"/>
      <c r="B174" s="135"/>
    </row>
    <row r="175" customFormat="false" ht="11.25" hidden="false" customHeight="false" outlineLevel="0" collapsed="false">
      <c r="A175" s="135"/>
      <c r="B175" s="135"/>
    </row>
    <row r="176" customFormat="false" ht="11.25" hidden="false" customHeight="false" outlineLevel="0" collapsed="false">
      <c r="A176" s="135"/>
      <c r="B176" s="135"/>
    </row>
    <row r="177" customFormat="false" ht="11.25" hidden="false" customHeight="false" outlineLevel="0" collapsed="false">
      <c r="A177" s="135"/>
      <c r="B177" s="135"/>
    </row>
    <row r="178" customFormat="false" ht="11.25" hidden="false" customHeight="false" outlineLevel="0" collapsed="false">
      <c r="A178" s="135"/>
      <c r="B178" s="135"/>
    </row>
    <row r="179" customFormat="false" ht="11.25" hidden="false" customHeight="false" outlineLevel="0" collapsed="false">
      <c r="A179" s="135"/>
      <c r="B179" s="135"/>
    </row>
    <row r="180" customFormat="false" ht="11.25" hidden="false" customHeight="false" outlineLevel="0" collapsed="false">
      <c r="A180" s="135"/>
      <c r="B180" s="135"/>
    </row>
    <row r="181" customFormat="false" ht="11.25" hidden="false" customHeight="false" outlineLevel="0" collapsed="false">
      <c r="A181" s="135"/>
      <c r="B181" s="135"/>
    </row>
    <row r="182" customFormat="false" ht="11.25" hidden="false" customHeight="false" outlineLevel="0" collapsed="false">
      <c r="A182" s="135"/>
      <c r="B182" s="135"/>
    </row>
    <row r="183" customFormat="false" ht="11.25" hidden="false" customHeight="false" outlineLevel="0" collapsed="false">
      <c r="A183" s="135"/>
      <c r="B183" s="135"/>
    </row>
    <row r="184" customFormat="false" ht="11.25" hidden="false" customHeight="false" outlineLevel="0" collapsed="false">
      <c r="A184" s="135"/>
      <c r="B184" s="135"/>
    </row>
    <row r="185" customFormat="false" ht="11.25" hidden="false" customHeight="false" outlineLevel="0" collapsed="false">
      <c r="A185" s="135"/>
      <c r="B185" s="135"/>
    </row>
    <row r="186" customFormat="false" ht="11.25" hidden="false" customHeight="false" outlineLevel="0" collapsed="false">
      <c r="A186" s="135"/>
      <c r="B186" s="135"/>
    </row>
    <row r="187" customFormat="false" ht="11.25" hidden="false" customHeight="false" outlineLevel="0" collapsed="false">
      <c r="A187" s="135"/>
      <c r="B187" s="135"/>
    </row>
    <row r="188" customFormat="false" ht="11.25" hidden="false" customHeight="false" outlineLevel="0" collapsed="false">
      <c r="A188" s="135"/>
      <c r="B188" s="135"/>
    </row>
    <row r="189" customFormat="false" ht="11.25" hidden="false" customHeight="false" outlineLevel="0" collapsed="false">
      <c r="A189" s="135"/>
      <c r="B189" s="135"/>
    </row>
    <row r="190" customFormat="false" ht="11.25" hidden="false" customHeight="false" outlineLevel="0" collapsed="false">
      <c r="A190" s="135"/>
      <c r="B190" s="135"/>
    </row>
    <row r="191" customFormat="false" ht="11.25" hidden="false" customHeight="false" outlineLevel="0" collapsed="false">
      <c r="A191" s="135"/>
      <c r="B191" s="135"/>
    </row>
    <row r="192" customFormat="false" ht="11.25" hidden="false" customHeight="false" outlineLevel="0" collapsed="false">
      <c r="A192" s="135"/>
      <c r="B192" s="135"/>
    </row>
    <row r="193" customFormat="false" ht="11.25" hidden="false" customHeight="false" outlineLevel="0" collapsed="false">
      <c r="A193" s="135"/>
      <c r="B193" s="135"/>
    </row>
    <row r="194" customFormat="false" ht="11.25" hidden="false" customHeight="false" outlineLevel="0" collapsed="false">
      <c r="A194" s="135"/>
      <c r="B194" s="135"/>
    </row>
    <row r="195" customFormat="false" ht="11.25" hidden="false" customHeight="false" outlineLevel="0" collapsed="false">
      <c r="A195" s="135"/>
      <c r="B195" s="135"/>
    </row>
    <row r="196" customFormat="false" ht="11.25" hidden="false" customHeight="false" outlineLevel="0" collapsed="false">
      <c r="A196" s="135"/>
      <c r="B196" s="135"/>
    </row>
    <row r="197" customFormat="false" ht="11.25" hidden="false" customHeight="false" outlineLevel="0" collapsed="false">
      <c r="A197" s="135"/>
      <c r="B197" s="135"/>
    </row>
    <row r="198" customFormat="false" ht="11.25" hidden="false" customHeight="false" outlineLevel="0" collapsed="false">
      <c r="A198" s="135"/>
      <c r="B198" s="135"/>
    </row>
    <row r="199" customFormat="false" ht="11.25" hidden="false" customHeight="false" outlineLevel="0" collapsed="false">
      <c r="A199" s="135"/>
      <c r="B199" s="135"/>
    </row>
    <row r="200" customFormat="false" ht="11.25" hidden="false" customHeight="false" outlineLevel="0" collapsed="false">
      <c r="A200" s="135"/>
      <c r="B200" s="135"/>
    </row>
    <row r="201" customFormat="false" ht="11.25" hidden="false" customHeight="false" outlineLevel="0" collapsed="false">
      <c r="A201" s="135"/>
      <c r="B201" s="135"/>
    </row>
    <row r="202" customFormat="false" ht="11.25" hidden="false" customHeight="false" outlineLevel="0" collapsed="false">
      <c r="A202" s="135"/>
      <c r="B202" s="135"/>
    </row>
    <row r="203" customFormat="false" ht="11.25" hidden="false" customHeight="false" outlineLevel="0" collapsed="false">
      <c r="A203" s="135"/>
      <c r="B203" s="135"/>
    </row>
    <row r="204" customFormat="false" ht="11.25" hidden="false" customHeight="false" outlineLevel="0" collapsed="false">
      <c r="A204" s="135"/>
      <c r="B204" s="135"/>
    </row>
    <row r="205" customFormat="false" ht="11.25" hidden="false" customHeight="false" outlineLevel="0" collapsed="false">
      <c r="A205" s="135"/>
      <c r="B205" s="135"/>
    </row>
    <row r="206" customFormat="false" ht="11.25" hidden="false" customHeight="false" outlineLevel="0" collapsed="false">
      <c r="A206" s="135"/>
      <c r="B206" s="135"/>
    </row>
    <row r="207" customFormat="false" ht="11.25" hidden="false" customHeight="false" outlineLevel="0" collapsed="false">
      <c r="A207" s="135"/>
      <c r="B207" s="135"/>
    </row>
    <row r="208" customFormat="false" ht="11.25" hidden="false" customHeight="false" outlineLevel="0" collapsed="false">
      <c r="A208" s="135"/>
      <c r="B208" s="135"/>
    </row>
    <row r="209" customFormat="false" ht="11.25" hidden="false" customHeight="false" outlineLevel="0" collapsed="false">
      <c r="A209" s="135"/>
      <c r="B209" s="135"/>
    </row>
    <row r="210" customFormat="false" ht="11.25" hidden="false" customHeight="false" outlineLevel="0" collapsed="false">
      <c r="A210" s="135"/>
      <c r="B210" s="135"/>
    </row>
    <row r="211" customFormat="false" ht="11.25" hidden="false" customHeight="false" outlineLevel="0" collapsed="false">
      <c r="A211" s="135"/>
      <c r="B211" s="135"/>
    </row>
    <row r="212" customFormat="false" ht="11.25" hidden="false" customHeight="false" outlineLevel="0" collapsed="false">
      <c r="A212" s="135"/>
      <c r="B212" s="135"/>
    </row>
    <row r="213" customFormat="false" ht="11.25" hidden="false" customHeight="false" outlineLevel="0" collapsed="false">
      <c r="A213" s="135"/>
      <c r="B213" s="135"/>
    </row>
    <row r="214" customFormat="false" ht="11.25" hidden="false" customHeight="false" outlineLevel="0" collapsed="false">
      <c r="A214" s="135"/>
      <c r="B214" s="135"/>
    </row>
    <row r="215" customFormat="false" ht="11.25" hidden="false" customHeight="false" outlineLevel="0" collapsed="false">
      <c r="A215" s="135"/>
      <c r="B215" s="135"/>
    </row>
    <row r="216" customFormat="false" ht="11.25" hidden="false" customHeight="false" outlineLevel="0" collapsed="false">
      <c r="A216" s="135"/>
      <c r="B216" s="135"/>
    </row>
    <row r="217" customFormat="false" ht="11.25" hidden="false" customHeight="false" outlineLevel="0" collapsed="false">
      <c r="A217" s="135"/>
      <c r="B217" s="135"/>
    </row>
    <row r="218" customFormat="false" ht="11.25" hidden="false" customHeight="false" outlineLevel="0" collapsed="false">
      <c r="A218" s="135"/>
      <c r="B218" s="135"/>
    </row>
    <row r="219" customFormat="false" ht="11.25" hidden="false" customHeight="false" outlineLevel="0" collapsed="false">
      <c r="A219" s="135"/>
      <c r="B219" s="135"/>
    </row>
    <row r="220" customFormat="false" ht="11.25" hidden="false" customHeight="false" outlineLevel="0" collapsed="false">
      <c r="A220" s="135"/>
      <c r="B220" s="135"/>
    </row>
    <row r="221" customFormat="false" ht="11.25" hidden="false" customHeight="false" outlineLevel="0" collapsed="false">
      <c r="A221" s="135"/>
      <c r="B221" s="135"/>
    </row>
    <row r="222" customFormat="false" ht="11.25" hidden="false" customHeight="false" outlineLevel="0" collapsed="false">
      <c r="A222" s="135"/>
      <c r="B222" s="135"/>
    </row>
    <row r="223" customFormat="false" ht="11.25" hidden="false" customHeight="false" outlineLevel="0" collapsed="false">
      <c r="A223" s="135"/>
      <c r="B223" s="135"/>
    </row>
    <row r="224" customFormat="false" ht="11.25" hidden="false" customHeight="false" outlineLevel="0" collapsed="false">
      <c r="A224" s="135"/>
      <c r="B224" s="135"/>
    </row>
    <row r="225" customFormat="false" ht="11.25" hidden="false" customHeight="false" outlineLevel="0" collapsed="false">
      <c r="A225" s="135"/>
      <c r="B225" s="135"/>
    </row>
    <row r="226" customFormat="false" ht="11.25" hidden="false" customHeight="false" outlineLevel="0" collapsed="false">
      <c r="A226" s="135"/>
      <c r="B226" s="135"/>
    </row>
    <row r="227" customFormat="false" ht="11.25" hidden="false" customHeight="false" outlineLevel="0" collapsed="false">
      <c r="A227" s="135"/>
      <c r="B227" s="135"/>
    </row>
    <row r="228" customFormat="false" ht="11.25" hidden="false" customHeight="false" outlineLevel="0" collapsed="false">
      <c r="A228" s="135"/>
      <c r="B228" s="135"/>
    </row>
    <row r="229" customFormat="false" ht="11.25" hidden="false" customHeight="false" outlineLevel="0" collapsed="false">
      <c r="A229" s="135"/>
      <c r="B229" s="135"/>
    </row>
    <row r="230" customFormat="false" ht="11.25" hidden="false" customHeight="false" outlineLevel="0" collapsed="false">
      <c r="A230" s="135"/>
      <c r="B230" s="135"/>
    </row>
    <row r="231" customFormat="false" ht="11.25" hidden="false" customHeight="false" outlineLevel="0" collapsed="false">
      <c r="A231" s="135"/>
      <c r="B231" s="135"/>
    </row>
    <row r="232" customFormat="false" ht="11.25" hidden="false" customHeight="false" outlineLevel="0" collapsed="false">
      <c r="A232" s="135"/>
      <c r="B232" s="135"/>
    </row>
    <row r="233" customFormat="false" ht="11.25" hidden="false" customHeight="false" outlineLevel="0" collapsed="false">
      <c r="A233" s="135"/>
      <c r="B233" s="135"/>
    </row>
    <row r="234" customFormat="false" ht="11.25" hidden="false" customHeight="false" outlineLevel="0" collapsed="false">
      <c r="A234" s="135"/>
      <c r="B234" s="135"/>
    </row>
    <row r="235" customFormat="false" ht="11.25" hidden="false" customHeight="false" outlineLevel="0" collapsed="false">
      <c r="A235" s="135"/>
      <c r="B235" s="135"/>
    </row>
    <row r="236" customFormat="false" ht="11.25" hidden="false" customHeight="false" outlineLevel="0" collapsed="false">
      <c r="A236" s="135"/>
      <c r="B236" s="135"/>
    </row>
    <row r="237" customFormat="false" ht="11.25" hidden="false" customHeight="false" outlineLevel="0" collapsed="false">
      <c r="A237" s="135"/>
      <c r="B237" s="135"/>
    </row>
    <row r="238" customFormat="false" ht="11.25" hidden="false" customHeight="false" outlineLevel="0" collapsed="false">
      <c r="A238" s="135"/>
      <c r="B238" s="135"/>
    </row>
    <row r="239" customFormat="false" ht="11.25" hidden="false" customHeight="false" outlineLevel="0" collapsed="false">
      <c r="A239" s="135"/>
      <c r="B239" s="135"/>
    </row>
    <row r="240" customFormat="false" ht="11.25" hidden="false" customHeight="false" outlineLevel="0" collapsed="false">
      <c r="A240" s="135"/>
      <c r="B240" s="135"/>
    </row>
    <row r="241" customFormat="false" ht="11.25" hidden="false" customHeight="false" outlineLevel="0" collapsed="false">
      <c r="A241" s="135"/>
      <c r="B241" s="135"/>
    </row>
    <row r="242" customFormat="false" ht="11.25" hidden="false" customHeight="false" outlineLevel="0" collapsed="false">
      <c r="A242" s="135"/>
      <c r="B242" s="135"/>
    </row>
    <row r="243" customFormat="false" ht="11.25" hidden="false" customHeight="false" outlineLevel="0" collapsed="false">
      <c r="A243" s="135"/>
      <c r="B243" s="135"/>
    </row>
    <row r="244" customFormat="false" ht="11.25" hidden="false" customHeight="false" outlineLevel="0" collapsed="false">
      <c r="A244" s="135"/>
      <c r="B244" s="135"/>
    </row>
    <row r="245" customFormat="false" ht="11.25" hidden="false" customHeight="false" outlineLevel="0" collapsed="false">
      <c r="A245" s="135"/>
      <c r="B245" s="135"/>
    </row>
    <row r="246" customFormat="false" ht="11.25" hidden="false" customHeight="false" outlineLevel="0" collapsed="false">
      <c r="A246" s="135"/>
      <c r="B246" s="135"/>
    </row>
    <row r="247" customFormat="false" ht="11.25" hidden="false" customHeight="false" outlineLevel="0" collapsed="false">
      <c r="A247" s="135"/>
      <c r="B247" s="135"/>
    </row>
    <row r="248" customFormat="false" ht="11.25" hidden="false" customHeight="false" outlineLevel="0" collapsed="false">
      <c r="A248" s="135"/>
      <c r="B248" s="135"/>
    </row>
    <row r="249" customFormat="false" ht="11.25" hidden="false" customHeight="false" outlineLevel="0" collapsed="false">
      <c r="A249" s="135"/>
      <c r="B249" s="135"/>
    </row>
    <row r="250" customFormat="false" ht="11.25" hidden="false" customHeight="false" outlineLevel="0" collapsed="false">
      <c r="A250" s="135"/>
      <c r="B250" s="135"/>
    </row>
    <row r="251" customFormat="false" ht="11.25" hidden="false" customHeight="false" outlineLevel="0" collapsed="false">
      <c r="A251" s="135"/>
      <c r="B251" s="135"/>
    </row>
    <row r="252" customFormat="false" ht="11.25" hidden="false" customHeight="false" outlineLevel="0" collapsed="false">
      <c r="A252" s="135"/>
      <c r="B252" s="135"/>
    </row>
    <row r="253" customFormat="false" ht="11.25" hidden="false" customHeight="false" outlineLevel="0" collapsed="false">
      <c r="A253" s="135"/>
      <c r="B253" s="135"/>
    </row>
    <row r="254" customFormat="false" ht="11.25" hidden="false" customHeight="false" outlineLevel="0" collapsed="false">
      <c r="A254" s="135"/>
      <c r="B254" s="135"/>
    </row>
    <row r="255" customFormat="false" ht="11.25" hidden="false" customHeight="false" outlineLevel="0" collapsed="false">
      <c r="A255" s="135"/>
      <c r="B255" s="135"/>
    </row>
    <row r="256" customFormat="false" ht="11.25" hidden="false" customHeight="false" outlineLevel="0" collapsed="false">
      <c r="A256" s="135"/>
      <c r="B256" s="135"/>
    </row>
    <row r="257" customFormat="false" ht="11.25" hidden="false" customHeight="false" outlineLevel="0" collapsed="false">
      <c r="A257" s="135"/>
      <c r="B257" s="135"/>
    </row>
    <row r="258" customFormat="false" ht="11.25" hidden="false" customHeight="false" outlineLevel="0" collapsed="false">
      <c r="A258" s="135"/>
      <c r="B258" s="135"/>
    </row>
    <row r="259" customFormat="false" ht="11.25" hidden="false" customHeight="false" outlineLevel="0" collapsed="false">
      <c r="A259" s="135"/>
      <c r="B259" s="135"/>
    </row>
    <row r="260" customFormat="false" ht="11.25" hidden="false" customHeight="false" outlineLevel="0" collapsed="false">
      <c r="A260" s="135"/>
      <c r="B260" s="135"/>
    </row>
    <row r="261" customFormat="false" ht="11.25" hidden="false" customHeight="false" outlineLevel="0" collapsed="false">
      <c r="A261" s="135"/>
      <c r="B261" s="135"/>
    </row>
    <row r="262" customFormat="false" ht="11.25" hidden="false" customHeight="false" outlineLevel="0" collapsed="false">
      <c r="A262" s="135"/>
      <c r="B262" s="135"/>
    </row>
    <row r="263" customFormat="false" ht="11.25" hidden="false" customHeight="false" outlineLevel="0" collapsed="false">
      <c r="A263" s="135"/>
      <c r="B263" s="135"/>
    </row>
    <row r="264" customFormat="false" ht="11.25" hidden="false" customHeight="false" outlineLevel="0" collapsed="false">
      <c r="A264" s="135"/>
      <c r="B264" s="135"/>
    </row>
    <row r="265" customFormat="false" ht="11.25" hidden="false" customHeight="false" outlineLevel="0" collapsed="false">
      <c r="A265" s="135"/>
      <c r="B265" s="135"/>
    </row>
    <row r="266" customFormat="false" ht="11.25" hidden="false" customHeight="false" outlineLevel="0" collapsed="false">
      <c r="A266" s="135"/>
      <c r="B266" s="135"/>
    </row>
    <row r="267" customFormat="false" ht="11.25" hidden="false" customHeight="false" outlineLevel="0" collapsed="false">
      <c r="A267" s="135"/>
      <c r="B267" s="135"/>
    </row>
    <row r="268" customFormat="false" ht="11.25" hidden="false" customHeight="false" outlineLevel="0" collapsed="false">
      <c r="A268" s="135"/>
      <c r="B268" s="135"/>
    </row>
    <row r="269" customFormat="false" ht="11.25" hidden="false" customHeight="false" outlineLevel="0" collapsed="false">
      <c r="A269" s="135"/>
      <c r="B269" s="135"/>
    </row>
    <row r="270" customFormat="false" ht="11.25" hidden="false" customHeight="false" outlineLevel="0" collapsed="false">
      <c r="A270" s="135"/>
      <c r="B270" s="135"/>
    </row>
    <row r="271" customFormat="false" ht="11.25" hidden="false" customHeight="false" outlineLevel="0" collapsed="false">
      <c r="A271" s="135"/>
      <c r="B271" s="135"/>
    </row>
    <row r="272" customFormat="false" ht="11.25" hidden="false" customHeight="false" outlineLevel="0" collapsed="false">
      <c r="A272" s="135"/>
      <c r="B272" s="135"/>
    </row>
    <row r="273" customFormat="false" ht="11.25" hidden="false" customHeight="false" outlineLevel="0" collapsed="false">
      <c r="A273" s="135"/>
      <c r="B273" s="135"/>
    </row>
    <row r="274" customFormat="false" ht="11.25" hidden="false" customHeight="false" outlineLevel="0" collapsed="false">
      <c r="A274" s="135"/>
      <c r="B274" s="135"/>
    </row>
    <row r="275" customFormat="false" ht="11.25" hidden="false" customHeight="false" outlineLevel="0" collapsed="false">
      <c r="A275" s="135"/>
      <c r="B275" s="135"/>
    </row>
    <row r="276" customFormat="false" ht="11.25" hidden="false" customHeight="false" outlineLevel="0" collapsed="false">
      <c r="A276" s="135"/>
      <c r="B276" s="135"/>
    </row>
    <row r="277" customFormat="false" ht="11.25" hidden="false" customHeight="false" outlineLevel="0" collapsed="false">
      <c r="A277" s="135"/>
      <c r="B277" s="135"/>
    </row>
    <row r="278" customFormat="false" ht="11.25" hidden="false" customHeight="false" outlineLevel="0" collapsed="false">
      <c r="A278" s="135"/>
      <c r="B278" s="135"/>
    </row>
    <row r="279" customFormat="false" ht="11.25" hidden="false" customHeight="false" outlineLevel="0" collapsed="false">
      <c r="A279" s="135"/>
      <c r="B279" s="135"/>
    </row>
    <row r="280" customFormat="false" ht="11.25" hidden="false" customHeight="false" outlineLevel="0" collapsed="false">
      <c r="A280" s="135"/>
      <c r="B280" s="135"/>
    </row>
    <row r="281" customFormat="false" ht="11.25" hidden="false" customHeight="false" outlineLevel="0" collapsed="false">
      <c r="A281" s="135"/>
      <c r="B281" s="135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S87"/>
  <sheetViews>
    <sheetView showFormulas="false" showGridLines="false" showRowColHeaders="fals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Q7" activeCellId="0" sqref="Q7"/>
    </sheetView>
  </sheetViews>
  <sheetFormatPr defaultColWidth="9.125" defaultRowHeight="12.75" zeroHeight="false" outlineLevelRow="0" outlineLevelCol="0"/>
  <cols>
    <col collapsed="false" customWidth="true" hidden="false" outlineLevel="0" max="1" min="1" style="298" width="32.57"/>
    <col collapsed="false" customWidth="true" hidden="false" outlineLevel="0" max="2" min="2" style="135" width="33.56"/>
    <col collapsed="false" customWidth="true" hidden="false" outlineLevel="0" max="3" min="3" style="135" width="15.14"/>
    <col collapsed="false" customWidth="true" hidden="false" outlineLevel="0" max="4" min="4" style="135" width="9"/>
    <col collapsed="false" customWidth="true" hidden="false" outlineLevel="0" max="5" min="5" style="135" width="12.15"/>
    <col collapsed="false" customWidth="true" hidden="false" outlineLevel="0" max="6" min="6" style="135" width="10.56"/>
    <col collapsed="false" customWidth="true" hidden="false" outlineLevel="0" max="7" min="7" style="135" width="6.72"/>
    <col collapsed="false" customWidth="true" hidden="false" outlineLevel="0" max="8" min="8" style="299" width="42.72"/>
    <col collapsed="false" customWidth="true" hidden="false" outlineLevel="0" max="9" min="9" style="300" width="77.14"/>
    <col collapsed="false" customWidth="true" hidden="false" outlineLevel="0" max="10" min="10" style="300" width="28"/>
    <col collapsed="false" customWidth="true" hidden="false" outlineLevel="0" max="11" min="11" style="300" width="30.57"/>
    <col collapsed="false" customWidth="true" hidden="false" outlineLevel="0" max="12" min="12" style="300" width="45.71"/>
    <col collapsed="false" customWidth="true" hidden="false" outlineLevel="0" max="13" min="13" style="300" width="29.01"/>
    <col collapsed="false" customWidth="true" hidden="false" outlineLevel="0" max="14" min="14" style="300" width="23.14"/>
    <col collapsed="false" customWidth="true" hidden="false" outlineLevel="0" max="15" min="15" style="300" width="23.71"/>
    <col collapsed="false" customWidth="true" hidden="false" outlineLevel="0" max="16" min="16" style="300" width="2.86"/>
    <col collapsed="false" customWidth="true" hidden="false" outlineLevel="0" max="17" min="17" style="300" width="40.57"/>
    <col collapsed="false" customWidth="true" hidden="false" outlineLevel="0" max="18" min="18" style="300" width="15.56"/>
    <col collapsed="false" customWidth="true" hidden="false" outlineLevel="0" max="19" min="19" style="300" width="57.7"/>
    <col collapsed="false" customWidth="false" hidden="false" outlineLevel="0" max="1025" min="20" style="300" width="9.14"/>
  </cols>
  <sheetData>
    <row r="1" customFormat="false" ht="12" hidden="false" customHeight="true" outlineLevel="0" collapsed="false">
      <c r="A1" s="301" t="s">
        <v>287</v>
      </c>
      <c r="B1" s="302" t="s">
        <v>288</v>
      </c>
      <c r="C1" s="302" t="s">
        <v>289</v>
      </c>
      <c r="D1" s="302" t="s">
        <v>290</v>
      </c>
      <c r="E1" s="302" t="s">
        <v>291</v>
      </c>
      <c r="F1" s="302" t="s">
        <v>292</v>
      </c>
      <c r="G1" s="302" t="s">
        <v>293</v>
      </c>
      <c r="H1" s="303" t="s">
        <v>294</v>
      </c>
      <c r="I1" s="302" t="s">
        <v>295</v>
      </c>
      <c r="J1" s="302" t="s">
        <v>296</v>
      </c>
      <c r="K1" s="302" t="s">
        <v>297</v>
      </c>
      <c r="L1" s="302" t="s">
        <v>298</v>
      </c>
      <c r="M1" s="304" t="s">
        <v>299</v>
      </c>
      <c r="N1" s="304" t="s">
        <v>300</v>
      </c>
      <c r="O1" s="304" t="s">
        <v>301</v>
      </c>
      <c r="P1" s="304"/>
      <c r="Q1" s="304" t="s">
        <v>302</v>
      </c>
      <c r="R1" s="304" t="s">
        <v>303</v>
      </c>
      <c r="S1" s="304" t="s">
        <v>304</v>
      </c>
    </row>
    <row r="2" customFormat="false" ht="13.5" hidden="false" customHeight="false" outlineLevel="0" collapsed="false">
      <c r="A2" s="305" t="s">
        <v>305</v>
      </c>
      <c r="C2" s="135" t="s">
        <v>213</v>
      </c>
      <c r="D2" s="135" t="s">
        <v>213</v>
      </c>
      <c r="E2" s="135" t="s">
        <v>306</v>
      </c>
      <c r="F2" s="135" t="s">
        <v>307</v>
      </c>
      <c r="G2" s="135" t="s">
        <v>187</v>
      </c>
      <c r="H2" s="174" t="s">
        <v>152</v>
      </c>
      <c r="I2" s="300" t="s">
        <v>211</v>
      </c>
      <c r="J2" s="300" t="s">
        <v>308</v>
      </c>
      <c r="K2" s="300" t="s">
        <v>309</v>
      </c>
      <c r="L2" s="300" t="s">
        <v>310</v>
      </c>
      <c r="M2" s="300" t="s">
        <v>60</v>
      </c>
      <c r="N2" s="300" t="s">
        <v>311</v>
      </c>
      <c r="O2" s="300" t="s">
        <v>312</v>
      </c>
      <c r="P2" s="300" t="s">
        <v>100</v>
      </c>
      <c r="Q2" s="300" t="s">
        <v>313</v>
      </c>
      <c r="R2" s="300" t="s">
        <v>314</v>
      </c>
      <c r="S2" s="306" t="s">
        <v>315</v>
      </c>
    </row>
    <row r="3" customFormat="false" ht="12" hidden="false" customHeight="true" outlineLevel="0" collapsed="false">
      <c r="A3" s="305" t="s">
        <v>316</v>
      </c>
      <c r="D3" s="135" t="s">
        <v>186</v>
      </c>
      <c r="E3" s="135" t="s">
        <v>317</v>
      </c>
      <c r="F3" s="135" t="s">
        <v>318</v>
      </c>
      <c r="G3" s="135" t="s">
        <v>56</v>
      </c>
      <c r="H3" s="174" t="s">
        <v>154</v>
      </c>
      <c r="I3" s="300" t="s">
        <v>319</v>
      </c>
      <c r="J3" s="300" t="s">
        <v>214</v>
      </c>
      <c r="K3" s="300" t="s">
        <v>184</v>
      </c>
      <c r="L3" s="300" t="s">
        <v>320</v>
      </c>
      <c r="M3" s="300" t="s">
        <v>321</v>
      </c>
      <c r="N3" s="300" t="s">
        <v>322</v>
      </c>
      <c r="O3" s="300" t="s">
        <v>58</v>
      </c>
      <c r="P3" s="300" t="s">
        <v>159</v>
      </c>
      <c r="Q3" s="300" t="s">
        <v>323</v>
      </c>
      <c r="R3" s="300" t="s">
        <v>41</v>
      </c>
      <c r="S3" s="300" t="s">
        <v>324</v>
      </c>
    </row>
    <row r="4" customFormat="false" ht="12" hidden="false" customHeight="true" outlineLevel="0" collapsed="false">
      <c r="A4" s="305" t="s">
        <v>325</v>
      </c>
      <c r="D4" s="135" t="s">
        <v>326</v>
      </c>
      <c r="E4" s="135" t="s">
        <v>327</v>
      </c>
      <c r="F4" s="135" t="s">
        <v>328</v>
      </c>
      <c r="H4" s="174" t="s">
        <v>156</v>
      </c>
      <c r="I4" s="300" t="s">
        <v>183</v>
      </c>
      <c r="J4" s="300" t="s">
        <v>329</v>
      </c>
      <c r="M4" s="300" t="s">
        <v>330</v>
      </c>
      <c r="O4" s="300" t="s">
        <v>331</v>
      </c>
      <c r="P4" s="300" t="s">
        <v>167</v>
      </c>
      <c r="Q4" s="300" t="s">
        <v>332</v>
      </c>
      <c r="S4" s="300" t="s">
        <v>62</v>
      </c>
    </row>
    <row r="5" customFormat="false" ht="12" hidden="false" customHeight="true" outlineLevel="0" collapsed="false">
      <c r="A5" s="305" t="s">
        <v>333</v>
      </c>
      <c r="D5" s="135" t="s">
        <v>334</v>
      </c>
      <c r="E5" s="135" t="s">
        <v>335</v>
      </c>
      <c r="F5" s="135" t="s">
        <v>336</v>
      </c>
      <c r="H5" s="174" t="s">
        <v>158</v>
      </c>
      <c r="I5" s="300" t="s">
        <v>215</v>
      </c>
      <c r="J5" s="300" t="s">
        <v>212</v>
      </c>
      <c r="P5" s="300" t="s">
        <v>175</v>
      </c>
      <c r="Q5" s="300" t="s">
        <v>337</v>
      </c>
    </row>
    <row r="6" customFormat="false" ht="12" hidden="false" customHeight="true" outlineLevel="0" collapsed="false">
      <c r="A6" s="305" t="s">
        <v>338</v>
      </c>
      <c r="D6" s="135" t="s">
        <v>339</v>
      </c>
      <c r="E6" s="135" t="s">
        <v>340</v>
      </c>
      <c r="F6" s="135" t="s">
        <v>341</v>
      </c>
      <c r="H6" s="174" t="s">
        <v>162</v>
      </c>
      <c r="I6" s="300" t="s">
        <v>342</v>
      </c>
      <c r="P6" s="300" t="s">
        <v>216</v>
      </c>
      <c r="Q6" s="300" t="s">
        <v>343</v>
      </c>
    </row>
    <row r="7" customFormat="false" ht="12" hidden="false" customHeight="true" outlineLevel="0" collapsed="false">
      <c r="A7" s="305" t="s">
        <v>344</v>
      </c>
      <c r="D7" s="135" t="s">
        <v>345</v>
      </c>
      <c r="E7" s="135" t="s">
        <v>346</v>
      </c>
      <c r="F7" s="135" t="s">
        <v>347</v>
      </c>
      <c r="H7" s="174" t="s">
        <v>164</v>
      </c>
      <c r="I7" s="300" t="s">
        <v>348</v>
      </c>
      <c r="P7" s="300" t="s">
        <v>218</v>
      </c>
      <c r="Q7" s="300" t="s">
        <v>349</v>
      </c>
    </row>
    <row r="8" customFormat="false" ht="12" hidden="false" customHeight="true" outlineLevel="0" collapsed="false">
      <c r="A8" s="305" t="s">
        <v>350</v>
      </c>
      <c r="D8" s="135" t="s">
        <v>351</v>
      </c>
      <c r="E8" s="135" t="s">
        <v>352</v>
      </c>
      <c r="F8" s="135" t="s">
        <v>353</v>
      </c>
      <c r="H8" s="174" t="s">
        <v>166</v>
      </c>
      <c r="P8" s="300" t="s">
        <v>219</v>
      </c>
      <c r="Q8" s="300" t="s">
        <v>80</v>
      </c>
    </row>
    <row r="9" customFormat="false" ht="12" hidden="false" customHeight="true" outlineLevel="0" collapsed="false">
      <c r="A9" s="305" t="s">
        <v>354</v>
      </c>
      <c r="D9" s="135" t="s">
        <v>355</v>
      </c>
      <c r="E9" s="135" t="s">
        <v>356</v>
      </c>
      <c r="F9" s="135" t="s">
        <v>357</v>
      </c>
      <c r="H9" s="174" t="s">
        <v>170</v>
      </c>
      <c r="P9" s="300" t="s">
        <v>220</v>
      </c>
      <c r="Q9" s="300" t="s">
        <v>331</v>
      </c>
    </row>
    <row r="10" customFormat="false" ht="12" hidden="false" customHeight="true" outlineLevel="0" collapsed="false">
      <c r="A10" s="305" t="s">
        <v>358</v>
      </c>
      <c r="D10" s="135" t="s">
        <v>359</v>
      </c>
      <c r="E10" s="135" t="s">
        <v>360</v>
      </c>
      <c r="F10" s="135" t="s">
        <v>361</v>
      </c>
      <c r="H10" s="174" t="s">
        <v>172</v>
      </c>
    </row>
    <row r="11" customFormat="false" ht="12" hidden="false" customHeight="true" outlineLevel="0" collapsed="false">
      <c r="A11" s="305" t="s">
        <v>362</v>
      </c>
      <c r="D11" s="135" t="s">
        <v>363</v>
      </c>
      <c r="E11" s="135" t="s">
        <v>364</v>
      </c>
      <c r="F11" s="135" t="s">
        <v>365</v>
      </c>
      <c r="H11" s="174" t="s">
        <v>174</v>
      </c>
    </row>
    <row r="12" customFormat="false" ht="11.25" hidden="false" customHeight="false" outlineLevel="0" collapsed="false">
      <c r="A12" s="305" t="s">
        <v>366</v>
      </c>
      <c r="D12" s="135" t="s">
        <v>367</v>
      </c>
      <c r="E12" s="135" t="s">
        <v>368</v>
      </c>
      <c r="F12" s="135" t="s">
        <v>369</v>
      </c>
      <c r="H12" s="174" t="s">
        <v>178</v>
      </c>
    </row>
    <row r="13" customFormat="false" ht="11.25" hidden="false" customHeight="false" outlineLevel="0" collapsed="false">
      <c r="A13" s="305" t="s">
        <v>370</v>
      </c>
      <c r="D13" s="135" t="s">
        <v>371</v>
      </c>
      <c r="E13" s="135" t="s">
        <v>372</v>
      </c>
      <c r="F13" s="135" t="s">
        <v>373</v>
      </c>
      <c r="H13" s="174" t="s">
        <v>180</v>
      </c>
    </row>
    <row r="14" customFormat="false" ht="12.75" hidden="false" customHeight="true" outlineLevel="0" collapsed="false">
      <c r="A14" s="305" t="s">
        <v>374</v>
      </c>
      <c r="D14" s="135" t="s">
        <v>375</v>
      </c>
      <c r="E14" s="135" t="s">
        <v>376</v>
      </c>
    </row>
    <row r="15" customFormat="false" ht="12.75" hidden="false" customHeight="true" outlineLevel="0" collapsed="false">
      <c r="A15" s="305" t="s">
        <v>377</v>
      </c>
      <c r="D15" s="135" t="s">
        <v>378</v>
      </c>
      <c r="E15" s="135" t="s">
        <v>217</v>
      </c>
    </row>
    <row r="16" customFormat="false" ht="12.75" hidden="false" customHeight="false" outlineLevel="0" collapsed="false">
      <c r="A16" s="305" t="s">
        <v>379</v>
      </c>
      <c r="D16" s="135" t="s">
        <v>380</v>
      </c>
      <c r="E16" s="135" t="s">
        <v>213</v>
      </c>
    </row>
    <row r="17" customFormat="false" ht="12.75" hidden="false" customHeight="false" outlineLevel="0" collapsed="false">
      <c r="A17" s="305" t="s">
        <v>381</v>
      </c>
      <c r="D17" s="135" t="s">
        <v>382</v>
      </c>
      <c r="E17" s="135" t="s">
        <v>186</v>
      </c>
    </row>
    <row r="18" customFormat="false" ht="12.75" hidden="false" customHeight="false" outlineLevel="0" collapsed="false">
      <c r="A18" s="305" t="s">
        <v>383</v>
      </c>
      <c r="D18" s="135" t="s">
        <v>384</v>
      </c>
      <c r="E18" s="135" t="s">
        <v>326</v>
      </c>
    </row>
    <row r="19" customFormat="false" ht="12.75" hidden="false" customHeight="false" outlineLevel="0" collapsed="false">
      <c r="A19" s="305" t="s">
        <v>385</v>
      </c>
      <c r="E19" s="135" t="s">
        <v>334</v>
      </c>
    </row>
    <row r="20" customFormat="false" ht="12.75" hidden="false" customHeight="false" outlineLevel="0" collapsed="false">
      <c r="A20" s="305" t="s">
        <v>386</v>
      </c>
      <c r="E20" s="135" t="s">
        <v>339</v>
      </c>
    </row>
    <row r="21" customFormat="false" ht="12.75" hidden="false" customHeight="false" outlineLevel="0" collapsed="false">
      <c r="A21" s="305" t="s">
        <v>387</v>
      </c>
      <c r="E21" s="135" t="s">
        <v>345</v>
      </c>
    </row>
    <row r="22" customFormat="false" ht="12.75" hidden="false" customHeight="false" outlineLevel="0" collapsed="false">
      <c r="A22" s="305" t="s">
        <v>388</v>
      </c>
      <c r="E22" s="135" t="s">
        <v>351</v>
      </c>
    </row>
    <row r="23" customFormat="false" ht="12.75" hidden="false" customHeight="false" outlineLevel="0" collapsed="false">
      <c r="A23" s="305" t="s">
        <v>389</v>
      </c>
      <c r="E23" s="135" t="s">
        <v>355</v>
      </c>
    </row>
    <row r="24" customFormat="false" ht="12.75" hidden="false" customHeight="false" outlineLevel="0" collapsed="false">
      <c r="A24" s="305" t="s">
        <v>390</v>
      </c>
      <c r="E24" s="135" t="s">
        <v>359</v>
      </c>
    </row>
    <row r="25" customFormat="false" ht="12.75" hidden="false" customHeight="false" outlineLevel="0" collapsed="false">
      <c r="A25" s="305" t="s">
        <v>391</v>
      </c>
      <c r="E25" s="135" t="s">
        <v>363</v>
      </c>
    </row>
    <row r="26" customFormat="false" ht="12.75" hidden="false" customHeight="false" outlineLevel="0" collapsed="false">
      <c r="A26" s="305" t="s">
        <v>392</v>
      </c>
      <c r="E26" s="135" t="s">
        <v>367</v>
      </c>
    </row>
    <row r="27" customFormat="false" ht="12.75" hidden="false" customHeight="false" outlineLevel="0" collapsed="false">
      <c r="A27" s="305" t="s">
        <v>393</v>
      </c>
      <c r="E27" s="135" t="s">
        <v>371</v>
      </c>
    </row>
    <row r="28" customFormat="false" ht="12.75" hidden="false" customHeight="false" outlineLevel="0" collapsed="false">
      <c r="A28" s="305" t="s">
        <v>394</v>
      </c>
      <c r="E28" s="135" t="s">
        <v>375</v>
      </c>
    </row>
    <row r="29" customFormat="false" ht="12.75" hidden="false" customHeight="false" outlineLevel="0" collapsed="false">
      <c r="A29" s="305" t="s">
        <v>395</v>
      </c>
      <c r="E29" s="135" t="s">
        <v>378</v>
      </c>
    </row>
    <row r="30" customFormat="false" ht="12.75" hidden="false" customHeight="false" outlineLevel="0" collapsed="false">
      <c r="A30" s="305" t="s">
        <v>396</v>
      </c>
      <c r="E30" s="135" t="s">
        <v>380</v>
      </c>
    </row>
    <row r="31" customFormat="false" ht="12.75" hidden="false" customHeight="false" outlineLevel="0" collapsed="false">
      <c r="A31" s="305" t="s">
        <v>397</v>
      </c>
      <c r="E31" s="135" t="s">
        <v>382</v>
      </c>
    </row>
    <row r="32" customFormat="false" ht="12.75" hidden="false" customHeight="false" outlineLevel="0" collapsed="false">
      <c r="A32" s="305" t="s">
        <v>398</v>
      </c>
      <c r="E32" s="135" t="s">
        <v>384</v>
      </c>
    </row>
    <row r="33" customFormat="false" ht="12.75" hidden="false" customHeight="false" outlineLevel="0" collapsed="false">
      <c r="A33" s="305" t="s">
        <v>399</v>
      </c>
    </row>
    <row r="34" customFormat="false" ht="12.75" hidden="false" customHeight="false" outlineLevel="0" collapsed="false">
      <c r="A34" s="305" t="s">
        <v>400</v>
      </c>
    </row>
    <row r="35" customFormat="false" ht="12.75" hidden="false" customHeight="false" outlineLevel="0" collapsed="false">
      <c r="A35" s="305" t="s">
        <v>401</v>
      </c>
    </row>
    <row r="36" customFormat="false" ht="12.75" hidden="false" customHeight="false" outlineLevel="0" collapsed="false">
      <c r="A36" s="305" t="s">
        <v>402</v>
      </c>
    </row>
    <row r="37" customFormat="false" ht="12.75" hidden="false" customHeight="false" outlineLevel="0" collapsed="false">
      <c r="A37" s="305" t="s">
        <v>403</v>
      </c>
    </row>
    <row r="38" customFormat="false" ht="12.75" hidden="false" customHeight="false" outlineLevel="0" collapsed="false">
      <c r="A38" s="305" t="s">
        <v>404</v>
      </c>
    </row>
    <row r="39" customFormat="false" ht="12.75" hidden="false" customHeight="false" outlineLevel="0" collapsed="false">
      <c r="A39" s="305" t="s">
        <v>405</v>
      </c>
    </row>
    <row r="40" customFormat="false" ht="12.75" hidden="false" customHeight="false" outlineLevel="0" collapsed="false">
      <c r="A40" s="305" t="s">
        <v>406</v>
      </c>
    </row>
    <row r="41" customFormat="false" ht="12.75" hidden="false" customHeight="false" outlineLevel="0" collapsed="false">
      <c r="A41" s="305" t="s">
        <v>407</v>
      </c>
    </row>
    <row r="42" customFormat="false" ht="12.75" hidden="false" customHeight="false" outlineLevel="0" collapsed="false">
      <c r="A42" s="305" t="s">
        <v>408</v>
      </c>
    </row>
    <row r="43" customFormat="false" ht="12.75" hidden="false" customHeight="false" outlineLevel="0" collapsed="false">
      <c r="A43" s="305" t="s">
        <v>409</v>
      </c>
    </row>
    <row r="44" customFormat="false" ht="12.75" hidden="false" customHeight="false" outlineLevel="0" collapsed="false">
      <c r="A44" s="305" t="s">
        <v>410</v>
      </c>
    </row>
    <row r="45" customFormat="false" ht="12.75" hidden="false" customHeight="false" outlineLevel="0" collapsed="false">
      <c r="A45" s="305" t="s">
        <v>411</v>
      </c>
    </row>
    <row r="46" customFormat="false" ht="12.75" hidden="false" customHeight="false" outlineLevel="0" collapsed="false">
      <c r="A46" s="305" t="s">
        <v>412</v>
      </c>
    </row>
    <row r="47" customFormat="false" ht="12.75" hidden="false" customHeight="false" outlineLevel="0" collapsed="false">
      <c r="A47" s="305" t="s">
        <v>413</v>
      </c>
    </row>
    <row r="48" customFormat="false" ht="12.75" hidden="false" customHeight="false" outlineLevel="0" collapsed="false">
      <c r="A48" s="305" t="s">
        <v>414</v>
      </c>
    </row>
    <row r="49" customFormat="false" ht="12.75" hidden="false" customHeight="false" outlineLevel="0" collapsed="false">
      <c r="A49" s="305" t="s">
        <v>415</v>
      </c>
    </row>
    <row r="50" customFormat="false" ht="12.75" hidden="false" customHeight="false" outlineLevel="0" collapsed="false">
      <c r="A50" s="305" t="s">
        <v>416</v>
      </c>
    </row>
    <row r="51" customFormat="false" ht="12.75" hidden="false" customHeight="false" outlineLevel="0" collapsed="false">
      <c r="A51" s="305" t="s">
        <v>417</v>
      </c>
    </row>
    <row r="52" customFormat="false" ht="12.75" hidden="false" customHeight="false" outlineLevel="0" collapsed="false">
      <c r="A52" s="305" t="s">
        <v>418</v>
      </c>
    </row>
    <row r="53" customFormat="false" ht="12.75" hidden="false" customHeight="false" outlineLevel="0" collapsed="false">
      <c r="A53" s="305" t="s">
        <v>419</v>
      </c>
    </row>
    <row r="54" customFormat="false" ht="12.75" hidden="false" customHeight="false" outlineLevel="0" collapsed="false">
      <c r="A54" s="305" t="s">
        <v>420</v>
      </c>
    </row>
    <row r="55" customFormat="false" ht="12.75" hidden="false" customHeight="false" outlineLevel="0" collapsed="false">
      <c r="A55" s="305" t="s">
        <v>421</v>
      </c>
    </row>
    <row r="56" customFormat="false" ht="12.75" hidden="false" customHeight="false" outlineLevel="0" collapsed="false">
      <c r="A56" s="305" t="s">
        <v>422</v>
      </c>
    </row>
    <row r="57" customFormat="false" ht="12.75" hidden="false" customHeight="false" outlineLevel="0" collapsed="false">
      <c r="A57" s="305" t="s">
        <v>423</v>
      </c>
    </row>
    <row r="58" customFormat="false" ht="12.75" hidden="false" customHeight="false" outlineLevel="0" collapsed="false">
      <c r="A58" s="305" t="s">
        <v>424</v>
      </c>
    </row>
    <row r="59" customFormat="false" ht="12.75" hidden="false" customHeight="false" outlineLevel="0" collapsed="false">
      <c r="A59" s="305" t="s">
        <v>425</v>
      </c>
    </row>
    <row r="60" customFormat="false" ht="12.75" hidden="false" customHeight="false" outlineLevel="0" collapsed="false">
      <c r="A60" s="305" t="s">
        <v>426</v>
      </c>
    </row>
    <row r="61" customFormat="false" ht="12.75" hidden="false" customHeight="false" outlineLevel="0" collapsed="false">
      <c r="A61" s="305" t="s">
        <v>427</v>
      </c>
    </row>
    <row r="62" customFormat="false" ht="12.75" hidden="false" customHeight="false" outlineLevel="0" collapsed="false">
      <c r="A62" s="305" t="s">
        <v>428</v>
      </c>
    </row>
    <row r="63" customFormat="false" ht="12.75" hidden="false" customHeight="false" outlineLevel="0" collapsed="false">
      <c r="A63" s="305" t="s">
        <v>429</v>
      </c>
    </row>
    <row r="64" customFormat="false" ht="12.75" hidden="false" customHeight="false" outlineLevel="0" collapsed="false">
      <c r="A64" s="305" t="s">
        <v>430</v>
      </c>
    </row>
    <row r="65" customFormat="false" ht="12.75" hidden="false" customHeight="false" outlineLevel="0" collapsed="false">
      <c r="A65" s="305" t="s">
        <v>431</v>
      </c>
    </row>
    <row r="66" customFormat="false" ht="12.75" hidden="false" customHeight="false" outlineLevel="0" collapsed="false">
      <c r="A66" s="305" t="s">
        <v>432</v>
      </c>
    </row>
    <row r="67" customFormat="false" ht="12.75" hidden="false" customHeight="false" outlineLevel="0" collapsed="false">
      <c r="A67" s="305" t="s">
        <v>433</v>
      </c>
    </row>
    <row r="68" customFormat="false" ht="12.75" hidden="false" customHeight="false" outlineLevel="0" collapsed="false">
      <c r="A68" s="305" t="s">
        <v>434</v>
      </c>
    </row>
    <row r="69" customFormat="false" ht="12.75" hidden="false" customHeight="false" outlineLevel="0" collapsed="false">
      <c r="A69" s="305" t="s">
        <v>435</v>
      </c>
    </row>
    <row r="70" customFormat="false" ht="12.75" hidden="false" customHeight="false" outlineLevel="0" collapsed="false">
      <c r="A70" s="305" t="s">
        <v>436</v>
      </c>
    </row>
    <row r="71" customFormat="false" ht="12.75" hidden="false" customHeight="false" outlineLevel="0" collapsed="false">
      <c r="A71" s="305" t="s">
        <v>437</v>
      </c>
    </row>
    <row r="72" customFormat="false" ht="12.75" hidden="false" customHeight="false" outlineLevel="0" collapsed="false">
      <c r="A72" s="305" t="s">
        <v>438</v>
      </c>
    </row>
    <row r="73" customFormat="false" ht="12.75" hidden="false" customHeight="false" outlineLevel="0" collapsed="false">
      <c r="A73" s="305" t="s">
        <v>439</v>
      </c>
    </row>
    <row r="74" customFormat="false" ht="12.75" hidden="false" customHeight="false" outlineLevel="0" collapsed="false">
      <c r="A74" s="305" t="s">
        <v>440</v>
      </c>
    </row>
    <row r="75" customFormat="false" ht="12.75" hidden="false" customHeight="false" outlineLevel="0" collapsed="false">
      <c r="A75" s="305" t="s">
        <v>441</v>
      </c>
    </row>
    <row r="76" customFormat="false" ht="12.75" hidden="false" customHeight="false" outlineLevel="0" collapsed="false">
      <c r="A76" s="305" t="s">
        <v>442</v>
      </c>
    </row>
    <row r="77" customFormat="false" ht="12.75" hidden="false" customHeight="false" outlineLevel="0" collapsed="false">
      <c r="A77" s="305" t="s">
        <v>443</v>
      </c>
    </row>
    <row r="78" customFormat="false" ht="12.75" hidden="false" customHeight="false" outlineLevel="0" collapsed="false">
      <c r="A78" s="305" t="s">
        <v>444</v>
      </c>
    </row>
    <row r="79" customFormat="false" ht="12.75" hidden="false" customHeight="false" outlineLevel="0" collapsed="false">
      <c r="A79" s="305" t="s">
        <v>445</v>
      </c>
    </row>
    <row r="80" customFormat="false" ht="12.75" hidden="false" customHeight="false" outlineLevel="0" collapsed="false">
      <c r="A80" s="305" t="s">
        <v>446</v>
      </c>
    </row>
    <row r="81" customFormat="false" ht="12.75" hidden="false" customHeight="false" outlineLevel="0" collapsed="false">
      <c r="A81" s="305" t="s">
        <v>447</v>
      </c>
    </row>
    <row r="82" customFormat="false" ht="12.75" hidden="false" customHeight="false" outlineLevel="0" collapsed="false">
      <c r="A82" s="305" t="s">
        <v>448</v>
      </c>
    </row>
    <row r="83" customFormat="false" ht="12.75" hidden="false" customHeight="false" outlineLevel="0" collapsed="false">
      <c r="A83" s="305" t="s">
        <v>449</v>
      </c>
    </row>
    <row r="84" customFormat="false" ht="12.75" hidden="false" customHeight="false" outlineLevel="0" collapsed="false">
      <c r="A84" s="305" t="s">
        <v>450</v>
      </c>
    </row>
    <row r="85" customFormat="false" ht="12.75" hidden="false" customHeight="false" outlineLevel="0" collapsed="false">
      <c r="A85" s="305" t="s">
        <v>451</v>
      </c>
    </row>
    <row r="86" customFormat="false" ht="12.75" hidden="false" customHeight="false" outlineLevel="0" collapsed="false">
      <c r="A86" s="305" t="s">
        <v>452</v>
      </c>
    </row>
    <row r="87" customFormat="false" ht="12.75" hidden="false" customHeight="false" outlineLevel="0" collapsed="false">
      <c r="A87" s="305" t="s">
        <v>38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LibreOffice/6.3.3.2.0$Linux_X86_64 LibreOffice_project/30$Build-2</Application>
  <Company>ФАС России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2004-05-21T07:18:45Z</dcterms:created>
  <dc:creator>--</dc:creator>
  <dc:description/>
  <dc:language>ru-RU</dc:language>
  <cp:lastModifiedBy>u1577</cp:lastModifiedBy>
  <cp:lastPrinted>2015-06-22T12:32:49Z</cp:lastPrinted>
  <dcterms:modified xsi:type="dcterms:W3CDTF">2018-06-07T10:28:49Z</dcterms:modified>
  <cp:revision>0</cp:revision>
  <dc:subject>Контроль за использованием инвестиционных ресурсов, включаемых в регулируемые государством цены (тарифы) в сфере теплоснабжения за 2018 год</dc:subject>
  <dc:title>Контроль за использованием инвестиционных ресурсов, включаемых в регулируемые государством цены (тарифы) в сфере теплоснабжения за 2018 год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ФАС России</vt:lpwstr>
  </property>
  <property fmtid="{D5CDD505-2E9C-101B-9397-08002B2CF9AE}" pid="4" name="CurrentVersion">
    <vt:lpwstr>1.2</vt:lpwstr>
  </property>
  <property fmtid="{D5CDD505-2E9C-101B-9397-08002B2CF9AE}" pid="5" name="DocSecurity">
    <vt:i4>0</vt:i4>
  </property>
  <property fmtid="{D5CDD505-2E9C-101B-9397-08002B2CF9AE}" pid="6" name="EditTemplate">
    <vt:bool>1</vt:bool>
  </property>
  <property fmtid="{D5CDD505-2E9C-101B-9397-08002B2CF9AE}" pid="7" name="HtmlTempFilePath">
    <vt:lpwstr/>
  </property>
  <property fmtid="{D5CDD505-2E9C-101B-9397-08002B2CF9AE}" pid="8" name="HyperlinksChanged">
    <vt:bool>0</vt:bool>
  </property>
  <property fmtid="{D5CDD505-2E9C-101B-9397-08002B2CF9AE}" pid="9" name="LinksUpToDate">
    <vt:bool>0</vt:bool>
  </property>
  <property fmtid="{D5CDD505-2E9C-101B-9397-08002B2CF9AE}" pid="10" name="Period">
    <vt:lpwstr/>
  </property>
  <property fmtid="{D5CDD505-2E9C-101B-9397-08002B2CF9AE}" pid="11" name="PeriodLength">
    <vt:lpwstr/>
  </property>
  <property fmtid="{D5CDD505-2E9C-101B-9397-08002B2CF9AE}" pid="12" name="Periodicity">
    <vt:lpwstr>REGU</vt:lpwstr>
  </property>
  <property fmtid="{D5CDD505-2E9C-101B-9397-08002B2CF9AE}" pid="13" name="ProtectBook">
    <vt:i4>0</vt:i4>
  </property>
  <property fmtid="{D5CDD505-2E9C-101B-9397-08002B2CF9AE}" pid="14" name="RootDocFilePath">
    <vt:lpwstr/>
  </property>
  <property fmtid="{D5CDD505-2E9C-101B-9397-08002B2CF9AE}" pid="15" name="ScaleCrop">
    <vt:bool>0</vt:bool>
  </property>
  <property fmtid="{D5CDD505-2E9C-101B-9397-08002B2CF9AE}" pid="16" name="ShareDoc">
    <vt:bool>0</vt:bool>
  </property>
  <property fmtid="{D5CDD505-2E9C-101B-9397-08002B2CF9AE}" pid="17" name="Status">
    <vt:lpwstr>1</vt:lpwstr>
  </property>
  <property fmtid="{D5CDD505-2E9C-101B-9397-08002B2CF9AE}" pid="18" name="TemplateOperationMode">
    <vt:i4>3</vt:i4>
  </property>
  <property fmtid="{D5CDD505-2E9C-101B-9397-08002B2CF9AE}" pid="19" name="TypePlanning">
    <vt:lpwstr>PLAN</vt:lpwstr>
  </property>
  <property fmtid="{D5CDD505-2E9C-101B-9397-08002B2CF9AE}" pid="20" name="UserComments">
    <vt:lpwstr/>
  </property>
  <property fmtid="{D5CDD505-2E9C-101B-9397-08002B2CF9AE}" pid="21" name="Version">
    <vt:lpwstr>INV.WARM.2018YEAR</vt:lpwstr>
  </property>
  <property fmtid="{D5CDD505-2E9C-101B-9397-08002B2CF9AE}" pid="22" name="XMLTempFilePath">
    <vt:lpwstr/>
  </property>
  <property fmtid="{D5CDD505-2E9C-101B-9397-08002B2CF9AE}" pid="23" name="XslViewFilePath">
    <vt:lpwstr/>
  </property>
  <property fmtid="{D5CDD505-2E9C-101B-9397-08002B2CF9AE}" pid="24" name="XsltDocFilePath">
    <vt:lpwstr/>
  </property>
  <property fmtid="{D5CDD505-2E9C-101B-9397-08002B2CF9AE}" pid="25" name="entityid">
    <vt:lpwstr/>
  </property>
  <property fmtid="{D5CDD505-2E9C-101B-9397-08002B2CF9AE}" pid="26" name="keywords">
    <vt:lpwstr/>
  </property>
</Properties>
</file>