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5.wmf" ContentType="image/x-wmf"/>
  <Override PartName="/xl/media/image1.png" ContentType="image/png"/>
  <Override PartName="/xl/media/image4.png" ContentType="image/png"/>
  <Override PartName="/xl/media/image5.png" ContentType="image/png"/>
  <Override PartName="/xl/media/image3.png" ContentType="image/png"/>
  <Override PartName="/xl/media/image2.png" ContentType="image/png"/>
  <Override PartName="/xl/media/image6.png" ContentType="image/png"/>
  <Override PartName="/xl/media/image7.png" ContentType="image/png"/>
  <Override PartName="/xl/media/image8.png" ContentType="image/png"/>
  <Override PartName="/xl/media/image9.png" ContentType="image/png"/>
  <Override PartName="/xl/media/image14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6.png" ContentType="image/png"/>
  <Override PartName="/xl/media/image15.png" ContentType="image/png"/>
  <Override PartName="/xl/media/image17.png" ContentType="image/png"/>
  <Override PartName="/xl/media/image18.png" ContentType="image/png"/>
  <Override PartName="/xl/media/image22.png" ContentType="image/png"/>
  <Override PartName="/xl/media/image19.png" ContentType="image/png"/>
  <Override PartName="/xl/media/image24.png" ContentType="image/png"/>
  <Override PartName="/xl/media/image23.png" ContentType="image/png"/>
  <Override PartName="/xl/media/image21.png" ContentType="image/png"/>
  <Override PartName="/xl/media/image20.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omments9.xml" ContentType="application/vnd.openxmlformats-officedocument.spreadsheetml.comments+xml"/>
  <Override PartName="/xl/worksheets/_rels/sheet2.xml.rels" ContentType="application/vnd.openxmlformats-package.relationships+xml"/>
  <Override PartName="/xl/worksheets/_rels/sheet5.xml.rels" ContentType="application/vnd.openxmlformats-package.relationships+xml"/>
  <Override PartName="/xl/worksheets/_rels/sheet19.xml.rels" ContentType="application/vnd.openxmlformats-package.relationships+xml"/>
  <Override PartName="/xl/worksheets/_rels/sheet3.xml.rels" ContentType="application/vnd.openxmlformats-package.relationships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_rels/sheet1.xml.rels" ContentType="application/vnd.openxmlformats-package.relationships+xml"/>
  <Override PartName="/xl/worksheets/_rels/sheet9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drawings/_rels/drawing2.xml.rels" ContentType="application/vnd.openxmlformats-package.relationships+xml"/>
  <Override PartName="/xl/drawings/_rels/drawing7.xml.rels" ContentType="application/vnd.openxmlformats-package.relationships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_rels/drawing6.xml.rels" ContentType="application/vnd.openxmlformats-package.relationships+xml"/>
  <Override PartName="/xl/drawings/_rels/drawing5.xml.rels" ContentType="application/vnd.openxmlformats-package.relationships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Инструкция" sheetId="1" state="visible" r:id="rId2"/>
    <sheet name="Лог обновления" sheetId="2" state="hidden" r:id="rId3"/>
    <sheet name="Титульный" sheetId="3" state="visible" r:id="rId4"/>
    <sheet name="Территории ИП" sheetId="4" state="visible" r:id="rId5"/>
    <sheet name="ИП" sheetId="5" state="visible" r:id="rId6"/>
    <sheet name="Комментарии" sheetId="6" state="visible" r:id="rId7"/>
    <sheet name="Проверка" sheetId="7" state="visible" r:id="rId8"/>
    <sheet name="TEHSHEET" sheetId="8" state="hidden" r:id="rId9"/>
    <sheet name="et_union" sheetId="9" state="hidden" r:id="rId10"/>
    <sheet name="modFill" sheetId="10" state="hidden" r:id="rId11"/>
    <sheet name="mod_00" sheetId="11" state="hidden" r:id="rId12"/>
    <sheet name="mod_01" sheetId="12" state="hidden" r:id="rId13"/>
    <sheet name="mod_02" sheetId="13" state="hidden" r:id="rId14"/>
    <sheet name="mod_com" sheetId="14" state="hidden" r:id="rId15"/>
    <sheet name="modProv" sheetId="15" state="hidden" r:id="rId16"/>
    <sheet name="modHTTP" sheetId="16" state="hidden" r:id="rId17"/>
    <sheet name="modReestr" sheetId="17" state="hidden" r:id="rId18"/>
    <sheet name="modfrmReestr" sheetId="18" state="hidden" r:id="rId19"/>
    <sheet name="AllSheetsInThisWorkbook" sheetId="19" state="hidden" r:id="rId20"/>
    <sheet name="modInstruction" sheetId="20" state="hidden" r:id="rId21"/>
    <sheet name="modUpdTemplMain" sheetId="21" state="hidden" r:id="rId22"/>
    <sheet name="modfrmCheckUpdates" sheetId="22" state="hidden" r:id="rId23"/>
    <sheet name="modfrmDateChoose" sheetId="23" state="hidden" r:id="rId24"/>
    <sheet name="modfrmRegion" sheetId="24" state="hidden" r:id="rId25"/>
    <sheet name="REESTR_MO" sheetId="25" state="hidden" r:id="rId26"/>
    <sheet name="REESTR_ORG" sheetId="26" state="hidden" r:id="rId27"/>
    <sheet name="REESTR_IP" sheetId="27" state="hidden" r:id="rId28"/>
    <sheet name="REESTR_OBJECT" sheetId="28" state="hidden" r:id="rId29"/>
    <sheet name="REESTR_STOP_REASON" sheetId="29" state="hidden" r:id="rId30"/>
    <sheet name="modClassifierValidate" sheetId="30" state="hidden" r:id="rId31"/>
    <sheet name="modDoubleClick" sheetId="31" state="hidden" r:id="rId32"/>
    <sheet name="modCheckCyan" sheetId="32" state="hidden" r:id="rId33"/>
    <sheet name="modHyp" sheetId="33" state="hidden" r:id="rId34"/>
  </sheets>
  <definedNames>
    <definedName function="false" hidden="false" name="add_01_1" vbProcedure="false"/>
    <definedName function="false" hidden="false" name="add_01_2" vbProcedure="false"/>
    <definedName function="false" hidden="false" name="add_01_3" vbProcedure="false"/>
    <definedName function="false" hidden="false" name="add_01_ifin_col" vbProcedure="false"/>
    <definedName function="false" hidden="false" name="add_01_ifin_col_del" vbProcedure="false"/>
    <definedName function="false" hidden="false" name="add_01_obj_col" vbProcedure="false"/>
    <definedName function="false" hidden="false" name="add_01_obj_col_del" vbProcedure="false"/>
    <definedName function="false" hidden="false" name="add_02_1" vbProcedure="false"/>
    <definedName function="false" hidden="false" name="add_com" vbProcedure="false"/>
    <definedName function="false" hidden="false" name="all_year_list" vbProcedure="false"/>
    <definedName function="false" hidden="false" name="anscount" vbProcedure="false"/>
    <definedName function="false" hidden="false" name="begin_year_list" vbProcedure="false"/>
    <definedName function="false" hidden="false" name="CalcPeriod" vbProcedure="false"/>
    <definedName function="false" hidden="false" name="change_ip" vbProcedure="false"/>
    <definedName function="false" hidden="false" name="CheckBC_ws_01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date_end" vbProcedure="false"/>
    <definedName function="false" hidden="false" name="date_start" vbProcedure="false"/>
    <definedName function="false" hidden="false" name="decision_date" vbProcedure="false"/>
    <definedName function="false" hidden="false" name="decision_name" vbProcedure="false"/>
    <definedName function="false" hidden="false" name="decision_nmbr" vbProcedure="false"/>
    <definedName function="false" hidden="false" name="decision_type" vbProcedure="false"/>
    <definedName function="false" hidden="false" name="et_com" vbProcedure="false"/>
    <definedName function="false" hidden="false" name="et_ListComm" vbProcedure="false"/>
    <definedName function="false" hidden="false" name="et_mr_list" vbProcedure="false"/>
    <definedName function="false" hidden="false" name="et_ws_01_ifin" vbProcedure="false"/>
    <definedName function="false" hidden="false" name="et_ws_01_m" vbProcedure="false"/>
    <definedName function="false" hidden="false" name="et_ws_01_obj" vbProcedure="false"/>
    <definedName function="false" hidden="false" name="et_ws_02_1" vbProcedure="false"/>
    <definedName function="false" hidden="false" name="fil_name" vbProcedure="false"/>
    <definedName function="false" hidden="false" name="FirstLine" vbProcedure="false"/>
    <definedName function="false" hidden="false" name="flag_ip" vbProcedure="false"/>
    <definedName function="false" hidden="false" name="GetCode" vbProcedure="false"/>
    <definedName function="false" hidden="false" name="Getversion" vbProcedure="false"/>
    <definedName function="false" hidden="false" name="god" vbProcedure="false"/>
    <definedName function="false" hidden="false" name="group_list" vbProcedure="false"/>
    <definedName function="false" hidden="false" name="inn" vbProcedure="false"/>
    <definedName function="false" hidden="false" name="Instruction.BlockClick" vbProcedure="false"/>
    <definedName function="false" hidden="false" name="Instruction.chkUpdates_Click" vbProcedure="false"/>
    <definedName function="false" hidden="false" name="Instruction.cmdGetUpdate_Click" vbProcedure="false"/>
    <definedName function="false" hidden="false" name="Instruction.cmdShowHideUpdateLog_Click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5" vbProcedure="false"/>
    <definedName function="false" hidden="false" name="ip_cost" vbProcedure="false"/>
    <definedName function="false" hidden="false" name="ip_list" vbProcedure="false"/>
    <definedName function="false" hidden="false" name="ip_name" vbProcedure="false"/>
    <definedName function="false" hidden="false" name="ip_url" vbProcedure="false"/>
    <definedName function="false" hidden="false" name="IstFin_Range" vbProcedure="false"/>
    <definedName function="false" hidden="false" name="ist_fin_list" vbProcedure="false"/>
    <definedName function="false" hidden="false" name="kpp" vbProcedure="false"/>
    <definedName function="false" hidden="false" name="LIST_MR_MO_OKTMO" vbProcedure="false"/>
    <definedName function="false" hidden="false" name="logical" vbProcedure="false"/>
    <definedName function="false" hidden="false" name="mo" vbProcedure="false"/>
    <definedName function="false" hidden="false" name="modInstruction.cmdStart_Click_Handler" vbProcedure="false"/>
    <definedName function="false" hidden="false" name="modInstruction.Process_Page_Back" vbProcedure="false"/>
    <definedName function="false" hidden="false" name="modInstruction.Process_Page_First" vbProcedure="false"/>
    <definedName function="false" hidden="false" name="modInstruction.Process_Page_Last" vbProcedure="false"/>
    <definedName function="false" hidden="false" name="modInstruction.Process_Page_Next" vbProcedure="false"/>
    <definedName function="false" hidden="false" name="modUpdTemplLogger.Clear" vbProcedure="false"/>
    <definedName function="false" hidden="false" name="mod_00.cmdStart_Click_Handler" vbProcedure="false"/>
    <definedName function="false" hidden="false" name="mod_00.FREEZE_PANES" vbProcedure="false"/>
    <definedName function="false" hidden="false" name="mod_02.cmdCheckData_Click_Handler" vbProcedure="false"/>
    <definedName function="false" hidden="false" name="mod_02.cmdStart_Click_Handler" vbProcedure="false"/>
    <definedName function="false" hidden="false" name="MONTH" vbProcedure="false"/>
    <definedName function="false" hidden="false" name="month_list" vbProcedure="false"/>
    <definedName function="false" hidden="false" name="mo_col_02" vbProcedure="false"/>
    <definedName function="false" hidden="false" name="MO_LIST_10" vbProcedure="false"/>
    <definedName function="false" hidden="false" name="MO_LIST_11" vbProcedure="false"/>
    <definedName function="false" hidden="false" name="MO_LIST_12" vbProcedure="false"/>
    <definedName function="false" hidden="false" name="MO_LIST_13" vbProcedure="false"/>
    <definedName function="false" hidden="false" name="MO_LIST_14" vbProcedure="false"/>
    <definedName function="false" hidden="false" name="MO_LIST_15" vbProcedure="false"/>
    <definedName function="false" hidden="false" name="MO_LIST_16" vbProcedure="false"/>
    <definedName function="false" hidden="false" name="MO_LIST_17" vbProcedure="false"/>
    <definedName function="false" hidden="false" name="MO_LIST_18" vbProcedure="false"/>
    <definedName function="false" hidden="false" name="MO_LIST_19" vbProcedure="false"/>
    <definedName function="false" hidden="false" name="MO_LIST_2" vbProcedure="false"/>
    <definedName function="false" hidden="false" name="MO_LIST_20" vbProcedure="false"/>
    <definedName function="false" hidden="false" name="MO_LIST_21" vbProcedure="false"/>
    <definedName function="false" hidden="false" name="MO_LIST_3" vbProcedure="false"/>
    <definedName function="false" hidden="false" name="MO_LIST_4" vbProcedure="false"/>
    <definedName function="false" hidden="false" name="MO_LIST_5" vbProcedure="false"/>
    <definedName function="false" hidden="false" name="MO_LIST_6" vbProcedure="false"/>
    <definedName function="false" hidden="false" name="MO_LIST_7" vbProcedure="false"/>
    <definedName function="false" hidden="false" name="MO_LIST_8" vbProcedure="false"/>
    <definedName function="false" hidden="false" name="MO_LIST_9" vbProcedure="false"/>
    <definedName function="false" hidden="false" name="mr" vbProcedure="false"/>
    <definedName function="false" hidden="false" name="mr_col_02" vbProcedure="false"/>
    <definedName function="false" hidden="false" name="MR_LIST" vbProcedure="false"/>
    <definedName function="false" hidden="false" name="nds" vbProcedure="false"/>
    <definedName function="false" hidden="false" name="oktmo" vbProcedure="false"/>
    <definedName function="false" hidden="false" name="oktmo_col_02" vbProcedure="false"/>
    <definedName function="false" hidden="false" name="oktmo_type" vbProcedure="false"/>
    <definedName function="false" hidden="false" name="OKTMO_TYPE_LIST" vbProcedure="false"/>
    <definedName function="false" hidden="false" name="org" vbProcedure="false"/>
    <definedName function="false" hidden="false" name="Org_Address" vbProcedure="false"/>
    <definedName function="false" hidden="false" name="org_form" vbProcedure="false"/>
    <definedName function="false" hidden="false" name="org_form_list" vbProcedure="false"/>
    <definedName function="false" hidden="false" name="Org_otv_lico" vbProcedure="false"/>
    <definedName function="false" hidden="false" name="pDel_Comm" vbProcedure="false"/>
    <definedName function="false" hidden="false" name="period" vbProcedure="false"/>
    <definedName function="false" hidden="false" name="plan_version" vbProcedure="false"/>
    <definedName function="false" hidden="false" name="podgroup_1_list" vbProcedure="false"/>
    <definedName function="false" hidden="false" name="podgroup_3_list" vbProcedure="false"/>
    <definedName function="false" hidden="false" name="podgroup_5_list" vbProcedure="false"/>
    <definedName function="false" hidden="false" name="quality" vbProcedure="false"/>
    <definedName function="false" hidden="false" name="REESTR_IP_RANGE" vbProcedure="false"/>
    <definedName function="false" hidden="false" name="REESTR_IP_STOP_REASON" vbProcedure="false"/>
    <definedName function="false" hidden="false" name="REESTR_MR_MO_OKTMO_RANGE" vbProcedure="false"/>
    <definedName function="false" hidden="false" name="REESTR_OBJECT_RANGE" vbProcedure="false"/>
    <definedName function="false" hidden="false" name="REGION" vbProcedure="false"/>
    <definedName function="false" hidden="false" name="region_name" vbProcedure="false"/>
    <definedName function="false" hidden="false" name="rst_org_id_ip" vbProcedure="false"/>
    <definedName function="false" hidden="false" name="rst_org_id_org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pr_ip_end_list" vbProcedure="false"/>
    <definedName function="false" hidden="false" name="spr_ip_type_list" vbProcedure="false"/>
    <definedName function="false" hidden="false" name="spr_ip_type_list_change" vbProcedure="false"/>
    <definedName function="false" hidden="false" name="spr_pok_kach" vbProcedure="false"/>
    <definedName function="false" hidden="false" name="spr_type_report" vbProcedure="false"/>
    <definedName function="false" hidden="false" name="status_ip" vbProcedure="false"/>
    <definedName function="false" hidden="false" name="stop_description" vbProcedure="false"/>
    <definedName function="false" hidden="false" name="stop_reason" vbProcedure="false"/>
    <definedName function="false" hidden="false" name="stop_url" vbProcedure="false"/>
    <definedName function="false" hidden="false" name="type_template" vbProcedure="false"/>
    <definedName function="false" hidden="false" name="UpdStatus" vbProcedure="false"/>
    <definedName function="false" hidden="false" name="vdet" vbProcedure="false"/>
    <definedName function="false" hidden="false" name="vdet_list" vbProcedure="false"/>
    <definedName function="false" hidden="false" name="version" vbProcedure="false"/>
    <definedName function="false" hidden="false" name="ws_01_col_0_d" vbProcedure="false"/>
    <definedName function="false" hidden="false" name="ws_01_col_0_p" vbProcedure="false"/>
    <definedName function="false" hidden="false" name="ws_01_col_0_up" vbProcedure="false"/>
    <definedName function="false" hidden="false" name="ws_01_col_1_d" vbProcedure="false"/>
    <definedName function="false" hidden="false" name="ws_01_col_1_p" vbProcedure="false"/>
    <definedName function="false" hidden="false" name="ws_01_col_1_up" vbProcedure="false"/>
    <definedName function="false" hidden="false" name="ws_01_col_2_d" vbProcedure="false"/>
    <definedName function="false" hidden="false" name="ws_01_col_2_p" vbProcedure="false"/>
    <definedName function="false" hidden="false" name="ws_01_col_2_up" vbProcedure="false"/>
    <definedName function="false" hidden="false" name="ws_01_col_3_d" vbProcedure="false"/>
    <definedName function="false" hidden="false" name="ws_01_col_3_p" vbProcedure="false"/>
    <definedName function="false" hidden="false" name="ws_01_col_3_up" vbProcedure="false"/>
    <definedName function="false" hidden="false" name="ws_01_col_4_d" vbProcedure="false"/>
    <definedName function="false" hidden="false" name="ws_01_col_4_p" vbProcedure="false"/>
    <definedName function="false" hidden="false" name="ws_01_col_4_up" vbProcedure="false"/>
    <definedName function="false" hidden="false" name="ws_01_col_all_d" vbProcedure="false"/>
    <definedName function="false" hidden="false" name="ws_01_col_all_p" vbProcedure="false"/>
    <definedName function="false" hidden="false" name="ws_01_col_all_up" vbProcedure="false"/>
    <definedName function="false" hidden="false" name="ws_01_col_change" vbProcedure="false"/>
    <definedName function="false" hidden="false" name="ws_01_col_last_d" vbProcedure="false"/>
    <definedName function="false" hidden="false" name="ws_01_col_last_p" vbProcedure="false"/>
    <definedName function="false" hidden="false" name="ws_01_col_last_up" vbProcedure="false"/>
    <definedName function="false" hidden="false" name="ws_01_col_obj_1" vbProcedure="false"/>
    <definedName function="false" hidden="false" name="ws_01_col_obj_lgl_id" vbProcedure="false"/>
    <definedName function="false" hidden="false" name="ws_01_col_obj_name" vbProcedure="false"/>
    <definedName function="false" hidden="false" name="ws_01_col_oktmo" vbProcedure="false"/>
    <definedName function="false" hidden="false" name="ws_01_col_past" vbProcedure="false"/>
    <definedName function="false" hidden="false" name="ws_01_fill" vbProcedure="false"/>
    <definedName function="false" hidden="false" name="ws_01_group_column" vbProcedure="false"/>
    <definedName function="false" hidden="false" name="ws_01_planyear_column" vbProcedure="false"/>
    <definedName function="false" hidden="false" name="ws_02_col_search_data" vbProcedure="false"/>
    <definedName function="false" hidden="false" name="year_list" vbProcedure="false"/>
    <definedName function="false" hidden="false" name="_IDОтчета" vbProcedure="false"/>
    <definedName function="false" hidden="false" name="_IDШаблона" vbProcedure="false"/>
    <definedName function="false" hidden="false" name="_Параметр_1" vbProcedure="false"/>
    <definedName function="false" hidden="false" name="_Параметр_2" vbProcedure="false"/>
    <definedName function="false" hidden="false" name="_Параметр_3" vbProcedure="false"/>
    <definedName function="false" hidden="false" name="_Параметр_4" vbProcedure="false"/>
    <definedName function="false" hidden="false" name="_Параметр_5" vbProcedure="false"/>
    <definedName function="false" hidden="false" name="_Параметр_6" vbProcedure="false"/>
    <definedName function="false" hidden="false" localSheetId="6" name="_xlnm._FilterDatabase" vbProcedure="fals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comments9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K21" authorId="0">
      <text>
        <r>
          <rPr>
            <sz val="9"/>
            <color rgb="FF000000"/>
            <rFont val="Tahoma"/>
            <family val="2"/>
            <charset val="204"/>
          </rPr>
          <t xml:space="preserve">Нарастающим итогом за 
предыдущие периоды</t>
        </r>
      </text>
    </comment>
  </commentList>
</comments>
</file>

<file path=xl/sharedStrings.xml><?xml version="1.0" encoding="utf-8"?>
<sst xmlns="http://schemas.openxmlformats.org/spreadsheetml/2006/main" count="7390" uniqueCount="1674">
  <si>
    <t xml:space="preserve"> (требуется обновление)</t>
  </si>
  <si>
    <t xml:space="preserve">• На рабочем месте должен быть установлен MS Office 2003 SP3,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</t>
  </si>
  <si>
    <t xml:space="preserve">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</si>
  <si>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</si>
  <si>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</si>
  <si>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</si>
  <si>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</si>
  <si>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</si>
  <si>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</si>
  <si>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Информация о региональных органах регулирования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</si>
  <si>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</si>
  <si>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Консультации:</t>
  </si>
  <si>
    <t xml:space="preserve">Обратиться за помощью</t>
  </si>
  <si>
    <t xml:space="preserve">Дистрибутивы:</t>
  </si>
  <si>
    <t xml:space="preserve">Перейти</t>
  </si>
  <si>
    <t xml:space="preserve"> Обосновывающие материалы необходимо загружать с помощью "ЕИАС Мониторинг"</t>
  </si>
  <si>
    <t xml:space="preserve">Руководство по загрузке документов</t>
  </si>
  <si>
    <t xml:space="preserve">Отчётные формы:</t>
  </si>
  <si>
    <t xml:space="preserve">Перейти к разделу</t>
  </si>
  <si>
    <t xml:space="preserve">Контакты специалистов ЦА ФАС России:</t>
  </si>
  <si>
    <t xml:space="preserve">ФИО:</t>
  </si>
  <si>
    <t xml:space="preserve">Свириденко Елена Викторовна</t>
  </si>
  <si>
    <t xml:space="preserve">E-mail:</t>
  </si>
  <si>
    <t xml:space="preserve">esviridenko@fas.gov.ru</t>
  </si>
  <si>
    <t xml:space="preserve">Сенчикова Елена Юрьевна</t>
  </si>
  <si>
    <t xml:space="preserve">esenchikova@fas.gov.ru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</si>
  <si>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</si>
  <si>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</si>
  <si>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</si>
  <si>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</si>
  <si>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</si>
  <si>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</si>
  <si>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</si>
  <si>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</si>
  <si>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</si>
  <si>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Субъект РФ</t>
  </si>
  <si>
    <t xml:space="preserve">Ярославская область</t>
  </si>
  <si>
    <t xml:space="preserve">Период регулирования</t>
  </si>
  <si>
    <t xml:space="preserve">Тип отчета</t>
  </si>
  <si>
    <t xml:space="preserve">план</t>
  </si>
  <si>
    <t xml:space="preserve">Наименование ИП</t>
  </si>
  <si>
    <t xml:space="preserve">Инвестиционная программа в сфере теплоснабжения на 2016-2018 годы</t>
  </si>
  <si>
    <t xml:space="preserve">Наименование организации</t>
  </si>
  <si>
    <t xml:space="preserve">ООО "Газпром теплоэнерго Ярославль"</t>
  </si>
  <si>
    <t xml:space="preserve">ИНН</t>
  </si>
  <si>
    <t xml:space="preserve">7603060690</t>
  </si>
  <si>
    <t xml:space="preserve">КПП</t>
  </si>
  <si>
    <t xml:space="preserve">760301001</t>
  </si>
  <si>
    <t xml:space="preserve">Наименование (описание) обособленного подразделения</t>
  </si>
  <si>
    <t xml:space="preserve">Организационно-правовая форма</t>
  </si>
  <si>
    <t xml:space="preserve">1 23 00 | Общества с ограниченной ответственностью</t>
  </si>
  <si>
    <t xml:space="preserve">Вид деятельности</t>
  </si>
  <si>
    <t xml:space="preserve">Некомбинированное производство :: Передача :: Сбыт</t>
  </si>
  <si>
    <t xml:space="preserve">ИП утверждена с НДС</t>
  </si>
  <si>
    <t xml:space="preserve">нет</t>
  </si>
  <si>
    <t xml:space="preserve">Муниципальный район</t>
  </si>
  <si>
    <t xml:space="preserve">Муниципальное образование</t>
  </si>
  <si>
    <t xml:space="preserve">ОКТМО</t>
  </si>
  <si>
    <t xml:space="preserve">Тип муниципального образования</t>
  </si>
  <si>
    <t xml:space="preserve">Статус ИП</t>
  </si>
  <si>
    <t xml:space="preserve">продолжение ИП</t>
  </si>
  <si>
    <t xml:space="preserve">Показатели качества и надежности</t>
  </si>
  <si>
    <t xml:space="preserve">по организации</t>
  </si>
  <si>
    <t xml:space="preserve">Дата начала ИП</t>
  </si>
  <si>
    <t xml:space="preserve">01.07.2016</t>
  </si>
  <si>
    <t xml:space="preserve">Дата окончания ИП</t>
  </si>
  <si>
    <t xml:space="preserve">30.06.2019</t>
  </si>
  <si>
    <t xml:space="preserve">Период реализации ИП</t>
  </si>
  <si>
    <t xml:space="preserve">Наименование решения</t>
  </si>
  <si>
    <t xml:space="preserve">Инвестиционная программа на 2016-2018 годы</t>
  </si>
  <si>
    <t xml:space="preserve">Тип решения</t>
  </si>
  <si>
    <t xml:space="preserve">приказ</t>
  </si>
  <si>
    <t xml:space="preserve">Номер решения</t>
  </si>
  <si>
    <t xml:space="preserve">№ 253-ип</t>
  </si>
  <si>
    <t xml:space="preserve">Дата решения</t>
  </si>
  <si>
    <t xml:space="preserve">17.11.2015</t>
  </si>
  <si>
    <t xml:space="preserve">Ссылка на обосновывающие материалы</t>
  </si>
  <si>
    <t xml:space="preserve">https://eias.fstrf.ru/disclo/get_file?p_guid=29c11115-ebeb-45ca-bbe0-205a4ddcaa69</t>
  </si>
  <si>
    <t xml:space="preserve">Изменения ИП</t>
  </si>
  <si>
    <t xml:space="preserve">Причина прекращения действия ИП</t>
  </si>
  <si>
    <t xml:space="preserve">Описание причины прекращения действия ИП</t>
  </si>
  <si>
    <t xml:space="preserve">Ссылка на обосновывающие материалы (ИП прекратила действие)</t>
  </si>
  <si>
    <t xml:space="preserve">Адрес регулируемой организации</t>
  </si>
  <si>
    <t xml:space="preserve">Юридический адрес</t>
  </si>
  <si>
    <t xml:space="preserve">150065, г. Ярославль пр-т Машиностроителей, 64</t>
  </si>
  <si>
    <t xml:space="preserve">Почтовый адрес</t>
  </si>
  <si>
    <t xml:space="preserve">Ответственный за предоставление информации
 (от регулируемой организации)</t>
  </si>
  <si>
    <t xml:space="preserve">Фамилия, имя, отчество</t>
  </si>
  <si>
    <t xml:space="preserve">Жезлова Нталия Валерьевна</t>
  </si>
  <si>
    <t xml:space="preserve">Должность</t>
  </si>
  <si>
    <t xml:space="preserve">Начальник ПЭО</t>
  </si>
  <si>
    <t xml:space="preserve">Контактный телефон</t>
  </si>
  <si>
    <t xml:space="preserve">(4852) 67-06-58</t>
  </si>
  <si>
    <t xml:space="preserve">e-mail</t>
  </si>
  <si>
    <t xml:space="preserve">u1577@teplosys.com</t>
  </si>
  <si>
    <t xml:space="preserve">Территории оказания услуг, на которых утверждена ИП</t>
  </si>
  <si>
    <t xml:space="preserve">№ п/п</t>
  </si>
  <si>
    <t xml:space="preserve">Результат проверки наличия данных</t>
  </si>
  <si>
    <t xml:space="preserve">О</t>
  </si>
  <si>
    <t xml:space="preserve">город Ярославль</t>
  </si>
  <si>
    <t xml:space="preserve">78701000</t>
  </si>
  <si>
    <t xml:space="preserve">Данных нет</t>
  </si>
  <si>
    <t xml:space="preserve">Поиск данных в ручном режиме</t>
  </si>
  <si>
    <t xml:space="preserve">Угличский муниципальный район</t>
  </si>
  <si>
    <t xml:space="preserve">78646000</t>
  </si>
  <si>
    <t xml:space="preserve">Ростовский муниципальный район</t>
  </si>
  <si>
    <t xml:space="preserve">Семибратово сельское поселение</t>
  </si>
  <si>
    <t xml:space="preserve">78637447</t>
  </si>
  <si>
    <t xml:space="preserve">Добавить территорию</t>
  </si>
  <si>
    <t xml:space="preserve">Расходы на капитальные вложения (инвестиции), тыс.руб.</t>
  </si>
  <si>
    <t xml:space="preserve">Группа, к которой относятся мероприятия инвестиционной программы</t>
  </si>
  <si>
    <t xml:space="preserve">Подгруппа, к которой относятся мероприятия инвестиционной программы</t>
  </si>
  <si>
    <t xml:space="preserve">Наименование строек</t>
  </si>
  <si>
    <t xml:space="preserve">Территория оказания услуг</t>
  </si>
  <si>
    <t xml:space="preserve">Период реализации согласно ИП, лет</t>
  </si>
  <si>
    <t xml:space="preserve">Плановый год ввода в эксплуатацию / выполнения мероприятия</t>
  </si>
  <si>
    <t xml:space="preserve">Стадия выполнения, %</t>
  </si>
  <si>
    <t xml:space="preserve">№ объекта</t>
  </si>
  <si>
    <t xml:space="preserve">Объект инфраструктуры ТЭ</t>
  </si>
  <si>
    <t xml:space="preserve">Наименование объекта</t>
  </si>
  <si>
    <t xml:space="preserve">Тип объекта</t>
  </si>
  <si>
    <t xml:space="preserve">Адрес объекта</t>
  </si>
  <si>
    <t xml:space="preserve">№ источника</t>
  </si>
  <si>
    <t xml:space="preserve">Источник финансирования</t>
  </si>
  <si>
    <t xml:space="preserve">Внесены изменения по источникам финансирования</t>
  </si>
  <si>
    <t xml:space="preserve">Всего утверждено на весь период реализации ИП (план)</t>
  </si>
  <si>
    <t xml:space="preserve">Всего утверждено на весь период реализации ИП (корректировка)</t>
  </si>
  <si>
    <t xml:space="preserve">Всего утверждено на весь период реализации ИП (дельта)</t>
  </si>
  <si>
    <t xml:space="preserve">Всего утверждено на предыдущий период реализации ИП </t>
  </si>
  <si>
    <t xml:space="preserve">МР/МО/ОКТМО</t>
  </si>
  <si>
    <t xml:space="preserve">Населенный пункт</t>
  </si>
  <si>
    <t xml:space="preserve">улица, проезд, проспект, переулок, и т.п.</t>
  </si>
  <si>
    <t xml:space="preserve">дом, корпус, строение</t>
  </si>
  <si>
    <t xml:space="preserve">Всего</t>
  </si>
  <si>
    <t xml:space="preserve">Собственные средства</t>
  </si>
  <si>
    <t xml:space="preserve">1.1</t>
  </si>
  <si>
    <t xml:space="preserve">Прибыль направляемая на инвестиции</t>
  </si>
  <si>
    <t xml:space="preserve">1.2</t>
  </si>
  <si>
    <t xml:space="preserve">Амортизационные отчисления</t>
  </si>
  <si>
    <t xml:space="preserve">1.3</t>
  </si>
  <si>
    <t xml:space="preserve">Прочие собственные средства</t>
  </si>
  <si>
    <t xml:space="preserve">1.4</t>
  </si>
  <si>
    <t xml:space="preserve">За счет платы за технологическое присоединение</t>
  </si>
  <si>
    <t xml:space="preserve">2</t>
  </si>
  <si>
    <t xml:space="preserve">Привлеченные средства</t>
  </si>
  <si>
    <t xml:space="preserve">2.1</t>
  </si>
  <si>
    <t xml:space="preserve">Кредиты</t>
  </si>
  <si>
    <t xml:space="preserve">2.2</t>
  </si>
  <si>
    <t xml:space="preserve">Займы</t>
  </si>
  <si>
    <t xml:space="preserve">2.3</t>
  </si>
  <si>
    <t xml:space="preserve">Прочие привлеченные средства</t>
  </si>
  <si>
    <t xml:space="preserve">3</t>
  </si>
  <si>
    <t xml:space="preserve">Бюджетное финансирование</t>
  </si>
  <si>
    <t xml:space="preserve">3.1</t>
  </si>
  <si>
    <t xml:space="preserve">Федеральный бюджет</t>
  </si>
  <si>
    <t xml:space="preserve">3.2</t>
  </si>
  <si>
    <t xml:space="preserve">Бюджет субъекта РФ</t>
  </si>
  <si>
    <t xml:space="preserve">3.3</t>
  </si>
  <si>
    <t xml:space="preserve">Бюджет муниципального образования</t>
  </si>
  <si>
    <t xml:space="preserve">4</t>
  </si>
  <si>
    <t xml:space="preserve">Прочие источники финансирования</t>
  </si>
  <si>
    <t xml:space="preserve">4.1</t>
  </si>
  <si>
    <t xml:space="preserve">Лизинг</t>
  </si>
  <si>
    <t xml:space="preserve">4.2</t>
  </si>
  <si>
    <t xml:space="preserve">Прочие</t>
  </si>
  <si>
    <t xml:space="preserve">Производство тепловой энергии</t>
  </si>
  <si>
    <t xml:space="preserve">1</t>
  </si>
  <si>
    <t xml:space="preserve">Реконструкция или модернизация существующих объектов теплоснабжения в целях снижения уровня износа существующих объектов теплоснабжения</t>
  </si>
  <si>
    <t xml:space="preserve">реконструкция или модернизация существующих объектов теплоснабжения за исключением тепловых сетей</t>
  </si>
  <si>
    <t xml:space="preserve">г. Ярославль</t>
  </si>
  <si>
    <t xml:space="preserve">город Ярославль/город Ярославль/78701000</t>
  </si>
  <si>
    <t xml:space="preserve">2018</t>
  </si>
  <si>
    <t xml:space="preserve">да</t>
  </si>
  <si>
    <t xml:space="preserve">РК-1</t>
  </si>
  <si>
    <t xml:space="preserve">ТИ</t>
  </si>
  <si>
    <t xml:space="preserve">г Ярославль</t>
  </si>
  <si>
    <t xml:space="preserve">78701000001</t>
  </si>
  <si>
    <t xml:space="preserve">ул. Спартаковская</t>
  </si>
  <si>
    <t xml:space="preserve">д.1д, стр.20</t>
  </si>
  <si>
    <t xml:space="preserve">Город Ярославль</t>
  </si>
  <si>
    <t xml:space="preserve">Данные по источникам финансирования для объекта инфраструктуры или мероприятия в целом</t>
  </si>
  <si>
    <t xml:space="preserve">3070137210</t>
  </si>
  <si>
    <t xml:space="preserve">121</t>
  </si>
  <si>
    <t xml:space="preserve">Добавить ист. фин.</t>
  </si>
  <si>
    <t xml:space="preserve">РК-2</t>
  </si>
  <si>
    <t xml:space="preserve">ул. Алмазная</t>
  </si>
  <si>
    <t xml:space="preserve">д.1а</t>
  </si>
  <si>
    <t xml:space="preserve">122</t>
  </si>
  <si>
    <t xml:space="preserve">РК-3</t>
  </si>
  <si>
    <t xml:space="preserve">ул. Колышкина</t>
  </si>
  <si>
    <t xml:space="preserve">д.71</t>
  </si>
  <si>
    <t xml:space="preserve">123</t>
  </si>
  <si>
    <t xml:space="preserve">РК-4</t>
  </si>
  <si>
    <t xml:space="preserve">ул. Столярная</t>
  </si>
  <si>
    <t xml:space="preserve">д.14</t>
  </si>
  <si>
    <t xml:space="preserve">124</t>
  </si>
  <si>
    <t xml:space="preserve">РК-6</t>
  </si>
  <si>
    <t xml:space="preserve">ул. Громова</t>
  </si>
  <si>
    <t xml:space="preserve">д.19</t>
  </si>
  <si>
    <t xml:space="preserve">125</t>
  </si>
  <si>
    <t xml:space="preserve">5</t>
  </si>
  <si>
    <t xml:space="preserve">Добавить объект инфраструктуры</t>
  </si>
  <si>
    <t xml:space="preserve">п Семибратово</t>
  </si>
  <si>
    <t xml:space="preserve">Ростовский муниципальный район/Семибратово сельское поселение/78637447</t>
  </si>
  <si>
    <t xml:space="preserve">РК-7</t>
  </si>
  <si>
    <t xml:space="preserve">рп Семибратово</t>
  </si>
  <si>
    <t xml:space="preserve">78637447051</t>
  </si>
  <si>
    <t xml:space="preserve">ул. Красноборская</t>
  </si>
  <si>
    <t xml:space="preserve">д.9а</t>
  </si>
  <si>
    <t xml:space="preserve">11</t>
  </si>
  <si>
    <t xml:space="preserve">6</t>
  </si>
  <si>
    <t xml:space="preserve">г Углич</t>
  </si>
  <si>
    <t xml:space="preserve">Угличский муниципальный район/Угличский муниципальный район/78646000</t>
  </si>
  <si>
    <t xml:space="preserve">РК-8</t>
  </si>
  <si>
    <t xml:space="preserve">ТИ с сетями</t>
  </si>
  <si>
    <t xml:space="preserve">Городское поселение г.Углич</t>
  </si>
  <si>
    <t xml:space="preserve">78646101</t>
  </si>
  <si>
    <t xml:space="preserve">78646101001</t>
  </si>
  <si>
    <t xml:space="preserve">Рыбинское ш.</t>
  </si>
  <si>
    <t xml:space="preserve">д.20а, корп.17</t>
  </si>
  <si>
    <t xml:space="preserve">28</t>
  </si>
  <si>
    <t xml:space="preserve">7</t>
  </si>
  <si>
    <t xml:space="preserve">Мероприятия, направленные на повышение экологической эффективности</t>
  </si>
  <si>
    <t xml:space="preserve">2016</t>
  </si>
  <si>
    <t xml:space="preserve">8</t>
  </si>
  <si>
    <t xml:space="preserve">9</t>
  </si>
  <si>
    <t xml:space="preserve">10</t>
  </si>
  <si>
    <t xml:space="preserve">Строительство, реконструкция или модернизация объектов теплоснабжения в целях подключения потребителей с указанием объектов теплоснабжения, строительство которых финансируется за счет платы за подключение</t>
  </si>
  <si>
    <t xml:space="preserve">увеличение мощности и производительности существующих объектов теплоснабжения за исключением тепловых сетей в целях подключения потребителей</t>
  </si>
  <si>
    <t xml:space="preserve">2017</t>
  </si>
  <si>
    <t xml:space="preserve">12</t>
  </si>
  <si>
    <t xml:space="preserve">строительство иных объектов теплоснабжения за исключением тепловых сетей в целях подключения потребителей</t>
  </si>
  <si>
    <t xml:space="preserve">Добавить мероприятие</t>
  </si>
  <si>
    <t xml:space="preserve">Передача теплоэнергии по региональным тепловым сетям</t>
  </si>
  <si>
    <t xml:space="preserve">Прочие объекты и мероприятия, относимые к регулируемому виду деятельности</t>
  </si>
  <si>
    <t xml:space="preserve">Комментарии</t>
  </si>
  <si>
    <t xml:space="preserve">Комментарий</t>
  </si>
  <si>
    <t xml:space="preserve">Добавить комментарий</t>
  </si>
  <si>
    <t xml:space="preserve">Результат проверки</t>
  </si>
  <si>
    <t xml:space="preserve">Ссылка</t>
  </si>
  <si>
    <t xml:space="preserve">Причина</t>
  </si>
  <si>
    <t xml:space="preserve">ИП!AK11</t>
  </si>
  <si>
    <t xml:space="preserve">Cумма по источникам финансирования в строке "Всего" отклоняется от указанной в мониторинге принятых тарифных решений на величину 541,78%!</t>
  </si>
  <si>
    <t xml:space="preserve">Предупреждение</t>
  </si>
  <si>
    <t xml:space="preserve">REGION</t>
  </si>
  <si>
    <t xml:space="preserve">ip_list</t>
  </si>
  <si>
    <t xml:space="preserve">begin_year_list</t>
  </si>
  <si>
    <t xml:space="preserve">year_list</t>
  </si>
  <si>
    <t xml:space="preserve">all_year_list</t>
  </si>
  <si>
    <t xml:space="preserve">month_list</t>
  </si>
  <si>
    <t xml:space="preserve">logical</t>
  </si>
  <si>
    <t xml:space="preserve">vdet_list</t>
  </si>
  <si>
    <t xml:space="preserve">org_form_list</t>
  </si>
  <si>
    <t xml:space="preserve">ist_fin_list</t>
  </si>
  <si>
    <t xml:space="preserve">group_list</t>
  </si>
  <si>
    <t xml:space="preserve">podgroup_1_list</t>
  </si>
  <si>
    <t xml:space="preserve">podgroup_3_list</t>
  </si>
  <si>
    <t xml:space="preserve">podgroup_5_list</t>
  </si>
  <si>
    <t xml:space="preserve">spr_pok_kach</t>
  </si>
  <si>
    <t xml:space="preserve">spr_ip_end_list</t>
  </si>
  <si>
    <t xml:space="preserve">spr_ip_type_list</t>
  </si>
  <si>
    <t xml:space="preserve">spr_ip_type_list_c</t>
  </si>
  <si>
    <t xml:space="preserve">spr_type_report</t>
  </si>
  <si>
    <t xml:space="preserve">Алтайский край</t>
  </si>
  <si>
    <t xml:space="preserve">2003</t>
  </si>
  <si>
    <t xml:space="preserve">Январь</t>
  </si>
  <si>
    <t xml:space="preserve">Передача+Сбыт</t>
  </si>
  <si>
    <t xml:space="preserve">Общество с ограниченной ответственностью</t>
  </si>
  <si>
    <t xml:space="preserve">строительство новых тепловых сетей в целях подключения потребителей</t>
  </si>
  <si>
    <t xml:space="preserve">реконструкция или модернизация существующих тепловых сетей</t>
  </si>
  <si>
    <t xml:space="preserve">вывод из эксплуатации, консервация и демонтаж тепловых сетей</t>
  </si>
  <si>
    <t xml:space="preserve">прекращение финансирования</t>
  </si>
  <si>
    <t xml:space="preserve">новая ИП</t>
  </si>
  <si>
    <t xml:space="preserve">корректировка финансирования ИП</t>
  </si>
  <si>
    <t xml:space="preserve">Амурская область</t>
  </si>
  <si>
    <t xml:space="preserve">2004</t>
  </si>
  <si>
    <t xml:space="preserve">Февраль</t>
  </si>
  <si>
    <t xml:space="preserve">Передача</t>
  </si>
  <si>
    <t xml:space="preserve">Общество с дополнительной ответственностью</t>
  </si>
  <si>
    <t xml:space="preserve">Строительство новых объектов теплоснабжения, не связанных с подключением (технологическим присоединением) новых потребителей, в том числе строительство новых тепловых сетей</t>
  </si>
  <si>
    <t xml:space="preserve">вывод из эксплуатации, консервация и демонтаж иных объектов теплоснабжения, за исключением тепловых сетей</t>
  </si>
  <si>
    <t xml:space="preserve">по отдельным мероприятиям</t>
  </si>
  <si>
    <t xml:space="preserve">выполнение ИП ранее заявленного срока</t>
  </si>
  <si>
    <t xml:space="preserve">корректировка наименования ИП</t>
  </si>
  <si>
    <t xml:space="preserve">корректировка</t>
  </si>
  <si>
    <t xml:space="preserve">Архангельская область</t>
  </si>
  <si>
    <t xml:space="preserve">2019</t>
  </si>
  <si>
    <t xml:space="preserve">2005</t>
  </si>
  <si>
    <t xml:space="preserve">Март</t>
  </si>
  <si>
    <t xml:space="preserve">производство комбинированная выработка</t>
  </si>
  <si>
    <t xml:space="preserve">Публичное акционерное общество</t>
  </si>
  <si>
    <t xml:space="preserve">увеличение пропускной способности существующих тепловых сетей в целях подключения потребителей</t>
  </si>
  <si>
    <t xml:space="preserve">по организации и мероприятиям</t>
  </si>
  <si>
    <t xml:space="preserve">прекращение действия ИП</t>
  </si>
  <si>
    <t xml:space="preserve">корректировка наименований мероприятий ИП</t>
  </si>
  <si>
    <t xml:space="preserve">Астраханская область</t>
  </si>
  <si>
    <t xml:space="preserve">2020</t>
  </si>
  <si>
    <t xml:space="preserve">2006</t>
  </si>
  <si>
    <t xml:space="preserve">Апрель</t>
  </si>
  <si>
    <t xml:space="preserve">производство (некомбинированная выработка)+передача+сбыт</t>
  </si>
  <si>
    <t xml:space="preserve">Непубличное акционерное общество</t>
  </si>
  <si>
    <t xml:space="preserve">корректировка периода ИП</t>
  </si>
  <si>
    <t xml:space="preserve">Белгородская область</t>
  </si>
  <si>
    <t xml:space="preserve">2021</t>
  </si>
  <si>
    <t xml:space="preserve">2007</t>
  </si>
  <si>
    <t xml:space="preserve">Май</t>
  </si>
  <si>
    <t xml:space="preserve">производство (некомбинированная выработка)+передача</t>
  </si>
  <si>
    <t xml:space="preserve">Муниципальное унитарное предприятие</t>
  </si>
  <si>
    <t xml:space="preserve">Вывод из эксплуатации, консервации и демонтаж объектов теплоснабжения</t>
  </si>
  <si>
    <t xml:space="preserve">Брянская область</t>
  </si>
  <si>
    <t xml:space="preserve">2022</t>
  </si>
  <si>
    <t xml:space="preserve">2008</t>
  </si>
  <si>
    <t xml:space="preserve">Июнь</t>
  </si>
  <si>
    <t xml:space="preserve">производство (некомбинированная выработка)+сбыт</t>
  </si>
  <si>
    <t xml:space="preserve">Федеральное государственное унитарное предприятие</t>
  </si>
  <si>
    <t xml:space="preserve">Мероприятия, направленные на повышение энергоэффективности в сфере теплоснабжения</t>
  </si>
  <si>
    <t xml:space="preserve">Владимирская область</t>
  </si>
  <si>
    <t xml:space="preserve">2023</t>
  </si>
  <si>
    <t xml:space="preserve">2009</t>
  </si>
  <si>
    <t xml:space="preserve">Июль</t>
  </si>
  <si>
    <t xml:space="preserve">производство (некомбинированная выработка)</t>
  </si>
  <si>
    <t xml:space="preserve">Государственное унитарное предприятие</t>
  </si>
  <si>
    <t xml:space="preserve">Волгоградская область</t>
  </si>
  <si>
    <t xml:space="preserve">2024</t>
  </si>
  <si>
    <t xml:space="preserve">2010</t>
  </si>
  <si>
    <t xml:space="preserve">Август</t>
  </si>
  <si>
    <t xml:space="preserve">КЭЧ</t>
  </si>
  <si>
    <t xml:space="preserve">Вологодская область</t>
  </si>
  <si>
    <t xml:space="preserve">2025</t>
  </si>
  <si>
    <t xml:space="preserve">2011</t>
  </si>
  <si>
    <t xml:space="preserve">Сентябрь</t>
  </si>
  <si>
    <t xml:space="preserve">В/ч</t>
  </si>
  <si>
    <t xml:space="preserve">Воронежская область</t>
  </si>
  <si>
    <t xml:space="preserve">2026</t>
  </si>
  <si>
    <t xml:space="preserve">2012</t>
  </si>
  <si>
    <t xml:space="preserve">Октябрь</t>
  </si>
  <si>
    <t xml:space="preserve">ПБОЮЛ (ИП, ЧП)</t>
  </si>
  <si>
    <t xml:space="preserve">г.Байконур</t>
  </si>
  <si>
    <t xml:space="preserve">2027</t>
  </si>
  <si>
    <t xml:space="preserve">2013</t>
  </si>
  <si>
    <t xml:space="preserve">Ноябрь</t>
  </si>
  <si>
    <t xml:space="preserve">Полное товарищество</t>
  </si>
  <si>
    <t xml:space="preserve">г. Москва</t>
  </si>
  <si>
    <t xml:space="preserve">2028</t>
  </si>
  <si>
    <t xml:space="preserve">2014</t>
  </si>
  <si>
    <t xml:space="preserve">Декабрь</t>
  </si>
  <si>
    <t xml:space="preserve">Производственный кооператив</t>
  </si>
  <si>
    <t xml:space="preserve">г.Санкт-Петербург</t>
  </si>
  <si>
    <t xml:space="preserve">2029</t>
  </si>
  <si>
    <t xml:space="preserve">2015</t>
  </si>
  <si>
    <t xml:space="preserve">Простое товарищество</t>
  </si>
  <si>
    <t xml:space="preserve">г.Севастополь</t>
  </si>
  <si>
    <t xml:space="preserve">2030</t>
  </si>
  <si>
    <t xml:space="preserve">Еврейская автономная область</t>
  </si>
  <si>
    <t xml:space="preserve">2031</t>
  </si>
  <si>
    <t xml:space="preserve">Забайкальский край</t>
  </si>
  <si>
    <t xml:space="preserve">2032</t>
  </si>
  <si>
    <t xml:space="preserve">Ивановская область</t>
  </si>
  <si>
    <t xml:space="preserve">2033</t>
  </si>
  <si>
    <t xml:space="preserve">Иркутская область</t>
  </si>
  <si>
    <t xml:space="preserve">Кабардино-Балкарская республика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</si>
  <si>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</si>
  <si>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</si>
  <si>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</si>
  <si>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Карачаево-Черкесская республика</t>
  </si>
  <si>
    <t xml:space="preserve">Кемеровская область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</si>
  <si>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</si>
  <si>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</si>
  <si>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</si>
  <si>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</si>
  <si>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</si>
  <si>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</si>
  <si>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</si>
  <si>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</si>
  <si>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Магаданская область</t>
  </si>
  <si>
    <t xml:space="preserve">Московская область</t>
  </si>
  <si>
    <t xml:space="preserve">Мурманская область</t>
  </si>
  <si>
    <t xml:space="preserve">Ненецкий автономный округ</t>
  </si>
  <si>
    <t xml:space="preserve">Нижегородская область</t>
  </si>
  <si>
    <t xml:space="preserve">Новгородская область</t>
  </si>
  <si>
    <t xml:space="preserve">Новосибирская область</t>
  </si>
  <si>
    <t xml:space="preserve">Омская область</t>
  </si>
  <si>
    <t xml:space="preserve">Оренбургская область</t>
  </si>
  <si>
    <t xml:space="preserve">Орловская область</t>
  </si>
  <si>
    <t xml:space="preserve">Пензенская область</t>
  </si>
  <si>
    <t xml:space="preserve">Пермский край</t>
  </si>
  <si>
    <t xml:space="preserve">Приморский край</t>
  </si>
  <si>
    <t xml:space="preserve">Псковская область</t>
  </si>
  <si>
    <t xml:space="preserve">Республика Адыгея</t>
  </si>
  <si>
    <t xml:space="preserve">Республика Алтай</t>
  </si>
  <si>
    <t xml:space="preserve">Республика Башкортостан</t>
  </si>
  <si>
    <t xml:space="preserve">Республика Бурятия</t>
  </si>
  <si>
    <t xml:space="preserve">Республика Дагестан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</si>
  <si>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</si>
  <si>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</si>
  <si>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</si>
  <si>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</si>
  <si>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</si>
  <si>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</si>
  <si>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</si>
  <si>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</si>
  <si>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Осетия-Алания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</si>
  <si>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</si>
  <si>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</si>
  <si>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</si>
  <si>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</si>
  <si>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</si>
  <si>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</si>
  <si>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</si>
  <si>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</si>
  <si>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</si>
  <si>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</si>
  <si>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</si>
  <si>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</si>
  <si>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</si>
  <si>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</si>
  <si>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</si>
  <si>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</si>
  <si>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</si>
  <si>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</si>
  <si>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</si>
  <si>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</si>
  <si>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</si>
  <si>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</si>
  <si>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</si>
  <si>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</si>
  <si>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</si>
  <si>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et_LisComm</t>
  </si>
  <si>
    <t xml:space="preserve">et_ws_01_m</t>
  </si>
  <si>
    <t xml:space="preserve">et_ws_01_obj</t>
  </si>
  <si>
    <t xml:space="preserve">et_ws_01_ifin</t>
  </si>
  <si>
    <t xml:space="preserve">et_com</t>
  </si>
  <si>
    <t xml:space="preserve">et_ws_02_1</t>
  </si>
  <si>
    <t xml:space="preserve">Всего утверждено на весь период реализации ИП (уточненный план)</t>
  </si>
  <si>
    <t xml:space="preserve">Расчетные листы</t>
  </si>
  <si>
    <t xml:space="preserve">Скрытые листы</t>
  </si>
  <si>
    <t xml:space="preserve">Инструкция</t>
  </si>
  <si>
    <t xml:space="preserve">TEHSHEET</t>
  </si>
  <si>
    <t xml:space="preserve">Лог обновления</t>
  </si>
  <si>
    <t xml:space="preserve">et_union</t>
  </si>
  <si>
    <t xml:space="preserve">Титульный</t>
  </si>
  <si>
    <t xml:space="preserve">modFill</t>
  </si>
  <si>
    <t xml:space="preserve">Территории ИП</t>
  </si>
  <si>
    <t xml:space="preserve">mod_00</t>
  </si>
  <si>
    <t xml:space="preserve">ИП</t>
  </si>
  <si>
    <t xml:space="preserve">mod_01</t>
  </si>
  <si>
    <t xml:space="preserve">mod_02</t>
  </si>
  <si>
    <t xml:space="preserve">Проверка</t>
  </si>
  <si>
    <t xml:space="preserve">mod_com</t>
  </si>
  <si>
    <t xml:space="preserve">modProv</t>
  </si>
  <si>
    <t xml:space="preserve">modHTTP</t>
  </si>
  <si>
    <t xml:space="preserve">modReestr</t>
  </si>
  <si>
    <t xml:space="preserve">modfrmReestr</t>
  </si>
  <si>
    <t xml:space="preserve">AllSheetsInThisWorkbook</t>
  </si>
  <si>
    <t xml:space="preserve">modInstruction</t>
  </si>
  <si>
    <t xml:space="preserve">modUpdTemplMain</t>
  </si>
  <si>
    <t xml:space="preserve">modfrmCheckUpdates</t>
  </si>
  <si>
    <t xml:space="preserve">modfrmDateChoose</t>
  </si>
  <si>
    <t xml:space="preserve">modfrmRegion</t>
  </si>
  <si>
    <t xml:space="preserve">REESTR_MO</t>
  </si>
  <si>
    <t xml:space="preserve">REESTR_ORG</t>
  </si>
  <si>
    <t xml:space="preserve">REESTR_IP</t>
  </si>
  <si>
    <t xml:space="preserve">REESTR_OBJECT</t>
  </si>
  <si>
    <t xml:space="preserve">modClassifierValidate</t>
  </si>
  <si>
    <t xml:space="preserve">modDoubleClick</t>
  </si>
  <si>
    <t xml:space="preserve">МР</t>
  </si>
  <si>
    <t xml:space="preserve">МО</t>
  </si>
  <si>
    <t xml:space="preserve">МО_ОКТМО</t>
  </si>
  <si>
    <t xml:space="preserve">МО_ТИП</t>
  </si>
  <si>
    <t xml:space="preserve">ИМЯ ДИАПАЗОНА</t>
  </si>
  <si>
    <t xml:space="preserve">Большесельский муниципальный район</t>
  </si>
  <si>
    <t xml:space="preserve">Благовещенское сельское поселение</t>
  </si>
  <si>
    <t xml:space="preserve">78603411</t>
  </si>
  <si>
    <t xml:space="preserve">сельское поселение</t>
  </si>
  <si>
    <t xml:space="preserve">MO_LIST_2</t>
  </si>
  <si>
    <t xml:space="preserve">78603000</t>
  </si>
  <si>
    <t xml:space="preserve">муниципальный район</t>
  </si>
  <si>
    <t xml:space="preserve">Борисоглебский муниципальный район</t>
  </si>
  <si>
    <t xml:space="preserve">MO_LIST_3</t>
  </si>
  <si>
    <t xml:space="preserve">Большесельское сельское поселение</t>
  </si>
  <si>
    <t xml:space="preserve">78603422</t>
  </si>
  <si>
    <t xml:space="preserve">Брейтовский муниципальный район</t>
  </si>
  <si>
    <t xml:space="preserve">MO_LIST_4</t>
  </si>
  <si>
    <t xml:space="preserve">Вареговское сельское поселение</t>
  </si>
  <si>
    <t xml:space="preserve">78603427</t>
  </si>
  <si>
    <t xml:space="preserve">Гаврилов-Ямский муниципальный район</t>
  </si>
  <si>
    <t xml:space="preserve">MO_LIST_5</t>
  </si>
  <si>
    <t xml:space="preserve">Андреевское сельское поселение</t>
  </si>
  <si>
    <t xml:space="preserve">78606422</t>
  </si>
  <si>
    <t xml:space="preserve">Даниловский муниципальный район</t>
  </si>
  <si>
    <t xml:space="preserve">MO_LIST_6</t>
  </si>
  <si>
    <t xml:space="preserve">78606000</t>
  </si>
  <si>
    <t xml:space="preserve">Любимский муниципальный район</t>
  </si>
  <si>
    <t xml:space="preserve">MO_LIST_7</t>
  </si>
  <si>
    <t xml:space="preserve">Борисоглебское сельское поселение</t>
  </si>
  <si>
    <t xml:space="preserve">78606407</t>
  </si>
  <si>
    <t xml:space="preserve">Мышкинский муниципальный район</t>
  </si>
  <si>
    <t xml:space="preserve">MO_LIST_8</t>
  </si>
  <si>
    <t xml:space="preserve">Вощажниковское сельское поселение</t>
  </si>
  <si>
    <t xml:space="preserve">78606410</t>
  </si>
  <si>
    <t xml:space="preserve">Некоузский муниципальный район</t>
  </si>
  <si>
    <t xml:space="preserve">MO_LIST_9</t>
  </si>
  <si>
    <t xml:space="preserve">Высоковское сельское поселение</t>
  </si>
  <si>
    <t xml:space="preserve">78606415</t>
  </si>
  <si>
    <t xml:space="preserve">Некрасовский муниципальный район</t>
  </si>
  <si>
    <t xml:space="preserve">MO_LIST_10</t>
  </si>
  <si>
    <t xml:space="preserve">Инальцинское сельское поселение</t>
  </si>
  <si>
    <t xml:space="preserve">78606405</t>
  </si>
  <si>
    <t xml:space="preserve">Первомайский муниципальный район</t>
  </si>
  <si>
    <t xml:space="preserve">MO_LIST_11</t>
  </si>
  <si>
    <t xml:space="preserve">78609000</t>
  </si>
  <si>
    <t xml:space="preserve">Переславский муниципальный район</t>
  </si>
  <si>
    <t xml:space="preserve">MO_LIST_12</t>
  </si>
  <si>
    <t xml:space="preserve">Брейтовское сельское поселение</t>
  </si>
  <si>
    <t xml:space="preserve">78609411</t>
  </si>
  <si>
    <t xml:space="preserve">Пошехонский муниципальный район</t>
  </si>
  <si>
    <t xml:space="preserve">MO_LIST_13</t>
  </si>
  <si>
    <t xml:space="preserve">Гореловское сельское поселение</t>
  </si>
  <si>
    <t xml:space="preserve">78609422</t>
  </si>
  <si>
    <t xml:space="preserve">MO_LIST_14</t>
  </si>
  <si>
    <t xml:space="preserve">Прозоровское сельское поселение</t>
  </si>
  <si>
    <t xml:space="preserve">78609433</t>
  </si>
  <si>
    <t xml:space="preserve">Рыбинский муниципальный район</t>
  </si>
  <si>
    <t xml:space="preserve">MO_LIST_15</t>
  </si>
  <si>
    <t xml:space="preserve">Великосельское сельское поселение</t>
  </si>
  <si>
    <t xml:space="preserve">78612405</t>
  </si>
  <si>
    <t xml:space="preserve">Тутаевский муниципальный район</t>
  </si>
  <si>
    <t xml:space="preserve">MO_LIST_16</t>
  </si>
  <si>
    <t xml:space="preserve">78612000</t>
  </si>
  <si>
    <t xml:space="preserve">MO_LIST_17</t>
  </si>
  <si>
    <t xml:space="preserve">Городское поселение г. Гаврилов-Ям</t>
  </si>
  <si>
    <t xml:space="preserve">78612101</t>
  </si>
  <si>
    <t xml:space="preserve">городское поселение, в состав которого входит город</t>
  </si>
  <si>
    <t xml:space="preserve">Ярославский муниципальный район</t>
  </si>
  <si>
    <t xml:space="preserve">MO_LIST_18</t>
  </si>
  <si>
    <t xml:space="preserve">Заячье-Холмское сельское поселение</t>
  </si>
  <si>
    <t xml:space="preserve">78612477</t>
  </si>
  <si>
    <t xml:space="preserve">город Переславль-Залесский</t>
  </si>
  <si>
    <t xml:space="preserve">MO_LIST_19</t>
  </si>
  <si>
    <t xml:space="preserve">Митинское сельское поселение</t>
  </si>
  <si>
    <t xml:space="preserve">78612450</t>
  </si>
  <si>
    <t xml:space="preserve">город Рыбинск</t>
  </si>
  <si>
    <t xml:space="preserve">MO_LIST_20</t>
  </si>
  <si>
    <t xml:space="preserve">Шопшинское сельское поселение</t>
  </si>
  <si>
    <t xml:space="preserve">78612490</t>
  </si>
  <si>
    <t xml:space="preserve">MO_LIST_21</t>
  </si>
  <si>
    <t xml:space="preserve">Городское поселение г. Данилов</t>
  </si>
  <si>
    <t xml:space="preserve">78615101</t>
  </si>
  <si>
    <t xml:space="preserve">78615000</t>
  </si>
  <si>
    <t xml:space="preserve">Даниловское сельское поселение</t>
  </si>
  <si>
    <t xml:space="preserve">78615435</t>
  </si>
  <si>
    <t xml:space="preserve">Дмитриевское сельское поселение</t>
  </si>
  <si>
    <t xml:space="preserve">78615420</t>
  </si>
  <si>
    <t xml:space="preserve">Середское сельское поселение</t>
  </si>
  <si>
    <t xml:space="preserve">78615470</t>
  </si>
  <si>
    <t xml:space="preserve">Воскресенское сельское поселение</t>
  </si>
  <si>
    <t xml:space="preserve">78618405</t>
  </si>
  <si>
    <t xml:space="preserve">Городское поселение г. Любим</t>
  </si>
  <si>
    <t xml:space="preserve">78618101</t>
  </si>
  <si>
    <t xml:space="preserve">Ермаковское сельское поселение</t>
  </si>
  <si>
    <t xml:space="preserve">78618410</t>
  </si>
  <si>
    <t xml:space="preserve">78618000</t>
  </si>
  <si>
    <t xml:space="preserve">Осецкое сельское поселение</t>
  </si>
  <si>
    <t xml:space="preserve">78618433</t>
  </si>
  <si>
    <t xml:space="preserve">Городское поселение г. Мышкин</t>
  </si>
  <si>
    <t xml:space="preserve">78621101</t>
  </si>
  <si>
    <t xml:space="preserve">78621000</t>
  </si>
  <si>
    <t xml:space="preserve">Охотинское сельское поселение</t>
  </si>
  <si>
    <t xml:space="preserve">78621430</t>
  </si>
  <si>
    <t xml:space="preserve">Приволжское сельское поселение</t>
  </si>
  <si>
    <t xml:space="preserve">78621415</t>
  </si>
  <si>
    <t xml:space="preserve">Веретейское сельское поселение</t>
  </si>
  <si>
    <t xml:space="preserve">78623404</t>
  </si>
  <si>
    <t xml:space="preserve">Волжское сельское поселение</t>
  </si>
  <si>
    <t xml:space="preserve">78623406</t>
  </si>
  <si>
    <t xml:space="preserve">78623000</t>
  </si>
  <si>
    <t xml:space="preserve">Некоузское сельское поселение</t>
  </si>
  <si>
    <t xml:space="preserve">78623415</t>
  </si>
  <si>
    <t xml:space="preserve">Октябрьское сельское поселение</t>
  </si>
  <si>
    <t xml:space="preserve">78623427</t>
  </si>
  <si>
    <t xml:space="preserve">Бурмакино сельское поселение</t>
  </si>
  <si>
    <t xml:space="preserve">78626409</t>
  </si>
  <si>
    <t xml:space="preserve">Красный Профинтерн сельское поселение</t>
  </si>
  <si>
    <t xml:space="preserve">78626444</t>
  </si>
  <si>
    <t xml:space="preserve">78626000</t>
  </si>
  <si>
    <t xml:space="preserve">Некрасовское сельское поселение</t>
  </si>
  <si>
    <t xml:space="preserve">78626457</t>
  </si>
  <si>
    <t xml:space="preserve">Городское поселение п.Пречистое</t>
  </si>
  <si>
    <t xml:space="preserve">78629151</t>
  </si>
  <si>
    <t xml:space="preserve">городское поселение, в состав которого входит поселок</t>
  </si>
  <si>
    <t xml:space="preserve">Кукобойское сельское поселение</t>
  </si>
  <si>
    <t xml:space="preserve">78629435</t>
  </si>
  <si>
    <t xml:space="preserve">78629000</t>
  </si>
  <si>
    <t xml:space="preserve">Пречистенское сельское поселение</t>
  </si>
  <si>
    <t xml:space="preserve">78629450</t>
  </si>
  <si>
    <t xml:space="preserve">Нагорьевское сельское поселение</t>
  </si>
  <si>
    <t xml:space="preserve">78632452</t>
  </si>
  <si>
    <t xml:space="preserve">78632000</t>
  </si>
  <si>
    <t xml:space="preserve">Пригородное сельское поселение</t>
  </si>
  <si>
    <t xml:space="preserve">78632455</t>
  </si>
  <si>
    <t xml:space="preserve">Рязанцевское сельское поселение</t>
  </si>
  <si>
    <t xml:space="preserve">78632468</t>
  </si>
  <si>
    <t xml:space="preserve">Белосельское сельское поселение</t>
  </si>
  <si>
    <t xml:space="preserve">78634404</t>
  </si>
  <si>
    <t xml:space="preserve">Городское поселение Пошехонье</t>
  </si>
  <si>
    <t xml:space="preserve">78634101</t>
  </si>
  <si>
    <t xml:space="preserve">78634428</t>
  </si>
  <si>
    <t xml:space="preserve">Кременевское сельское поселение</t>
  </si>
  <si>
    <t xml:space="preserve">78634460</t>
  </si>
  <si>
    <t xml:space="preserve">78634000</t>
  </si>
  <si>
    <t xml:space="preserve">78634436</t>
  </si>
  <si>
    <t xml:space="preserve">Городское поселение г.Ростов</t>
  </si>
  <si>
    <t xml:space="preserve">78637101</t>
  </si>
  <si>
    <t xml:space="preserve">Ишня сельское поселение</t>
  </si>
  <si>
    <t xml:space="preserve">78637412</t>
  </si>
  <si>
    <t xml:space="preserve">Петровское сельское поселение</t>
  </si>
  <si>
    <t xml:space="preserve">78637441</t>
  </si>
  <si>
    <t xml:space="preserve">Поречье-Рыбное сельское поселение</t>
  </si>
  <si>
    <t xml:space="preserve">78637442</t>
  </si>
  <si>
    <t xml:space="preserve">78637000</t>
  </si>
  <si>
    <t xml:space="preserve">Арефинское сельское поселение</t>
  </si>
  <si>
    <t xml:space="preserve">78640410</t>
  </si>
  <si>
    <t xml:space="preserve">78640415</t>
  </si>
  <si>
    <t xml:space="preserve">Глебовское сельское поселение</t>
  </si>
  <si>
    <t xml:space="preserve">78640443</t>
  </si>
  <si>
    <t xml:space="preserve">Городское поселение Песочное</t>
  </si>
  <si>
    <t xml:space="preserve">78640455</t>
  </si>
  <si>
    <t xml:space="preserve">Каменниковское сельское поселение</t>
  </si>
  <si>
    <t xml:space="preserve">78640425</t>
  </si>
  <si>
    <t xml:space="preserve">Назаровское сельское поселение</t>
  </si>
  <si>
    <t xml:space="preserve">78640430</t>
  </si>
  <si>
    <t xml:space="preserve">Огарковское сельское поселение</t>
  </si>
  <si>
    <t xml:space="preserve">78640440</t>
  </si>
  <si>
    <t xml:space="preserve">78640420</t>
  </si>
  <si>
    <t xml:space="preserve">Покровское сельское поселение</t>
  </si>
  <si>
    <t xml:space="preserve">78640435</t>
  </si>
  <si>
    <t xml:space="preserve">78640000</t>
  </si>
  <si>
    <t xml:space="preserve">Судоверфское сельское поселение</t>
  </si>
  <si>
    <t xml:space="preserve">78640452</t>
  </si>
  <si>
    <t xml:space="preserve">Тихменевское сельское поселение</t>
  </si>
  <si>
    <t xml:space="preserve">78640447</t>
  </si>
  <si>
    <t xml:space="preserve">Артемьевское сельское поселение</t>
  </si>
  <si>
    <t xml:space="preserve">78643405</t>
  </si>
  <si>
    <t xml:space="preserve">Городское поселение г.Тутаев</t>
  </si>
  <si>
    <t xml:space="preserve">78643101</t>
  </si>
  <si>
    <t xml:space="preserve">Константиновское сельское поселение</t>
  </si>
  <si>
    <t xml:space="preserve">78643420</t>
  </si>
  <si>
    <t xml:space="preserve">Левобережное сельское поселение</t>
  </si>
  <si>
    <t xml:space="preserve">78643460</t>
  </si>
  <si>
    <t xml:space="preserve">78643000</t>
  </si>
  <si>
    <t xml:space="preserve">Чебаковское сельское поселение</t>
  </si>
  <si>
    <t xml:space="preserve">78643450</t>
  </si>
  <si>
    <t xml:space="preserve">Головинское сельское поселение</t>
  </si>
  <si>
    <t xml:space="preserve">78646440</t>
  </si>
  <si>
    <t xml:space="preserve">Ильинское сельское поселение</t>
  </si>
  <si>
    <t xml:space="preserve">78646420</t>
  </si>
  <si>
    <t xml:space="preserve">Отрадновское сельское поселение</t>
  </si>
  <si>
    <t xml:space="preserve">78646475</t>
  </si>
  <si>
    <t xml:space="preserve">Слободское сельское поселение</t>
  </si>
  <si>
    <t xml:space="preserve">78646410</t>
  </si>
  <si>
    <t xml:space="preserve">Улейминское сельское поселение</t>
  </si>
  <si>
    <t xml:space="preserve">78646480</t>
  </si>
  <si>
    <t xml:space="preserve">Городское поселение п. Лесная Поляна</t>
  </si>
  <si>
    <t xml:space="preserve">78650155</t>
  </si>
  <si>
    <t xml:space="preserve">Заволжское сельское поселение</t>
  </si>
  <si>
    <t xml:space="preserve">78650410</t>
  </si>
  <si>
    <t xml:space="preserve">Ивняковское сельское поселение</t>
  </si>
  <si>
    <t xml:space="preserve">78650455</t>
  </si>
  <si>
    <t xml:space="preserve">Карабихское сельское поселение</t>
  </si>
  <si>
    <t xml:space="preserve">78650430</t>
  </si>
  <si>
    <t xml:space="preserve">Кузнечихинское сельское поселение</t>
  </si>
  <si>
    <t xml:space="preserve">78650435</t>
  </si>
  <si>
    <t xml:space="preserve">Курбское сельское поселение</t>
  </si>
  <si>
    <t xml:space="preserve">78650440</t>
  </si>
  <si>
    <t xml:space="preserve">78650470</t>
  </si>
  <si>
    <t xml:space="preserve">Туношенское сельское поселение</t>
  </si>
  <si>
    <t xml:space="preserve">78650495</t>
  </si>
  <si>
    <t xml:space="preserve">78650000</t>
  </si>
  <si>
    <t xml:space="preserve">78705000</t>
  </si>
  <si>
    <t xml:space="preserve">городской округ</t>
  </si>
  <si>
    <t xml:space="preserve">78715000</t>
  </si>
  <si>
    <t xml:space="preserve">L_NAME</t>
  </si>
  <si>
    <t xml:space="preserve">L_START_DATE</t>
  </si>
  <si>
    <t xml:space="preserve">L_END_DATE</t>
  </si>
  <si>
    <t xml:space="preserve">L_IP_COSTS</t>
  </si>
  <si>
    <t xml:space="preserve">ORG_NAME</t>
  </si>
  <si>
    <t xml:space="preserve">INN_NAME</t>
  </si>
  <si>
    <t xml:space="preserve">KPP_NAME</t>
  </si>
  <si>
    <t xml:space="preserve">L_OPF</t>
  </si>
  <si>
    <t xml:space="preserve">FIL_NAME</t>
  </si>
  <si>
    <t xml:space="preserve">VDET_NAME</t>
  </si>
  <si>
    <t xml:space="preserve">RST_ORG_ID</t>
  </si>
  <si>
    <t xml:space="preserve">L_DECISION_NAME</t>
  </si>
  <si>
    <t xml:space="preserve">L_DECISION_TYPE</t>
  </si>
  <si>
    <t xml:space="preserve">L_DECISION_NMBR</t>
  </si>
  <si>
    <t xml:space="preserve">L_DECISION_DATE</t>
  </si>
  <si>
    <t xml:space="preserve">L_DECISION_URL</t>
  </si>
  <si>
    <t xml:space="preserve">Инвестиционная программа МУП "Яргорэнергосбыт" г.Ярославля по развитию системы теплоснабжения в городе Ярославле на 2016-2018 годы</t>
  </si>
  <si>
    <t xml:space="preserve">МУП "Яргорэнергосбыт" г. Ярославля</t>
  </si>
  <si>
    <t xml:space="preserve">7604088265</t>
  </si>
  <si>
    <t xml:space="preserve">6 52 43 | Муниципальные унитарные предприятия</t>
  </si>
  <si>
    <t xml:space="preserve">26483228</t>
  </si>
  <si>
    <t xml:space="preserve">Инвестиционная программа ОАО "Яргортеплоэнерго"</t>
  </si>
  <si>
    <t xml:space="preserve">,001</t>
  </si>
  <si>
    <t xml:space="preserve">ОАО "Яргортеплоэнерго"</t>
  </si>
  <si>
    <t xml:space="preserve">7606047507</t>
  </si>
  <si>
    <t xml:space="preserve">760601001</t>
  </si>
  <si>
    <t xml:space="preserve">1 22 47 | Публичные акционерные общества</t>
  </si>
  <si>
    <t xml:space="preserve">Некомбинированное производство</t>
  </si>
  <si>
    <t xml:space="preserve">26483162</t>
  </si>
  <si>
    <t xml:space="preserve">Инвестиционная программа на 2017-2019 годы</t>
  </si>
  <si>
    <t xml:space="preserve">,0005848469</t>
  </si>
  <si>
    <t xml:space="preserve">01.01.2016</t>
  </si>
  <si>
    <t xml:space="preserve">12132,1033931562</t>
  </si>
  <si>
    <t xml:space="preserve">Некомбинированное производство :: Сбыт</t>
  </si>
  <si>
    <t xml:space="preserve">1748,1596467022</t>
  </si>
  <si>
    <t xml:space="preserve">28932227</t>
  </si>
  <si>
    <t xml:space="preserve">4043,3610848672</t>
  </si>
  <si>
    <t xml:space="preserve">253-ип</t>
  </si>
  <si>
    <t xml:space="preserve">31.12.2018</t>
  </si>
  <si>
    <t xml:space="preserve">19838,8951945687</t>
  </si>
  <si>
    <t xml:space="preserve">АО "Ярославская генерирующая компания"</t>
  </si>
  <si>
    <t xml:space="preserve">7604178769</t>
  </si>
  <si>
    <t xml:space="preserve">26569087</t>
  </si>
  <si>
    <t xml:space="preserve">253-ИП</t>
  </si>
  <si>
    <t xml:space="preserve">01.07.2017</t>
  </si>
  <si>
    <t xml:space="preserve">31.12.2019</t>
  </si>
  <si>
    <t xml:space="preserve">5837,9246466546</t>
  </si>
  <si>
    <t xml:space="preserve">АО "Тутаевская ПГУ"</t>
  </si>
  <si>
    <t xml:space="preserve">7611020204</t>
  </si>
  <si>
    <t xml:space="preserve">761101001</t>
  </si>
  <si>
    <t xml:space="preserve">28134686</t>
  </si>
  <si>
    <t xml:space="preserve">14-ип</t>
  </si>
  <si>
    <t xml:space="preserve">21.04.2017</t>
  </si>
  <si>
    <t xml:space="preserve">5119,659964548</t>
  </si>
  <si>
    <t xml:space="preserve">ООО "АДС"</t>
  </si>
  <si>
    <t xml:space="preserve">7604008710</t>
  </si>
  <si>
    <t xml:space="preserve">760401001</t>
  </si>
  <si>
    <t xml:space="preserve">26483198</t>
  </si>
  <si>
    <t xml:space="preserve">126-ип</t>
  </si>
  <si>
    <t xml:space="preserve">01.11.2016</t>
  </si>
  <si>
    <t xml:space="preserve">https://eias.fstrf.ru/disclo/get_file?p_guid=8901ef9e-ddb7-446e-aa74-a9b5644d8ea1</t>
  </si>
  <si>
    <t xml:space="preserve">Модернизация котельных и тепловых сетей МУП ГО г.Рыбинск "Теплоэнерго" на 2016-2020 гг.</t>
  </si>
  <si>
    <t xml:space="preserve">31.12.2020</t>
  </si>
  <si>
    <t xml:space="preserve">67651,2452336555</t>
  </si>
  <si>
    <t xml:space="preserve">МУП ГО г.Рыбинск "Теплоэнерго"</t>
  </si>
  <si>
    <t xml:space="preserve">7610044403</t>
  </si>
  <si>
    <t xml:space="preserve">761001001</t>
  </si>
  <si>
    <t xml:space="preserve">26483373</t>
  </si>
  <si>
    <t xml:space="preserve">Приказ департамента</t>
  </si>
  <si>
    <t xml:space="preserve">Развитие системы теплоснабжения поселка Красный Холм и  ОАО Санаторий  «Красный холм» Ярославского муниципального района</t>
  </si>
  <si>
    <t xml:space="preserve">01.01.2012</t>
  </si>
  <si>
    <t xml:space="preserve">655,7099550538</t>
  </si>
  <si>
    <t xml:space="preserve">ОАО "Санаторий "Красный Холм"</t>
  </si>
  <si>
    <t xml:space="preserve">7627015619</t>
  </si>
  <si>
    <t xml:space="preserve">762701001</t>
  </si>
  <si>
    <t xml:space="preserve">27548439</t>
  </si>
  <si>
    <t xml:space="preserve">Заключение департамента</t>
  </si>
  <si>
    <t xml:space="preserve">№ 94-тэ</t>
  </si>
  <si>
    <t xml:space="preserve">05.11.2013</t>
  </si>
  <si>
    <t xml:space="preserve">https://eias.fstrf.ru/disclo/get_file?p_guid=5202c10f-519f-4ad0-9df0-dd031802113b</t>
  </si>
  <si>
    <t xml:space="preserve">Строительство котельной в с. Судино</t>
  </si>
  <si>
    <t xml:space="preserve">01.01.2014</t>
  </si>
  <si>
    <t xml:space="preserve">31.12.2017</t>
  </si>
  <si>
    <t xml:space="preserve">6785,9558160332</t>
  </si>
  <si>
    <t xml:space="preserve">Строительство блочно-модульной котельной в пос. Судино</t>
  </si>
  <si>
    <t xml:space="preserve">356-ИП</t>
  </si>
  <si>
    <t xml:space="preserve">25.12.2014</t>
  </si>
  <si>
    <t xml:space="preserve">LGL_ID</t>
  </si>
  <si>
    <t xml:space="preserve">NOMER_NAME</t>
  </si>
  <si>
    <t xml:space="preserve">NOMER2_NAME</t>
  </si>
  <si>
    <t xml:space="preserve">NMOB_NAME</t>
  </si>
  <si>
    <t xml:space="preserve">DET_NAME</t>
  </si>
  <si>
    <t xml:space="preserve">L_ADDRESS_MR</t>
  </si>
  <si>
    <t xml:space="preserve">L_ADDRESS_MO</t>
  </si>
  <si>
    <t xml:space="preserve">L_ADDRESS_OKTMO</t>
  </si>
  <si>
    <t xml:space="preserve">L_ADDRESS_LOCATION</t>
  </si>
  <si>
    <t xml:space="preserve">L_ADDRESS_LOC_OKTMO</t>
  </si>
  <si>
    <t xml:space="preserve">L_ADDRESS_STREET</t>
  </si>
  <si>
    <t xml:space="preserve">L_ADDRESS_BUILDING</t>
  </si>
  <si>
    <t xml:space="preserve">DET2_NAME</t>
  </si>
  <si>
    <t xml:space="preserve">MR_NAME</t>
  </si>
  <si>
    <t xml:space="preserve">MO_NAME</t>
  </si>
  <si>
    <t xml:space="preserve">OKTMO_NAME</t>
  </si>
  <si>
    <t xml:space="preserve">LOCATION_NAME</t>
  </si>
  <si>
    <t xml:space="preserve">LOCATION_OKTMO_NAME</t>
  </si>
  <si>
    <t xml:space="preserve">L_SERVICE_PRODUCTION</t>
  </si>
  <si>
    <t xml:space="preserve">L_SERVICE_TRANSMISSION</t>
  </si>
  <si>
    <t xml:space="preserve">L_SERVICE_SALE</t>
  </si>
  <si>
    <t xml:space="preserve">L_PR_IC</t>
  </si>
  <si>
    <t xml:space="preserve">L_PR_CL</t>
  </si>
  <si>
    <t xml:space="preserve">L_TR_IC</t>
  </si>
  <si>
    <t xml:space="preserve">L_TR_CL</t>
  </si>
  <si>
    <t xml:space="preserve">L_SL_IC</t>
  </si>
  <si>
    <t xml:space="preserve">L_SL_CL</t>
  </si>
  <si>
    <t xml:space="preserve">"Ярославский электровозоремонтный завод" им. Б.П. Бещева - филиал ОАО "Желдорреммаш"</t>
  </si>
  <si>
    <t xml:space="preserve">7715729877</t>
  </si>
  <si>
    <t xml:space="preserve">760443001</t>
  </si>
  <si>
    <t xml:space="preserve">Котельная ЯЭРЗ</t>
  </si>
  <si>
    <t xml:space="preserve">ул. Ползунова</t>
  </si>
  <si>
    <t xml:space="preserve">22.4</t>
  </si>
  <si>
    <t xml:space="preserve">1.6449</t>
  </si>
  <si>
    <t xml:space="preserve">АО "ГУ ЖКХ"</t>
  </si>
  <si>
    <t xml:space="preserve">5116000922</t>
  </si>
  <si>
    <t xml:space="preserve">511601001</t>
  </si>
  <si>
    <t xml:space="preserve">13</t>
  </si>
  <si>
    <t xml:space="preserve">Котельная №73</t>
  </si>
  <si>
    <t xml:space="preserve">Московский пр-т</t>
  </si>
  <si>
    <t xml:space="preserve">.344</t>
  </si>
  <si>
    <t xml:space="preserve">.34</t>
  </si>
  <si>
    <t xml:space="preserve">20</t>
  </si>
  <si>
    <t xml:space="preserve">Котельная (встроенная в здание №71)</t>
  </si>
  <si>
    <t xml:space="preserve">Промышленная</t>
  </si>
  <si>
    <t xml:space="preserve">.022</t>
  </si>
  <si>
    <t xml:space="preserve">21</t>
  </si>
  <si>
    <t xml:space="preserve">Котельная (встроенная в здание №41)</t>
  </si>
  <si>
    <t xml:space="preserve">.8</t>
  </si>
  <si>
    <t xml:space="preserve">.03</t>
  </si>
  <si>
    <t xml:space="preserve">22</t>
  </si>
  <si>
    <t xml:space="preserve">Котельная (встроенная в здание №39)</t>
  </si>
  <si>
    <t xml:space="preserve">24</t>
  </si>
  <si>
    <t xml:space="preserve">Тепловые сети</t>
  </si>
  <si>
    <t xml:space="preserve">сеть</t>
  </si>
  <si>
    <t xml:space="preserve">б. Октябрьская</t>
  </si>
  <si>
    <t xml:space="preserve">53/67а</t>
  </si>
  <si>
    <t xml:space="preserve">.02</t>
  </si>
  <si>
    <t xml:space="preserve">.01</t>
  </si>
  <si>
    <t xml:space="preserve">25</t>
  </si>
  <si>
    <t xml:space="preserve">Совктская</t>
  </si>
  <si>
    <t xml:space="preserve">19</t>
  </si>
  <si>
    <t xml:space="preserve">26</t>
  </si>
  <si>
    <t xml:space="preserve">ДЭУ-35</t>
  </si>
  <si>
    <t xml:space="preserve">27</t>
  </si>
  <si>
    <t xml:space="preserve">пос. Сокол</t>
  </si>
  <si>
    <t xml:space="preserve">ул. ул. Магистральная</t>
  </si>
  <si>
    <t xml:space="preserve">29</t>
  </si>
  <si>
    <t xml:space="preserve">Андропова</t>
  </si>
  <si>
    <t xml:space="preserve">3/11</t>
  </si>
  <si>
    <t xml:space="preserve">30</t>
  </si>
  <si>
    <t xml:space="preserve">Большая Фёдоровская</t>
  </si>
  <si>
    <t xml:space="preserve">38а</t>
  </si>
  <si>
    <t xml:space="preserve">31</t>
  </si>
  <si>
    <t xml:space="preserve">Кооперативная</t>
  </si>
  <si>
    <t xml:space="preserve">14</t>
  </si>
  <si>
    <t xml:space="preserve">33</t>
  </si>
  <si>
    <t xml:space="preserve">п. Прибрежный</t>
  </si>
  <si>
    <t xml:space="preserve">15</t>
  </si>
  <si>
    <t xml:space="preserve">АО "Норский керамический завод"</t>
  </si>
  <si>
    <t xml:space="preserve">7602013169</t>
  </si>
  <si>
    <t xml:space="preserve">760201001</t>
  </si>
  <si>
    <t xml:space="preserve">Котельная</t>
  </si>
  <si>
    <t xml:space="preserve">пер. Красноперевальский пер.</t>
  </si>
  <si>
    <t xml:space="preserve">4.26</t>
  </si>
  <si>
    <t xml:space="preserve">19.8</t>
  </si>
  <si>
    <t xml:space="preserve">6.32</t>
  </si>
  <si>
    <t xml:space="preserve">16</t>
  </si>
  <si>
    <t xml:space="preserve">Мини-ТЭЦ</t>
  </si>
  <si>
    <t xml:space="preserve">3.04</t>
  </si>
  <si>
    <t xml:space="preserve">2.25</t>
  </si>
  <si>
    <t xml:space="preserve">17</t>
  </si>
  <si>
    <t xml:space="preserve">АО "Русские краски"</t>
  </si>
  <si>
    <t xml:space="preserve">7605015012</t>
  </si>
  <si>
    <t xml:space="preserve">760501001</t>
  </si>
  <si>
    <t xml:space="preserve">ул. Б. Федоровская</t>
  </si>
  <si>
    <t xml:space="preserve">96</t>
  </si>
  <si>
    <t xml:space="preserve">38</t>
  </si>
  <si>
    <t xml:space="preserve">26.3</t>
  </si>
  <si>
    <t xml:space="preserve">18</t>
  </si>
  <si>
    <t xml:space="preserve">АО "Старк-Ресурс"</t>
  </si>
  <si>
    <t xml:space="preserve">7601001072</t>
  </si>
  <si>
    <t xml:space="preserve">Пожарского</t>
  </si>
  <si>
    <t xml:space="preserve">46</t>
  </si>
  <si>
    <t xml:space="preserve">10.82</t>
  </si>
  <si>
    <t xml:space="preserve">АО "Хром"</t>
  </si>
  <si>
    <t xml:space="preserve">7601001724</t>
  </si>
  <si>
    <t xml:space="preserve">Котельная ЗАО "ХРОМ"</t>
  </si>
  <si>
    <t xml:space="preserve">ул. Большая Федоровская</t>
  </si>
  <si>
    <t xml:space="preserve">д.44</t>
  </si>
  <si>
    <t xml:space="preserve">10.96</t>
  </si>
  <si>
    <t xml:space="preserve">6.7728</t>
  </si>
  <si>
    <t xml:space="preserve">АО "Яркоммунсервис"</t>
  </si>
  <si>
    <t xml:space="preserve">7602090950</t>
  </si>
  <si>
    <t xml:space="preserve">кот.Тверицы</t>
  </si>
  <si>
    <t xml:space="preserve">пер.Сквозной</t>
  </si>
  <si>
    <t xml:space="preserve">5а</t>
  </si>
  <si>
    <t xml:space="preserve">.3</t>
  </si>
  <si>
    <t xml:space="preserve">.22</t>
  </si>
  <si>
    <t xml:space="preserve">23</t>
  </si>
  <si>
    <t xml:space="preserve">ПСО</t>
  </si>
  <si>
    <t xml:space="preserve">ул.Громова</t>
  </si>
  <si>
    <t xml:space="preserve">.064</t>
  </si>
  <si>
    <t xml:space="preserve">Главное управление ПАО "ТГК-2" по Верхневолжскому региону г. Ярославль</t>
  </si>
  <si>
    <t xml:space="preserve">7606053324</t>
  </si>
  <si>
    <t xml:space="preserve">760631001</t>
  </si>
  <si>
    <t xml:space="preserve">ТЭЦ-1</t>
  </si>
  <si>
    <t xml:space="preserve">ул. Полушкина Роща</t>
  </si>
  <si>
    <t xml:space="preserve">474</t>
  </si>
  <si>
    <t xml:space="preserve">412.4</t>
  </si>
  <si>
    <t xml:space="preserve">ТЭЦ-2</t>
  </si>
  <si>
    <t xml:space="preserve">пр-кт. Октября</t>
  </si>
  <si>
    <t xml:space="preserve">83</t>
  </si>
  <si>
    <t xml:space="preserve">900</t>
  </si>
  <si>
    <t xml:space="preserve">717.9</t>
  </si>
  <si>
    <t xml:space="preserve">ТЭЦ-3</t>
  </si>
  <si>
    <t xml:space="preserve">ул. Гагарина</t>
  </si>
  <si>
    <t xml:space="preserve">76</t>
  </si>
  <si>
    <t xml:space="preserve">1308</t>
  </si>
  <si>
    <t xml:space="preserve">973.8</t>
  </si>
  <si>
    <t xml:space="preserve">ТВК</t>
  </si>
  <si>
    <t xml:space="preserve">д Бекренево</t>
  </si>
  <si>
    <t xml:space="preserve">78650455116</t>
  </si>
  <si>
    <t xml:space="preserve">ст. Тенино</t>
  </si>
  <si>
    <t xml:space="preserve">420</t>
  </si>
  <si>
    <t xml:space="preserve">191.3</t>
  </si>
  <si>
    <t xml:space="preserve">ЛПК</t>
  </si>
  <si>
    <t xml:space="preserve">пер. Тепловой</t>
  </si>
  <si>
    <t xml:space="preserve">116</t>
  </si>
  <si>
    <t xml:space="preserve">84</t>
  </si>
  <si>
    <t xml:space="preserve">ЯТС</t>
  </si>
  <si>
    <t xml:space="preserve">пр-кт. Ленина</t>
  </si>
  <si>
    <t xml:space="preserve">21а</t>
  </si>
  <si>
    <t xml:space="preserve">3000</t>
  </si>
  <si>
    <t xml:space="preserve">2379.4</t>
  </si>
  <si>
    <t xml:space="preserve">ЗАО "Волгаэнергоресурс"</t>
  </si>
  <si>
    <t xml:space="preserve">7602053796</t>
  </si>
  <si>
    <t xml:space="preserve">760101001</t>
  </si>
  <si>
    <t xml:space="preserve">котельная ЗАО "Волгаэнергоресурс"</t>
  </si>
  <si>
    <t xml:space="preserve">16, стр. 66Б</t>
  </si>
  <si>
    <t xml:space="preserve">20.96</t>
  </si>
  <si>
    <t xml:space="preserve">4.62</t>
  </si>
  <si>
    <t xml:space="preserve">тепловые сети ЗАО "Волгаэнергоресурс "</t>
  </si>
  <si>
    <t xml:space="preserve">3.42</t>
  </si>
  <si>
    <t xml:space="preserve">ЗАО "Железобетон"</t>
  </si>
  <si>
    <t xml:space="preserve">7601000262</t>
  </si>
  <si>
    <t xml:space="preserve">паропровод [нет]</t>
  </si>
  <si>
    <t xml:space="preserve">б/н</t>
  </si>
  <si>
    <t xml:space="preserve">5.28</t>
  </si>
  <si>
    <t xml:space="preserve">Тепловые сети от Ляпинской котельной</t>
  </si>
  <si>
    <t xml:space="preserve">69.6887</t>
  </si>
  <si>
    <t xml:space="preserve">32</t>
  </si>
  <si>
    <t xml:space="preserve">Тепловые сети от котельной ООО УПТК "ТПС"</t>
  </si>
  <si>
    <t xml:space="preserve">пр-т Машиностроителей</t>
  </si>
  <si>
    <t xml:space="preserve">81</t>
  </si>
  <si>
    <t xml:space="preserve">263.1704</t>
  </si>
  <si>
    <t xml:space="preserve">Тепловые сети от котельной ЯФВО</t>
  </si>
  <si>
    <t xml:space="preserve">Тверицкая набережная</t>
  </si>
  <si>
    <t xml:space="preserve">.6637</t>
  </si>
  <si>
    <t xml:space="preserve">34</t>
  </si>
  <si>
    <t xml:space="preserve">Тепловые сети от котельной ЯВРЗ</t>
  </si>
  <si>
    <t xml:space="preserve">ул. 4-я Пролетарская</t>
  </si>
  <si>
    <t xml:space="preserve">1.1555</t>
  </si>
  <si>
    <t xml:space="preserve">35</t>
  </si>
  <si>
    <t xml:space="preserve">Тепловые сети от котельной РК-1</t>
  </si>
  <si>
    <t xml:space="preserve">Улица Спартаковская</t>
  </si>
  <si>
    <t xml:space="preserve">52.3742</t>
  </si>
  <si>
    <t xml:space="preserve">36</t>
  </si>
  <si>
    <t xml:space="preserve">Тепловые сети от котельной РК-2</t>
  </si>
  <si>
    <t xml:space="preserve">1A</t>
  </si>
  <si>
    <t xml:space="preserve">9.6684</t>
  </si>
  <si>
    <t xml:space="preserve">37</t>
  </si>
  <si>
    <t xml:space="preserve">Тепловые сети от котельной РК-3</t>
  </si>
  <si>
    <t xml:space="preserve">71</t>
  </si>
  <si>
    <t xml:space="preserve">1.7407</t>
  </si>
  <si>
    <t xml:space="preserve">Тепловые сети от котельной РК-4</t>
  </si>
  <si>
    <t xml:space="preserve">.7309</t>
  </si>
  <si>
    <t xml:space="preserve">39</t>
  </si>
  <si>
    <t xml:space="preserve">Тепловые сети от котельной №214</t>
  </si>
  <si>
    <t xml:space="preserve">ул. Маяковского</t>
  </si>
  <si>
    <t xml:space="preserve">17A</t>
  </si>
  <si>
    <t xml:space="preserve">.5012</t>
  </si>
  <si>
    <t xml:space="preserve">40</t>
  </si>
  <si>
    <t xml:space="preserve">Тепловые сети от котельной №215</t>
  </si>
  <si>
    <t xml:space="preserve">ул. Мостецкая</t>
  </si>
  <si>
    <t xml:space="preserve">8A</t>
  </si>
  <si>
    <t xml:space="preserve">41</t>
  </si>
  <si>
    <t xml:space="preserve">тепловые сети от котельной АО "Старк Ресурс"</t>
  </si>
  <si>
    <t xml:space="preserve">ул. Пожарского</t>
  </si>
  <si>
    <t xml:space="preserve">7.3629</t>
  </si>
  <si>
    <t xml:space="preserve">42</t>
  </si>
  <si>
    <t xml:space="preserve">тепловые сети от ОАО ТГК-2 ТЭЦ-1</t>
  </si>
  <si>
    <t xml:space="preserve">110.271</t>
  </si>
  <si>
    <t xml:space="preserve">43</t>
  </si>
  <si>
    <t xml:space="preserve">тепловые сети от ОАО ТГК-2 ТЭЦ-3</t>
  </si>
  <si>
    <t xml:space="preserve">441.3587</t>
  </si>
  <si>
    <t xml:space="preserve">44</t>
  </si>
  <si>
    <t xml:space="preserve">тепловые сети от котельной "ТехЭкспо"</t>
  </si>
  <si>
    <t xml:space="preserve">103</t>
  </si>
  <si>
    <t xml:space="preserve">2.099</t>
  </si>
  <si>
    <t xml:space="preserve">45</t>
  </si>
  <si>
    <t xml:space="preserve">тепловые сети от котельной №32</t>
  </si>
  <si>
    <t xml:space="preserve">ул. Красноперекопская</t>
  </si>
  <si>
    <t xml:space="preserve">3а</t>
  </si>
  <si>
    <t xml:space="preserve">6.3306</t>
  </si>
  <si>
    <t xml:space="preserve">тепловые сети от котельной №35</t>
  </si>
  <si>
    <t xml:space="preserve">75а</t>
  </si>
  <si>
    <t xml:space="preserve">2.8088</t>
  </si>
  <si>
    <t xml:space="preserve">47</t>
  </si>
  <si>
    <t xml:space="preserve">тепловые сети от котельной №38</t>
  </si>
  <si>
    <t xml:space="preserve">ул. Парковый пр.</t>
  </si>
  <si>
    <t xml:space="preserve">7б</t>
  </si>
  <si>
    <t xml:space="preserve">.9947</t>
  </si>
  <si>
    <t xml:space="preserve">48</t>
  </si>
  <si>
    <t xml:space="preserve">тепловые сети от котельной №11</t>
  </si>
  <si>
    <t xml:space="preserve">Костромское шоссе</t>
  </si>
  <si>
    <t xml:space="preserve">18а</t>
  </si>
  <si>
    <t xml:space="preserve">12.606</t>
  </si>
  <si>
    <t xml:space="preserve">49</t>
  </si>
  <si>
    <t xml:space="preserve">тепловые сети от котельной №12</t>
  </si>
  <si>
    <t xml:space="preserve">ул. Индустриальная</t>
  </si>
  <si>
    <t xml:space="preserve">44.8588</t>
  </si>
  <si>
    <t xml:space="preserve">50</t>
  </si>
  <si>
    <t xml:space="preserve">тепловые сети от котельной №13</t>
  </si>
  <si>
    <t xml:space="preserve">п. пос. Прибрежный</t>
  </si>
  <si>
    <t xml:space="preserve">5.0395</t>
  </si>
  <si>
    <t xml:space="preserve">51</t>
  </si>
  <si>
    <t xml:space="preserve">тепловые сети от котельной №21</t>
  </si>
  <si>
    <t xml:space="preserve">ул. ул. Заовинная</t>
  </si>
  <si>
    <t xml:space="preserve">.7079</t>
  </si>
  <si>
    <t xml:space="preserve">52</t>
  </si>
  <si>
    <t xml:space="preserve">тепловые сети от котельной №22</t>
  </si>
  <si>
    <t xml:space="preserve">ул. Вишняки</t>
  </si>
  <si>
    <t xml:space="preserve">34а</t>
  </si>
  <si>
    <t xml:space="preserve">.6313</t>
  </si>
  <si>
    <t xml:space="preserve">53</t>
  </si>
  <si>
    <t xml:space="preserve">тепловые сети от котельной №23</t>
  </si>
  <si>
    <t xml:space="preserve">ул. Суздальская</t>
  </si>
  <si>
    <t xml:space="preserve">27а</t>
  </si>
  <si>
    <t xml:space="preserve">1.0265</t>
  </si>
  <si>
    <t xml:space="preserve">54</t>
  </si>
  <si>
    <t xml:space="preserve">тепловые сети от котельной №24</t>
  </si>
  <si>
    <t xml:space="preserve">пр-кт. Московский</t>
  </si>
  <si>
    <t xml:space="preserve">55в</t>
  </si>
  <si>
    <t xml:space="preserve">1.0384</t>
  </si>
  <si>
    <t xml:space="preserve">55</t>
  </si>
  <si>
    <t xml:space="preserve">тепловые сети от котельной №26</t>
  </si>
  <si>
    <t xml:space="preserve">п. пос. Сокол</t>
  </si>
  <si>
    <t xml:space="preserve">23б</t>
  </si>
  <si>
    <t xml:space="preserve">1.171</t>
  </si>
  <si>
    <t xml:space="preserve">56</t>
  </si>
  <si>
    <t xml:space="preserve">тепловые сети от котельной №210</t>
  </si>
  <si>
    <t xml:space="preserve">ул.  Златоустинская</t>
  </si>
  <si>
    <t xml:space="preserve">12а</t>
  </si>
  <si>
    <t xml:space="preserve">.4485</t>
  </si>
  <si>
    <t xml:space="preserve">57</t>
  </si>
  <si>
    <t xml:space="preserve">тепловые сети от котельной №212</t>
  </si>
  <si>
    <t xml:space="preserve">ул. 5-я Портовая</t>
  </si>
  <si>
    <t xml:space="preserve">6.0745</t>
  </si>
  <si>
    <t xml:space="preserve">58</t>
  </si>
  <si>
    <t xml:space="preserve">тепловые сети от котельной ОАО "Ярославльводоканал"</t>
  </si>
  <si>
    <t xml:space="preserve">ш. Тормозное</t>
  </si>
  <si>
    <t xml:space="preserve">3.0554</t>
  </si>
  <si>
    <t xml:space="preserve">59</t>
  </si>
  <si>
    <t xml:space="preserve">тепловые сети от котельной ООО "ТЭК-1"</t>
  </si>
  <si>
    <t xml:space="preserve">.2488</t>
  </si>
  <si>
    <t xml:space="preserve">60</t>
  </si>
  <si>
    <t xml:space="preserve">тепловые сети от котельной ООО "Спецторг Плюс"</t>
  </si>
  <si>
    <t xml:space="preserve">93</t>
  </si>
  <si>
    <t xml:space="preserve">5.6304</t>
  </si>
  <si>
    <t xml:space="preserve">61</t>
  </si>
  <si>
    <t xml:space="preserve">тепловые сети от котельной №217</t>
  </si>
  <si>
    <t xml:space="preserve">ул. ул. Кривова</t>
  </si>
  <si>
    <t xml:space="preserve">62</t>
  </si>
  <si>
    <t xml:space="preserve">бесхозяйные тепловые сети от котельной АО "Старк Ресурс"</t>
  </si>
  <si>
    <t xml:space="preserve">63</t>
  </si>
  <si>
    <t xml:space="preserve">бесхозяйные тепловые сети от котельной № 41</t>
  </si>
  <si>
    <t xml:space="preserve">64</t>
  </si>
  <si>
    <t xml:space="preserve">бесхозяйные тепловые сети от котельной № 43</t>
  </si>
  <si>
    <t xml:space="preserve">ул. 1905 года</t>
  </si>
  <si>
    <t xml:space="preserve">65</t>
  </si>
  <si>
    <t xml:space="preserve">бесхозяйные тепловые сети от котельной РК-6</t>
  </si>
  <si>
    <t xml:space="preserve">66</t>
  </si>
  <si>
    <t xml:space="preserve">бесхозяйные тепловые сети от котельной № 44</t>
  </si>
  <si>
    <t xml:space="preserve">ул. Коммунаров</t>
  </si>
  <si>
    <t xml:space="preserve">1а</t>
  </si>
  <si>
    <t xml:space="preserve">67</t>
  </si>
  <si>
    <t xml:space="preserve">бесхозяйные тепловые сети от ОАО "ТГК-2" ТЭЦ-1</t>
  </si>
  <si>
    <t xml:space="preserve">68</t>
  </si>
  <si>
    <t xml:space="preserve">бесхозяйные тепловые сети от ОАО "ТГК-2" ТЭЦ-2</t>
  </si>
  <si>
    <t xml:space="preserve">69</t>
  </si>
  <si>
    <t xml:space="preserve">тепловые сети от ОАО №Красный перекоп"</t>
  </si>
  <si>
    <t xml:space="preserve">14.117</t>
  </si>
  <si>
    <t xml:space="preserve">70</t>
  </si>
  <si>
    <t xml:space="preserve">бесхозяйные тепловые сети от ОАО "ТГК-2" ТЭЦ-3</t>
  </si>
  <si>
    <t xml:space="preserve">бесхозяйные тепловые сети от Ляпинской котельной</t>
  </si>
  <si>
    <t xml:space="preserve">72</t>
  </si>
  <si>
    <t xml:space="preserve">бесхозяйные тепловые сети от котельной ООО "УПТК "ТПС"</t>
  </si>
  <si>
    <t xml:space="preserve">73</t>
  </si>
  <si>
    <t xml:space="preserve">бесхозяйные тепловые сети от котельной №11</t>
  </si>
  <si>
    <t xml:space="preserve">74</t>
  </si>
  <si>
    <t xml:space="preserve">бесхозяйные тепловые сети от котельной №12</t>
  </si>
  <si>
    <t xml:space="preserve">75</t>
  </si>
  <si>
    <t xml:space="preserve">бесхозяйные тепловые сети от котельной №35</t>
  </si>
  <si>
    <t xml:space="preserve">бесхозяйные тепловые сети от котельной №24</t>
  </si>
  <si>
    <t xml:space="preserve">77</t>
  </si>
  <si>
    <t xml:space="preserve">Тепловые сети от котельной № 42</t>
  </si>
  <si>
    <t xml:space="preserve">78</t>
  </si>
  <si>
    <t xml:space="preserve">Тепловые сети от котельной № 43</t>
  </si>
  <si>
    <t xml:space="preserve">11.9062</t>
  </si>
  <si>
    <t xml:space="preserve">79</t>
  </si>
  <si>
    <t xml:space="preserve">Тепловые сети от котельной № 44</t>
  </si>
  <si>
    <t xml:space="preserve">.7988</t>
  </si>
  <si>
    <t xml:space="preserve">80</t>
  </si>
  <si>
    <t xml:space="preserve">Тепловые сети от котельной № 45</t>
  </si>
  <si>
    <t xml:space="preserve">1б</t>
  </si>
  <si>
    <t xml:space="preserve">1.27</t>
  </si>
  <si>
    <t xml:space="preserve">Тепловые сети от котельной № 46</t>
  </si>
  <si>
    <t xml:space="preserve">Тутаевское шоссе</t>
  </si>
  <si>
    <t xml:space="preserve">95б</t>
  </si>
  <si>
    <t xml:space="preserve">2.9229</t>
  </si>
  <si>
    <t xml:space="preserve">82</t>
  </si>
  <si>
    <t xml:space="preserve">Тепловые сети от котельной № 49</t>
  </si>
  <si>
    <t xml:space="preserve">13а</t>
  </si>
  <si>
    <t xml:space="preserve">.531</t>
  </si>
  <si>
    <t xml:space="preserve">Тепловые сети от ЦТП № 410</t>
  </si>
  <si>
    <t xml:space="preserve">29а</t>
  </si>
  <si>
    <t xml:space="preserve">.533</t>
  </si>
  <si>
    <t xml:space="preserve">Тепловые сети от котельной РК-6</t>
  </si>
  <si>
    <t xml:space="preserve">48.728</t>
  </si>
  <si>
    <t xml:space="preserve">85</t>
  </si>
  <si>
    <t xml:space="preserve">Тепловые сети от ТЭЦ-2</t>
  </si>
  <si>
    <t xml:space="preserve">пр-кт Октября</t>
  </si>
  <si>
    <t xml:space="preserve">463.9162</t>
  </si>
  <si>
    <t xml:space="preserve">86</t>
  </si>
  <si>
    <t xml:space="preserve">Тепловые сети от Желдорреммаш</t>
  </si>
  <si>
    <t xml:space="preserve">2.0974</t>
  </si>
  <si>
    <t xml:space="preserve">87</t>
  </si>
  <si>
    <t xml:space="preserve">НУЗ "Дорожная больница станции Ярославль ОАО "РЖД"</t>
  </si>
  <si>
    <t xml:space="preserve">7604068188</t>
  </si>
  <si>
    <t xml:space="preserve">Котельная                 НУЗ "Дорожная клиническая больница на ст.Ярославль ОАО "РЖД"</t>
  </si>
  <si>
    <t xml:space="preserve">Суздальское шоссе</t>
  </si>
  <si>
    <t xml:space="preserve">д.21</t>
  </si>
  <si>
    <t xml:space="preserve">7.05</t>
  </si>
  <si>
    <t xml:space="preserve">2.16</t>
  </si>
  <si>
    <t xml:space="preserve">88</t>
  </si>
  <si>
    <t xml:space="preserve">ОАО "ЖКХ "Заволжье"</t>
  </si>
  <si>
    <t xml:space="preserve">7627032974</t>
  </si>
  <si>
    <t xml:space="preserve">Тепловая сеть в п. Дубки</t>
  </si>
  <si>
    <t xml:space="preserve">п Дубки</t>
  </si>
  <si>
    <t xml:space="preserve">78650430161</t>
  </si>
  <si>
    <t xml:space="preserve">п. Дубки</t>
  </si>
  <si>
    <t xml:space="preserve">30.23</t>
  </si>
  <si>
    <t xml:space="preserve">89</t>
  </si>
  <si>
    <t xml:space="preserve">Тепловая сеть в п. Щедрино</t>
  </si>
  <si>
    <t xml:space="preserve">п Щедрино</t>
  </si>
  <si>
    <t xml:space="preserve">78650430406</t>
  </si>
  <si>
    <t xml:space="preserve">п. Щедрино</t>
  </si>
  <si>
    <t xml:space="preserve">3.25</t>
  </si>
  <si>
    <t xml:space="preserve">90</t>
  </si>
  <si>
    <t xml:space="preserve">Тепловая сеть в п. Ивняки</t>
  </si>
  <si>
    <t xml:space="preserve">п Ивняки</t>
  </si>
  <si>
    <t xml:space="preserve">78650455101</t>
  </si>
  <si>
    <t xml:space="preserve">п. Ивняки</t>
  </si>
  <si>
    <t xml:space="preserve">10.61</t>
  </si>
  <si>
    <t xml:space="preserve">91</t>
  </si>
  <si>
    <t xml:space="preserve">Тепловая сеть в п. Красный Бор</t>
  </si>
  <si>
    <t xml:space="preserve">п Красный Бор</t>
  </si>
  <si>
    <t xml:space="preserve">78650410366</t>
  </si>
  <si>
    <t xml:space="preserve">п. Красный Бор</t>
  </si>
  <si>
    <t xml:space="preserve">92</t>
  </si>
  <si>
    <t xml:space="preserve">ОАО "Инкомпроект-Инвест"</t>
  </si>
  <si>
    <t xml:space="preserve">7604149662</t>
  </si>
  <si>
    <t xml:space="preserve">Газовая котельная</t>
  </si>
  <si>
    <t xml:space="preserve">пер. Мукомольный пер.</t>
  </si>
  <si>
    <t xml:space="preserve">3.6</t>
  </si>
  <si>
    <t xml:space="preserve">.47</t>
  </si>
  <si>
    <t xml:space="preserve">.473</t>
  </si>
  <si>
    <t xml:space="preserve">ОАО "Компания "Спектр"</t>
  </si>
  <si>
    <t xml:space="preserve">7609012894</t>
  </si>
  <si>
    <t xml:space="preserve">Котельная [нет]</t>
  </si>
  <si>
    <t xml:space="preserve">118а</t>
  </si>
  <si>
    <t xml:space="preserve">3.5</t>
  </si>
  <si>
    <t xml:space="preserve">2.65</t>
  </si>
  <si>
    <t xml:space="preserve">94</t>
  </si>
  <si>
    <t xml:space="preserve">Котельная №11</t>
  </si>
  <si>
    <t xml:space="preserve">ш. Костромское шоссе</t>
  </si>
  <si>
    <t xml:space="preserve">35.85</t>
  </si>
  <si>
    <t xml:space="preserve">13.641</t>
  </si>
  <si>
    <t xml:space="preserve">95</t>
  </si>
  <si>
    <t xml:space="preserve">Котельная №12</t>
  </si>
  <si>
    <t xml:space="preserve">ул.Индустриальная</t>
  </si>
  <si>
    <t xml:space="preserve">81.3</t>
  </si>
  <si>
    <t xml:space="preserve">46.567</t>
  </si>
  <si>
    <t xml:space="preserve">котельная №13</t>
  </si>
  <si>
    <t xml:space="preserve">9.15</t>
  </si>
  <si>
    <t xml:space="preserve">6.481</t>
  </si>
  <si>
    <t xml:space="preserve">97</t>
  </si>
  <si>
    <t xml:space="preserve">котельная №21</t>
  </si>
  <si>
    <t xml:space="preserve">ул.Заовинная</t>
  </si>
  <si>
    <t xml:space="preserve">1.591</t>
  </si>
  <si>
    <t xml:space="preserve">.755</t>
  </si>
  <si>
    <t xml:space="preserve">98</t>
  </si>
  <si>
    <t xml:space="preserve">Котельная №22</t>
  </si>
  <si>
    <t xml:space="preserve">ул.Вишняки</t>
  </si>
  <si>
    <t xml:space="preserve">.86</t>
  </si>
  <si>
    <t xml:space="preserve">.681</t>
  </si>
  <si>
    <t xml:space="preserve">99</t>
  </si>
  <si>
    <t xml:space="preserve">Котельная №23</t>
  </si>
  <si>
    <t xml:space="preserve">1.12</t>
  </si>
  <si>
    <t xml:space="preserve">1.098</t>
  </si>
  <si>
    <t xml:space="preserve">100</t>
  </si>
  <si>
    <t xml:space="preserve">Котельная №24</t>
  </si>
  <si>
    <t xml:space="preserve">Московский проспект</t>
  </si>
  <si>
    <t xml:space="preserve">1.25</t>
  </si>
  <si>
    <t xml:space="preserve">1.107</t>
  </si>
  <si>
    <t xml:space="preserve">101</t>
  </si>
  <si>
    <t xml:space="preserve">Котельная №26</t>
  </si>
  <si>
    <t xml:space="preserve">1.49</t>
  </si>
  <si>
    <t xml:space="preserve">1.336</t>
  </si>
  <si>
    <t xml:space="preserve">102</t>
  </si>
  <si>
    <t xml:space="preserve">Котельная №29</t>
  </si>
  <si>
    <t xml:space="preserve">ул.Туговская</t>
  </si>
  <si>
    <t xml:space="preserve">.402</t>
  </si>
  <si>
    <t xml:space="preserve">.321</t>
  </si>
  <si>
    <t xml:space="preserve">котельная №210</t>
  </si>
  <si>
    <t xml:space="preserve">ул. Златоустинская</t>
  </si>
  <si>
    <t xml:space="preserve">.444</t>
  </si>
  <si>
    <t xml:space="preserve">104</t>
  </si>
  <si>
    <t xml:space="preserve">Котельная №212</t>
  </si>
  <si>
    <t xml:space="preserve">ул.5-я Портовая</t>
  </si>
  <si>
    <t xml:space="preserve">8.45</t>
  </si>
  <si>
    <t xml:space="preserve">6.406</t>
  </si>
  <si>
    <t xml:space="preserve">105</t>
  </si>
  <si>
    <t xml:space="preserve">котельная №214</t>
  </si>
  <si>
    <t xml:space="preserve">ул.Маяковского</t>
  </si>
  <si>
    <t xml:space="preserve">17а</t>
  </si>
  <si>
    <t xml:space="preserve">.96</t>
  </si>
  <si>
    <t xml:space="preserve">.515</t>
  </si>
  <si>
    <t xml:space="preserve">106</t>
  </si>
  <si>
    <t xml:space="preserve">котельная №215</t>
  </si>
  <si>
    <t xml:space="preserve">ул.Мостецкая</t>
  </si>
  <si>
    <t xml:space="preserve">8а</t>
  </si>
  <si>
    <t xml:space="preserve">1.55</t>
  </si>
  <si>
    <t xml:space="preserve">.459</t>
  </si>
  <si>
    <t xml:space="preserve">107</t>
  </si>
  <si>
    <t xml:space="preserve">котельная №217</t>
  </si>
  <si>
    <t xml:space="preserve">ул.Кривова</t>
  </si>
  <si>
    <t xml:space="preserve">.54</t>
  </si>
  <si>
    <t xml:space="preserve">.14</t>
  </si>
  <si>
    <t xml:space="preserve">108</t>
  </si>
  <si>
    <t xml:space="preserve">Котельная №31</t>
  </si>
  <si>
    <t xml:space="preserve">ул.Большая Федоровская</t>
  </si>
  <si>
    <t xml:space="preserve">119б</t>
  </si>
  <si>
    <t xml:space="preserve">1.53</t>
  </si>
  <si>
    <t xml:space="preserve">.895</t>
  </si>
  <si>
    <t xml:space="preserve">109</t>
  </si>
  <si>
    <t xml:space="preserve">Котельная №32</t>
  </si>
  <si>
    <t xml:space="preserve">ул.Красноперекопская</t>
  </si>
  <si>
    <t xml:space="preserve">9.22</t>
  </si>
  <si>
    <t xml:space="preserve">6.699</t>
  </si>
  <si>
    <t xml:space="preserve">110</t>
  </si>
  <si>
    <t xml:space="preserve">Котельная №35</t>
  </si>
  <si>
    <t xml:space="preserve">3.45</t>
  </si>
  <si>
    <t xml:space="preserve">3.044</t>
  </si>
  <si>
    <t xml:space="preserve">111</t>
  </si>
  <si>
    <t xml:space="preserve">Котельная №38</t>
  </si>
  <si>
    <t xml:space="preserve">Парковый проезд</t>
  </si>
  <si>
    <t xml:space="preserve">.983</t>
  </si>
  <si>
    <t xml:space="preserve">112</t>
  </si>
  <si>
    <t xml:space="preserve">Котельная №43</t>
  </si>
  <si>
    <t xml:space="preserve">ул.1905 года</t>
  </si>
  <si>
    <t xml:space="preserve">21.1</t>
  </si>
  <si>
    <t xml:space="preserve">14.562</t>
  </si>
  <si>
    <t xml:space="preserve">113</t>
  </si>
  <si>
    <t xml:space="preserve">Котельная №44</t>
  </si>
  <si>
    <t xml:space="preserve">ул.Коммунаров</t>
  </si>
  <si>
    <t xml:space="preserve">.852</t>
  </si>
  <si>
    <t xml:space="preserve">114</t>
  </si>
  <si>
    <t xml:space="preserve">Котельная №45</t>
  </si>
  <si>
    <t xml:space="preserve">ул.Б.Норская</t>
  </si>
  <si>
    <t xml:space="preserve">11б</t>
  </si>
  <si>
    <t xml:space="preserve">3.15</t>
  </si>
  <si>
    <t xml:space="preserve">1.398</t>
  </si>
  <si>
    <t xml:space="preserve">115</t>
  </si>
  <si>
    <t xml:space="preserve">Котельная №46</t>
  </si>
  <si>
    <t xml:space="preserve">5.53</t>
  </si>
  <si>
    <t xml:space="preserve">3.348</t>
  </si>
  <si>
    <t xml:space="preserve">Котельная №49</t>
  </si>
  <si>
    <t xml:space="preserve">.593</t>
  </si>
  <si>
    <t xml:space="preserve">.564</t>
  </si>
  <si>
    <t xml:space="preserve">117</t>
  </si>
  <si>
    <t xml:space="preserve">ОАО "Ярославльводоканал"</t>
  </si>
  <si>
    <t xml:space="preserve">7606069518</t>
  </si>
  <si>
    <t xml:space="preserve">Тормозное шоссе</t>
  </si>
  <si>
    <t xml:space="preserve">15.84</t>
  </si>
  <si>
    <t xml:space="preserve">118</t>
  </si>
  <si>
    <t xml:space="preserve">ОАО "Ярославский вагоноремонтный завод "Ремпутьмаш"</t>
  </si>
  <si>
    <t xml:space="preserve">7603030907</t>
  </si>
  <si>
    <t xml:space="preserve">Котельная ОАО "Ярославский ВРЗ "Ремпутьмаш"</t>
  </si>
  <si>
    <t xml:space="preserve">ул. 4-ая Пролетарская</t>
  </si>
  <si>
    <t xml:space="preserve">д.3</t>
  </si>
  <si>
    <t xml:space="preserve">19.69</t>
  </si>
  <si>
    <t xml:space="preserve">15.086</t>
  </si>
  <si>
    <t xml:space="preserve">119</t>
  </si>
  <si>
    <t xml:space="preserve">ОАО "Ярославский технический углерод"</t>
  </si>
  <si>
    <t xml:space="preserve">7605000714</t>
  </si>
  <si>
    <t xml:space="preserve">760450001</t>
  </si>
  <si>
    <t xml:space="preserve">Утилизационная котельная</t>
  </si>
  <si>
    <t xml:space="preserve">Гагарина</t>
  </si>
  <si>
    <t xml:space="preserve">74А</t>
  </si>
  <si>
    <t xml:space="preserve">234</t>
  </si>
  <si>
    <t xml:space="preserve">182.06</t>
  </si>
  <si>
    <t xml:space="preserve">120</t>
  </si>
  <si>
    <t xml:space="preserve">Котельная ООО "АДС"</t>
  </si>
  <si>
    <t xml:space="preserve">ул. Корабельная</t>
  </si>
  <si>
    <t xml:space="preserve">153.6</t>
  </si>
  <si>
    <t xml:space="preserve">160.3</t>
  </si>
  <si>
    <t xml:space="preserve">45.44</t>
  </si>
  <si>
    <t xml:space="preserve">45.2</t>
  </si>
  <si>
    <t xml:space="preserve">28.12</t>
  </si>
  <si>
    <t xml:space="preserve">2.85</t>
  </si>
  <si>
    <t xml:space="preserve">1.7</t>
  </si>
  <si>
    <t xml:space="preserve">2.15</t>
  </si>
  <si>
    <t xml:space="preserve">.75</t>
  </si>
  <si>
    <t xml:space="preserve">52.59</t>
  </si>
  <si>
    <t xml:space="preserve">126</t>
  </si>
  <si>
    <t xml:space="preserve">ООО "Спецторг Плюс"</t>
  </si>
  <si>
    <t xml:space="preserve">7604076460</t>
  </si>
  <si>
    <t xml:space="preserve">Котельная ООО "Спецторг Плюс"</t>
  </si>
  <si>
    <t xml:space="preserve">75.56</t>
  </si>
  <si>
    <t xml:space="preserve">34.1</t>
  </si>
  <si>
    <t xml:space="preserve">127</t>
  </si>
  <si>
    <t xml:space="preserve">тепловая сеть</t>
  </si>
  <si>
    <t xml:space="preserve">128</t>
  </si>
  <si>
    <t xml:space="preserve">ООО "Строительная Компания Сокол"</t>
  </si>
  <si>
    <t xml:space="preserve">7604165544</t>
  </si>
  <si>
    <t xml:space="preserve">ул.Вешняки</t>
  </si>
  <si>
    <t xml:space="preserve">3.44</t>
  </si>
  <si>
    <t xml:space="preserve">.483</t>
  </si>
  <si>
    <t xml:space="preserve">129</t>
  </si>
  <si>
    <t xml:space="preserve">ООО "Тепловая энергетическая компания - 1"</t>
  </si>
  <si>
    <t xml:space="preserve">7604188573</t>
  </si>
  <si>
    <t xml:space="preserve">Котельная "Стройдеталь"</t>
  </si>
  <si>
    <t xml:space="preserve">8.94</t>
  </si>
  <si>
    <t xml:space="preserve">7.61</t>
  </si>
  <si>
    <t xml:space="preserve">130</t>
  </si>
  <si>
    <t xml:space="preserve">Котельная "Сокол"</t>
  </si>
  <si>
    <t xml:space="preserve">пр-кт. Фрунзе</t>
  </si>
  <si>
    <t xml:space="preserve">32а</t>
  </si>
  <si>
    <t xml:space="preserve">5.68</t>
  </si>
  <si>
    <t xml:space="preserve">131</t>
  </si>
  <si>
    <t xml:space="preserve">ООО "Теплоресурс"</t>
  </si>
  <si>
    <t xml:space="preserve">7604277921</t>
  </si>
  <si>
    <t xml:space="preserve">ул Короленко</t>
  </si>
  <si>
    <t xml:space="preserve">2.408</t>
  </si>
  <si>
    <t xml:space="preserve">1.51721</t>
  </si>
  <si>
    <t xml:space="preserve">132</t>
  </si>
  <si>
    <t xml:space="preserve">ООО "Теплотехник"</t>
  </si>
  <si>
    <t xml:space="preserve">7604278428</t>
  </si>
  <si>
    <t xml:space="preserve">Котельная с инженерными коммуникациями</t>
  </si>
  <si>
    <t xml:space="preserve">ш. Тутаевское шоссе</t>
  </si>
  <si>
    <t xml:space="preserve">52б</t>
  </si>
  <si>
    <t xml:space="preserve">1.7885</t>
  </si>
  <si>
    <t xml:space="preserve">1.298</t>
  </si>
  <si>
    <t xml:space="preserve">133</t>
  </si>
  <si>
    <t xml:space="preserve">ООО "ТехЭкспо"</t>
  </si>
  <si>
    <t xml:space="preserve">7604122607</t>
  </si>
  <si>
    <t xml:space="preserve">котельная ТехЭкспо</t>
  </si>
  <si>
    <t xml:space="preserve">9.293</t>
  </si>
  <si>
    <t xml:space="preserve">7.292</t>
  </si>
  <si>
    <t xml:space="preserve">9.29</t>
  </si>
  <si>
    <t xml:space="preserve">7.29</t>
  </si>
  <si>
    <t xml:space="preserve">134</t>
  </si>
  <si>
    <t xml:space="preserve">ООО "Управляющая производственно-торговая компания "Топливоподающие системы"</t>
  </si>
  <si>
    <t xml:space="preserve">7603013073</t>
  </si>
  <si>
    <t xml:space="preserve">Площадка А</t>
  </si>
  <si>
    <t xml:space="preserve">пр-кт. Машиностроителей</t>
  </si>
  <si>
    <t xml:space="preserve">440</t>
  </si>
  <si>
    <t xml:space="preserve">364.97</t>
  </si>
  <si>
    <t xml:space="preserve">135</t>
  </si>
  <si>
    <t xml:space="preserve">Площадка Б</t>
  </si>
  <si>
    <t xml:space="preserve">ул. Магистральная</t>
  </si>
  <si>
    <t xml:space="preserve">41.18</t>
  </si>
  <si>
    <t xml:space="preserve">136</t>
  </si>
  <si>
    <t xml:space="preserve">ООО "Центр внедрения возобновляемых источников энергии"</t>
  </si>
  <si>
    <t xml:space="preserve">7602098469</t>
  </si>
  <si>
    <t xml:space="preserve">Котельная г. Ярославль</t>
  </si>
  <si>
    <t xml:space="preserve">ул. Главная</t>
  </si>
  <si>
    <t xml:space="preserve">.258</t>
  </si>
  <si>
    <t xml:space="preserve">.188</t>
  </si>
  <si>
    <t xml:space="preserve">137</t>
  </si>
  <si>
    <t xml:space="preserve">ООО "Энергия-1"</t>
  </si>
  <si>
    <t xml:space="preserve">7605005021</t>
  </si>
  <si>
    <t xml:space="preserve">РОУ-бойлерная</t>
  </si>
  <si>
    <t xml:space="preserve">14.03</t>
  </si>
  <si>
    <t xml:space="preserve">138</t>
  </si>
  <si>
    <t xml:space="preserve">ООО "Ярославская фабрика валяной обуви"</t>
  </si>
  <si>
    <t xml:space="preserve">7603015433</t>
  </si>
  <si>
    <t xml:space="preserve">наб. Тверицкая</t>
  </si>
  <si>
    <t xml:space="preserve">9.6</t>
  </si>
  <si>
    <t xml:space="preserve">139</t>
  </si>
  <si>
    <t xml:space="preserve">ПАО "Ярославский радиозавод"</t>
  </si>
  <si>
    <t xml:space="preserve">7601000086</t>
  </si>
  <si>
    <t xml:space="preserve">Котельная и тепловые сети</t>
  </si>
  <si>
    <t xml:space="preserve">ул. Марголина</t>
  </si>
  <si>
    <t xml:space="preserve">15.32</t>
  </si>
  <si>
    <t xml:space="preserve">140</t>
  </si>
  <si>
    <t xml:space="preserve">Северная Дирекция по тепловодоснабжению структурное подразделение Центральной дирекции по тепловодоснабжению - филиала ОАО "РЖД"</t>
  </si>
  <si>
    <t xml:space="preserve">7708503727</t>
  </si>
  <si>
    <t xml:space="preserve">760445028</t>
  </si>
  <si>
    <t xml:space="preserve">Котельная ст.Ярославль Главный</t>
  </si>
  <si>
    <t xml:space="preserve">ул. Угличская</t>
  </si>
  <si>
    <t xml:space="preserve">д. 55</t>
  </si>
  <si>
    <t xml:space="preserve">15.8</t>
  </si>
  <si>
    <t xml:space="preserve">9.2</t>
  </si>
  <si>
    <t xml:space="preserve">141</t>
  </si>
  <si>
    <t xml:space="preserve">Котельная ст.Ярославль Московский</t>
  </si>
  <si>
    <t xml:space="preserve">д. 58а</t>
  </si>
  <si>
    <t xml:space="preserve">3.075</t>
  </si>
  <si>
    <t xml:space="preserve">142</t>
  </si>
  <si>
    <t xml:space="preserve">Котельная ст. Полянки</t>
  </si>
  <si>
    <t xml:space="preserve">ст. ст. Полянки</t>
  </si>
  <si>
    <t xml:space="preserve">ст. Полянки</t>
  </si>
  <si>
    <t xml:space="preserve">.52</t>
  </si>
  <si>
    <t xml:space="preserve">.202</t>
  </si>
  <si>
    <t xml:space="preserve">143</t>
  </si>
  <si>
    <t xml:space="preserve">Котельная СК "Локомотив"</t>
  </si>
  <si>
    <t xml:space="preserve">ул. Академика Колмогорова</t>
  </si>
  <si>
    <t xml:space="preserve">13.3</t>
  </si>
  <si>
    <t xml:space="preserve">.45</t>
  </si>
  <si>
    <t xml:space="preserve">144</t>
  </si>
  <si>
    <t xml:space="preserve">ФКУ Следственный изолятор № 1 УФСИН России по Ярославской области</t>
  </si>
  <si>
    <t xml:space="preserve">7607008444</t>
  </si>
  <si>
    <t xml:space="preserve">наб. Портовая наб.</t>
  </si>
  <si>
    <t xml:space="preserve">4.5</t>
  </si>
  <si>
    <t xml:space="preserve">.0968</t>
  </si>
  <si>
    <t xml:space="preserve">145</t>
  </si>
  <si>
    <t xml:space="preserve">Филиал АО "Кордиант" в городе Ярославле (ЯШЗ)</t>
  </si>
  <si>
    <t xml:space="preserve">7601001509</t>
  </si>
  <si>
    <t xml:space="preserve">760643002</t>
  </si>
  <si>
    <t xml:space="preserve">Линия паропроводов 8 ата 1 магистрали</t>
  </si>
  <si>
    <t xml:space="preserve">ул.Советская</t>
  </si>
  <si>
    <t xml:space="preserve">10.628</t>
  </si>
  <si>
    <t xml:space="preserve">146</t>
  </si>
  <si>
    <t xml:space="preserve">Линия паропроводов 8 ата 3 магистрали</t>
  </si>
  <si>
    <t xml:space="preserve">4.439</t>
  </si>
  <si>
    <t xml:space="preserve">147</t>
  </si>
  <si>
    <t xml:space="preserve">Трубопровод конденсата (возврат конденсата на ТЭЦ-1 ОАО "ТГК-2")</t>
  </si>
  <si>
    <t xml:space="preserve">1.6</t>
  </si>
  <si>
    <t xml:space="preserve">148</t>
  </si>
  <si>
    <t xml:space="preserve">Линия трубопроводов теплофикационной воды 1 магистрали</t>
  </si>
  <si>
    <t xml:space="preserve">11.168</t>
  </si>
  <si>
    <t xml:space="preserve">149</t>
  </si>
  <si>
    <t xml:space="preserve">Линия трубопроводов теплофикационной воды 3 магистрали</t>
  </si>
  <si>
    <t xml:space="preserve">5.268</t>
  </si>
  <si>
    <t xml:space="preserve">б-р. Красноармейский</t>
  </si>
  <si>
    <t xml:space="preserve">АО "Малая комплексная энергетика"</t>
  </si>
  <si>
    <t xml:space="preserve">7612043797</t>
  </si>
  <si>
    <t xml:space="preserve">Котельная мкр-н Солнечный</t>
  </si>
  <si>
    <t xml:space="preserve">Ленинское шоссе</t>
  </si>
  <si>
    <t xml:space="preserve">7Б</t>
  </si>
  <si>
    <t xml:space="preserve">21.322</t>
  </si>
  <si>
    <t xml:space="preserve">18.215</t>
  </si>
  <si>
    <t xml:space="preserve">Котельная "Речной порт" [АО ЯГК филиал «Угличский»]</t>
  </si>
  <si>
    <t xml:space="preserve">ул. Островского</t>
  </si>
  <si>
    <t xml:space="preserve">2.371852</t>
  </si>
  <si>
    <t xml:space="preserve">2.251</t>
  </si>
  <si>
    <t xml:space="preserve">Котельная "Экспериментальная биофабрика" [АО ЯГК филиал «Угличский»]</t>
  </si>
  <si>
    <t xml:space="preserve">ул. Старостина</t>
  </si>
  <si>
    <t xml:space="preserve">3.995</t>
  </si>
  <si>
    <t xml:space="preserve">Котельная 9-Января [АО ЯГК филиал «Угличский»]</t>
  </si>
  <si>
    <t xml:space="preserve">ул. 9 Января</t>
  </si>
  <si>
    <t xml:space="preserve">н/д</t>
  </si>
  <si>
    <t xml:space="preserve">7.623967</t>
  </si>
  <si>
    <t xml:space="preserve">7.1</t>
  </si>
  <si>
    <t xml:space="preserve">Котельная ДСУ [АО ЯГК филиал «Угличский»]</t>
  </si>
  <si>
    <t xml:space="preserve">1.82</t>
  </si>
  <si>
    <t xml:space="preserve">.733036</t>
  </si>
  <si>
    <t xml:space="preserve">.7046</t>
  </si>
  <si>
    <t xml:space="preserve">Котельная д.Варгуново (с.Дивная гора) [АО ЯГК филиал «Угличский»]</t>
  </si>
  <si>
    <t xml:space="preserve">с Дивная Гора</t>
  </si>
  <si>
    <t xml:space="preserve">78646410551</t>
  </si>
  <si>
    <t xml:space="preserve">с. Дивная Гора</t>
  </si>
  <si>
    <t xml:space="preserve">.74</t>
  </si>
  <si>
    <t xml:space="preserve">.167082</t>
  </si>
  <si>
    <t xml:space="preserve">.11479</t>
  </si>
  <si>
    <t xml:space="preserve">Котельная д.Головино [АО ЯГК филиал «Угличский»]</t>
  </si>
  <si>
    <t xml:space="preserve">д Головино</t>
  </si>
  <si>
    <t xml:space="preserve">78646440101</t>
  </si>
  <si>
    <t xml:space="preserve">д. Головино</t>
  </si>
  <si>
    <t xml:space="preserve">1.07</t>
  </si>
  <si>
    <t xml:space="preserve">.614008</t>
  </si>
  <si>
    <t xml:space="preserve">.564355</t>
  </si>
  <si>
    <t xml:space="preserve">Котельная д.Ново [АО ЯГК филиал «Угличский»]</t>
  </si>
  <si>
    <t xml:space="preserve">д Ново</t>
  </si>
  <si>
    <t xml:space="preserve">78646420526</t>
  </si>
  <si>
    <t xml:space="preserve">д. Ново</t>
  </si>
  <si>
    <t xml:space="preserve">.431</t>
  </si>
  <si>
    <t xml:space="preserve">.101985</t>
  </si>
  <si>
    <t xml:space="preserve">.097888</t>
  </si>
  <si>
    <t xml:space="preserve">Котельная пос.Алтыново [АО ЯГК филиал «Угличский»]</t>
  </si>
  <si>
    <t xml:space="preserve">п Алтыново</t>
  </si>
  <si>
    <t xml:space="preserve">78646475111</t>
  </si>
  <si>
    <t xml:space="preserve">п. Алтыново</t>
  </si>
  <si>
    <t xml:space="preserve">3.69349</t>
  </si>
  <si>
    <t xml:space="preserve">3.48676</t>
  </si>
  <si>
    <t xml:space="preserve">Котельная с.Василево [АО ЯГК филиал «Угличский»]</t>
  </si>
  <si>
    <t xml:space="preserve">с Василево</t>
  </si>
  <si>
    <t xml:space="preserve">78646420111</t>
  </si>
  <si>
    <t xml:space="preserve">с. Василево (Ильинское с/п)</t>
  </si>
  <si>
    <t xml:space="preserve">.9</t>
  </si>
  <si>
    <t xml:space="preserve">.19904</t>
  </si>
  <si>
    <t xml:space="preserve">.169267</t>
  </si>
  <si>
    <t xml:space="preserve">Котельная с.Ильинское [АО ЯГК филиал «Угличский»]</t>
  </si>
  <si>
    <t xml:space="preserve">с Ильинское</t>
  </si>
  <si>
    <t xml:space="preserve">78646420101</t>
  </si>
  <si>
    <t xml:space="preserve">с. Ильинское (Ильинское с/п)</t>
  </si>
  <si>
    <t xml:space="preserve">.92</t>
  </si>
  <si>
    <t xml:space="preserve">.718071</t>
  </si>
  <si>
    <t xml:space="preserve">.628186</t>
  </si>
  <si>
    <t xml:space="preserve">Котельная с.Красное [АО ЯГК филиал «Угличский»]</t>
  </si>
  <si>
    <t xml:space="preserve">с Красное</t>
  </si>
  <si>
    <t xml:space="preserve">78646475401</t>
  </si>
  <si>
    <t xml:space="preserve">с. Красное (Отрадновское с/п)</t>
  </si>
  <si>
    <t xml:space="preserve">.68</t>
  </si>
  <si>
    <t xml:space="preserve">.198005</t>
  </si>
  <si>
    <t xml:space="preserve">.189824</t>
  </si>
  <si>
    <t xml:space="preserve">Котельная с.Улейма [АО ЯГК филиал «Угличский»]</t>
  </si>
  <si>
    <t xml:space="preserve">с Улейма</t>
  </si>
  <si>
    <t xml:space="preserve">78646480101</t>
  </si>
  <si>
    <t xml:space="preserve">с. Улейма</t>
  </si>
  <si>
    <t xml:space="preserve">.48</t>
  </si>
  <si>
    <t xml:space="preserve">.236974</t>
  </si>
  <si>
    <t xml:space="preserve">.221098</t>
  </si>
  <si>
    <t xml:space="preserve">котельная ЦРБ [АО ЯГК филиал «Угличский»]</t>
  </si>
  <si>
    <t xml:space="preserve">2.735</t>
  </si>
  <si>
    <t xml:space="preserve">1.582223</t>
  </si>
  <si>
    <t xml:space="preserve">котельная с.Никольское [АО ЯГК филиал «Угличский»]</t>
  </si>
  <si>
    <t xml:space="preserve">с Никольское</t>
  </si>
  <si>
    <t xml:space="preserve">78646410251</t>
  </si>
  <si>
    <t xml:space="preserve">с. Никольское</t>
  </si>
  <si>
    <t xml:space="preserve">.172</t>
  </si>
  <si>
    <t xml:space="preserve">.00046</t>
  </si>
  <si>
    <t xml:space="preserve">0</t>
  </si>
  <si>
    <t xml:space="preserve">Тепловые сети мкрн. Солнечный (ктельная АО "МКЭ") [АО ЯГК филиал «Угличский»]</t>
  </si>
  <si>
    <t xml:space="preserve">ш. Ленинское</t>
  </si>
  <si>
    <t xml:space="preserve">МУП "Предприятие коммунально-бытового обслуживания"</t>
  </si>
  <si>
    <t xml:space="preserve">7612039712</t>
  </si>
  <si>
    <t xml:space="preserve">761201001</t>
  </si>
  <si>
    <t xml:space="preserve">котельная бани</t>
  </si>
  <si>
    <t xml:space="preserve">9 Января</t>
  </si>
  <si>
    <t xml:space="preserve">9а</t>
  </si>
  <si>
    <t xml:space="preserve">.97</t>
  </si>
  <si>
    <t xml:space="preserve">.93</t>
  </si>
  <si>
    <t xml:space="preserve">Котельная Отрадный</t>
  </si>
  <si>
    <t xml:space="preserve">п Отрадный</t>
  </si>
  <si>
    <t xml:space="preserve">78646475101</t>
  </si>
  <si>
    <t xml:space="preserve">п. Отрадный</t>
  </si>
  <si>
    <t xml:space="preserve">3.78</t>
  </si>
  <si>
    <t xml:space="preserve">2.39</t>
  </si>
  <si>
    <t xml:space="preserve">Котельная УЭРМЗ</t>
  </si>
  <si>
    <t xml:space="preserve">Камышевское шоссе</t>
  </si>
  <si>
    <t xml:space="preserve">13.93</t>
  </si>
  <si>
    <t xml:space="preserve">6.81</t>
  </si>
  <si>
    <t xml:space="preserve">Котельная Чурьяково</t>
  </si>
  <si>
    <t xml:space="preserve">с Чурьяково</t>
  </si>
  <si>
    <t xml:space="preserve">78646410101</t>
  </si>
  <si>
    <t xml:space="preserve">с. Чурьяково</t>
  </si>
  <si>
    <t xml:space="preserve">.04</t>
  </si>
  <si>
    <t xml:space="preserve">МУП "Тепловые сети"</t>
  </si>
  <si>
    <t xml:space="preserve">7612043980</t>
  </si>
  <si>
    <t xml:space="preserve">Теплосети от котельной АО "Газпром теплоэнерго Ярославль"</t>
  </si>
  <si>
    <t xml:space="preserve">ш.Рыбинское</t>
  </si>
  <si>
    <t xml:space="preserve">22а</t>
  </si>
  <si>
    <t xml:space="preserve">Теплосети от котельной МУП "ПКБО"</t>
  </si>
  <si>
    <t xml:space="preserve">ш.Камышевское</t>
  </si>
  <si>
    <t xml:space="preserve">3.4</t>
  </si>
  <si>
    <t xml:space="preserve">Теплосети от котельной Биофабрики АО "ЯГК"</t>
  </si>
  <si>
    <t xml:space="preserve">б-р Красноармейский</t>
  </si>
  <si>
    <t xml:space="preserve">Теплосети от котельной Речной порт АО "ЯГК"</t>
  </si>
  <si>
    <t xml:space="preserve">.7</t>
  </si>
  <si>
    <t xml:space="preserve">Теплосети от котельной ФГУП "ЭСЗ"</t>
  </si>
  <si>
    <t xml:space="preserve">ш. Рыбинское</t>
  </si>
  <si>
    <t xml:space="preserve">4.8</t>
  </si>
  <si>
    <t xml:space="preserve">п.Отрадный</t>
  </si>
  <si>
    <t xml:space="preserve">3.8</t>
  </si>
  <si>
    <t xml:space="preserve">2.4</t>
  </si>
  <si>
    <t xml:space="preserve">36.78</t>
  </si>
  <si>
    <t xml:space="preserve">ООО "УМПРЭО"</t>
  </si>
  <si>
    <t xml:space="preserve">7612038469</t>
  </si>
  <si>
    <t xml:space="preserve">Котельная ООО "УМПРЭО"</t>
  </si>
  <si>
    <t xml:space="preserve">п Зеленая Роща</t>
  </si>
  <si>
    <t xml:space="preserve">78646410561</t>
  </si>
  <si>
    <t xml:space="preserve">п. Зеленая Роща</t>
  </si>
  <si>
    <t xml:space="preserve">1-19</t>
  </si>
  <si>
    <t xml:space="preserve">1.84</t>
  </si>
  <si>
    <t xml:space="preserve">ООО "Угличский завод минеральной воды"</t>
  </si>
  <si>
    <t xml:space="preserve">7612003339</t>
  </si>
  <si>
    <t xml:space="preserve">ул. Кирова</t>
  </si>
  <si>
    <t xml:space="preserve">.6</t>
  </si>
  <si>
    <t xml:space="preserve">.5</t>
  </si>
  <si>
    <t xml:space="preserve">ООО "Угличский экспериментальный ремонтно-механический завод"</t>
  </si>
  <si>
    <t xml:space="preserve">7612033358</t>
  </si>
  <si>
    <t xml:space="preserve">Котелььная ООО "УЭРМЗ"</t>
  </si>
  <si>
    <t xml:space="preserve">ш. Камышевское</t>
  </si>
  <si>
    <t xml:space="preserve">10б</t>
  </si>
  <si>
    <t xml:space="preserve">Котельная г. Углич</t>
  </si>
  <si>
    <t xml:space="preserve">ул. Мебельщиков</t>
  </si>
  <si>
    <t xml:space="preserve">.43</t>
  </si>
  <si>
    <t xml:space="preserve">.354</t>
  </si>
  <si>
    <t xml:space="preserve">ООО "Энергокомпания"</t>
  </si>
  <si>
    <t xml:space="preserve">7612044470</t>
  </si>
  <si>
    <t xml:space="preserve">Рыбинское шоссе</t>
  </si>
  <si>
    <t xml:space="preserve">20А</t>
  </si>
  <si>
    <t xml:space="preserve">4.73</t>
  </si>
  <si>
    <t xml:space="preserve">3.93</t>
  </si>
  <si>
    <t xml:space="preserve">ФГУП Экспериментальный сыродельный завод</t>
  </si>
  <si>
    <t xml:space="preserve">7612002423</t>
  </si>
  <si>
    <t xml:space="preserve">Производственная котельная</t>
  </si>
  <si>
    <t xml:space="preserve">22в</t>
  </si>
  <si>
    <t xml:space="preserve">19.2</t>
  </si>
  <si>
    <t xml:space="preserve">Котельная Белогостицы [АО ЯГК филиал «Ростовский»]</t>
  </si>
  <si>
    <t xml:space="preserve">с Белогостицы</t>
  </si>
  <si>
    <t xml:space="preserve">78637447281</t>
  </si>
  <si>
    <t xml:space="preserve">с. Белогостицы</t>
  </si>
  <si>
    <t xml:space="preserve">2.24</t>
  </si>
  <si>
    <t xml:space="preserve">1.4814</t>
  </si>
  <si>
    <t xml:space="preserve">1.2428</t>
  </si>
  <si>
    <t xml:space="preserve">Котельная Васильково [АО ЯГК филиал «Ростовский»]</t>
  </si>
  <si>
    <t xml:space="preserve">с Васильково</t>
  </si>
  <si>
    <t xml:space="preserve">78637447291</t>
  </si>
  <si>
    <t xml:space="preserve">с. Васильково</t>
  </si>
  <si>
    <t xml:space="preserve">1.8731</t>
  </si>
  <si>
    <t xml:space="preserve">1.5782</t>
  </si>
  <si>
    <t xml:space="preserve">Котельная Вахрушево [АО ЯГК филиал «Ростовский»]</t>
  </si>
  <si>
    <t xml:space="preserve">д Вахрушево</t>
  </si>
  <si>
    <t xml:space="preserve">78637447186</t>
  </si>
  <si>
    <t xml:space="preserve">д. Вахрушево</t>
  </si>
  <si>
    <t xml:space="preserve">3.01</t>
  </si>
  <si>
    <t xml:space="preserve">1.5177</t>
  </si>
  <si>
    <t xml:space="preserve">Котельная Воржа [АО ЯГК филиал «Ростовский»]</t>
  </si>
  <si>
    <t xml:space="preserve">с Воржа</t>
  </si>
  <si>
    <t xml:space="preserve">78637447431</t>
  </si>
  <si>
    <t xml:space="preserve">с. Воржа</t>
  </si>
  <si>
    <t xml:space="preserve">.76</t>
  </si>
  <si>
    <t xml:space="preserve">.52867</t>
  </si>
  <si>
    <t xml:space="preserve">.44587</t>
  </si>
  <si>
    <t xml:space="preserve">Котельная Лазарцево [АО ЯГК филиал «Ростовский»]</t>
  </si>
  <si>
    <t xml:space="preserve">с Лазарцево</t>
  </si>
  <si>
    <t xml:space="preserve">78637447451</t>
  </si>
  <si>
    <t xml:space="preserve">с. Лазарцево</t>
  </si>
  <si>
    <t xml:space="preserve">2.58</t>
  </si>
  <si>
    <t xml:space="preserve">.9819</t>
  </si>
  <si>
    <t xml:space="preserve">.8554</t>
  </si>
  <si>
    <t xml:space="preserve">Котельная Ново-Никольское [АО ЯГК филиал «Ростовский»]</t>
  </si>
  <si>
    <t xml:space="preserve">с Ново-Никольское</t>
  </si>
  <si>
    <t xml:space="preserve">78637447246</t>
  </si>
  <si>
    <t xml:space="preserve">с. Ново-Никольское</t>
  </si>
  <si>
    <t xml:space="preserve">2.1462</t>
  </si>
  <si>
    <t xml:space="preserve">1.7897</t>
  </si>
  <si>
    <t xml:space="preserve">Котельная Семибратово [АО ЯГК филиал «Ростовский»]</t>
  </si>
  <si>
    <t xml:space="preserve">ул. Ленинская</t>
  </si>
  <si>
    <t xml:space="preserve">3.7314</t>
  </si>
  <si>
    <t xml:space="preserve">3.4619</t>
  </si>
  <si>
    <t xml:space="preserve">Котельная Татищев-Погост [АО ЯГК филиал «Ростовский»]</t>
  </si>
  <si>
    <t xml:space="preserve">с Татищев Погост</t>
  </si>
  <si>
    <t xml:space="preserve">78637447411</t>
  </si>
  <si>
    <t xml:space="preserve">1.3983</t>
  </si>
  <si>
    <t xml:space="preserve">1.0858</t>
  </si>
  <si>
    <t xml:space="preserve">Котельная Угодичи [АО ЯГК филиал «Ростовский»]</t>
  </si>
  <si>
    <t xml:space="preserve">с Угодичи</t>
  </si>
  <si>
    <t xml:space="preserve">78637447471</t>
  </si>
  <si>
    <t xml:space="preserve">с. Угодичи</t>
  </si>
  <si>
    <t xml:space="preserve">4.3</t>
  </si>
  <si>
    <t xml:space="preserve">2.0458</t>
  </si>
  <si>
    <t xml:space="preserve">1.6819</t>
  </si>
  <si>
    <t xml:space="preserve">Тепловые сети (ТЭСС Семибратово) [АО ЯГК филиал «Ростовский»]</t>
  </si>
  <si>
    <t xml:space="preserve">рп. Семибратово</t>
  </si>
  <si>
    <t xml:space="preserve">13.25169</t>
  </si>
  <si>
    <t xml:space="preserve">22.75</t>
  </si>
  <si>
    <t xml:space="preserve">ID</t>
  </si>
  <si>
    <t xml:space="preserve">NAME</t>
  </si>
  <si>
    <t xml:space="preserve">TYPE</t>
  </si>
  <si>
    <t xml:space="preserve">808</t>
  </si>
  <si>
    <t xml:space="preserve">807</t>
  </si>
</sst>
</file>

<file path=xl/styles.xml><?xml version="1.0" encoding="utf-8"?>
<styleSheet xmlns="http://schemas.openxmlformats.org/spreadsheetml/2006/main">
  <numFmts count="13">
    <numFmt numFmtId="164" formatCode="@"/>
    <numFmt numFmtId="165" formatCode="General"/>
    <numFmt numFmtId="166" formatCode="_-* #,##0.00[$€-1]_-;\-* #,##0.00[$€-1]_-;_-* \-??[$€-1]_-"/>
    <numFmt numFmtId="167" formatCode="[$-419]#,##0_р_.;[RED]\-#,##0_р_."/>
    <numFmt numFmtId="168" formatCode="\$#,##0_);[RED]&quot;($&quot;#,##0\)"/>
    <numFmt numFmtId="169" formatCode="#,##0.0"/>
    <numFmt numFmtId="170" formatCode="#,##0.000"/>
    <numFmt numFmtId="171" formatCode="#,##0.0000"/>
    <numFmt numFmtId="172" formatCode="#,##0.00"/>
    <numFmt numFmtId="173" formatCode="General"/>
    <numFmt numFmtId="174" formatCode="[$-419]DD/MM/YYYY\ H:MM"/>
    <numFmt numFmtId="175" formatCode="[$-419]DD/MM/YYYY"/>
    <numFmt numFmtId="176" formatCode="#,##0"/>
  </numFmts>
  <fonts count="56">
    <font>
      <sz val="9"/>
      <name val="Tahoma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9"/>
      <color rgb="FFFFFFEB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name val="Arial Cyr"/>
      <family val="0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 val="true"/>
      <sz val="10"/>
      <name val="Tahoma"/>
      <family val="2"/>
      <charset val="204"/>
    </font>
    <font>
      <u val="single"/>
      <sz val="20"/>
      <color rgb="FF003366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10"/>
      <color rgb="FF000000"/>
      <name val="Tahoma"/>
      <family val="0"/>
    </font>
    <font>
      <sz val="10"/>
      <color rgb="FFFFFFFF"/>
      <name val="Tahoma"/>
      <family val="0"/>
    </font>
    <font>
      <b val="true"/>
      <sz val="18"/>
      <color rgb="FFFFFFFF"/>
      <name val="Calibri"/>
      <family val="0"/>
    </font>
    <font>
      <sz val="9"/>
      <color rgb="FF000000"/>
      <name val="Calibri"/>
      <family val="0"/>
    </font>
    <font>
      <sz val="9"/>
      <color rgb="FF000000"/>
      <name val="Tahoma"/>
      <family val="0"/>
    </font>
    <font>
      <sz val="9"/>
      <color rgb="FFFFFFFF"/>
      <name val="Tahoma"/>
      <family val="2"/>
      <charset val="204"/>
    </font>
    <font>
      <sz val="11"/>
      <name val="Calibri"/>
      <family val="0"/>
    </font>
    <font>
      <sz val="9"/>
      <color rgb="FFCC0000"/>
      <name val="Tahoma"/>
      <family val="2"/>
      <charset val="204"/>
    </font>
    <font>
      <sz val="16"/>
      <name val="Tahoma"/>
      <family val="2"/>
      <charset val="204"/>
    </font>
    <font>
      <sz val="9"/>
      <color rgb="FF993300"/>
      <name val="Tahoma"/>
      <family val="2"/>
      <charset val="204"/>
    </font>
    <font>
      <sz val="16"/>
      <color rgb="FFFFFFFF"/>
      <name val="Tahoma"/>
      <family val="2"/>
      <charset val="204"/>
    </font>
    <font>
      <sz val="10"/>
      <color rgb="FFFFFFFF"/>
      <name val="Wingdings 2"/>
      <family val="1"/>
      <charset val="2"/>
    </font>
    <font>
      <sz val="11"/>
      <color rgb="FFBCBCBC"/>
      <name val="Wingdings 2"/>
      <family val="1"/>
      <charset val="2"/>
    </font>
    <font>
      <b val="true"/>
      <sz val="9"/>
      <color rgb="FF333399"/>
      <name val="Tahoma"/>
      <family val="2"/>
      <charset val="204"/>
    </font>
    <font>
      <sz val="11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9"/>
      <color rgb="FFCC0000"/>
      <name val="Tahoma"/>
      <family val="2"/>
      <charset val="204"/>
    </font>
    <font>
      <sz val="11"/>
      <color rgb="FF999999"/>
      <name val="Wingdings 2"/>
      <family val="1"/>
      <charset val="2"/>
    </font>
    <font>
      <sz val="9"/>
      <color rgb="FF333333"/>
      <name val="Tahoma"/>
      <family val="2"/>
      <charset val="204"/>
    </font>
    <font>
      <sz val="11"/>
      <color rgb="FF333333"/>
      <name val="Wingdings 2"/>
      <family val="1"/>
      <charset val="2"/>
    </font>
    <font>
      <b val="true"/>
      <sz val="10"/>
      <color rgb="FF333333"/>
      <name val="Tahoma"/>
      <family val="2"/>
      <charset val="204"/>
    </font>
    <font>
      <b val="true"/>
      <u val="single"/>
      <sz val="10"/>
      <color rgb="FF0000FF"/>
      <name val="Tahoma"/>
      <family val="2"/>
      <charset val="204"/>
    </font>
    <font>
      <sz val="11"/>
      <color rgb="FFFFFFFF"/>
      <name val="Calibri"/>
      <family val="2"/>
      <charset val="204"/>
    </font>
    <font>
      <sz val="10"/>
      <color rgb="FF999999"/>
      <name val="Wingdings 2"/>
      <family val="1"/>
      <charset val="2"/>
    </font>
    <font>
      <b val="true"/>
      <sz val="9"/>
      <color rgb="FFFFFFFF"/>
      <name val="Tahoma"/>
      <family val="2"/>
      <charset val="204"/>
    </font>
    <font>
      <sz val="9"/>
      <name val="Courier New"/>
      <family val="3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C0"/>
        <bgColor rgb="FFFFFFEB"/>
      </patternFill>
    </fill>
    <fill>
      <patternFill patternType="solid">
        <fgColor rgb="FFBCBCBC"/>
        <bgColor rgb="FFD3DBDB"/>
      </patternFill>
    </fill>
    <fill>
      <patternFill patternType="solid">
        <fgColor rgb="FF999999"/>
        <bgColor rgb="FF808080"/>
      </patternFill>
    </fill>
    <fill>
      <patternFill patternType="solid">
        <fgColor rgb="FFFFFFEB"/>
        <bgColor rgb="FFFFFFFF"/>
      </patternFill>
    </fill>
    <fill>
      <patternFill patternType="solid">
        <fgColor rgb="FFFFFFFF"/>
        <bgColor rgb="FFFFFFEB"/>
      </patternFill>
    </fill>
    <fill>
      <patternFill patternType="solid">
        <fgColor rgb="FFD7EAD3"/>
        <bgColor rgb="FFD3DBDB"/>
      </patternFill>
    </fill>
    <fill>
      <patternFill patternType="solid">
        <fgColor rgb="FFD3DBDB"/>
        <bgColor rgb="FFD7EAD3"/>
      </patternFill>
    </fill>
    <fill>
      <patternFill patternType="solid">
        <fgColor rgb="FFE3FAFD"/>
        <bgColor rgb="FFEFEFEF"/>
      </patternFill>
    </fill>
    <fill>
      <patternFill patternType="solid">
        <fgColor rgb="FFEFEFEF"/>
        <bgColor rgb="FFE3FAFD"/>
      </patternFill>
    </fill>
    <fill>
      <patternFill patternType="solid">
        <fgColor rgb="FFB7E4FF"/>
        <bgColor rgb="FFD3DBDB"/>
      </patternFill>
    </fill>
    <fill>
      <patternFill patternType="solid">
        <fgColor rgb="FFFF8080"/>
        <bgColor rgb="FFFF99CC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 diagonalUp="false" diagonalDown="false">
      <left style="thin">
        <color rgb="FF999999"/>
      </left>
      <right/>
      <top/>
      <bottom/>
      <diagonal/>
    </border>
    <border diagonalUp="false" diagonalDown="false">
      <left/>
      <right style="thin">
        <color rgb="FF999999"/>
      </right>
      <top/>
      <bottom/>
      <diagonal/>
    </border>
    <border diagonalUp="false" diagonalDown="false">
      <left style="thin">
        <color rgb="FF999999"/>
      </left>
      <right/>
      <top/>
      <bottom style="thin">
        <color rgb="FF999999"/>
      </bottom>
      <diagonal/>
    </border>
    <border diagonalUp="false" diagonalDown="false">
      <left/>
      <right style="thin">
        <color rgb="FF999999"/>
      </right>
      <top/>
      <bottom style="thin">
        <color rgb="FF999999"/>
      </bottom>
      <diagonal/>
    </border>
    <border diagonalUp="false" diagonalDown="false">
      <left/>
      <right/>
      <top/>
      <bottom style="thin">
        <color rgb="FF999999"/>
      </bottom>
      <diagonal/>
    </border>
    <border diagonalUp="false" diagonalDown="false">
      <left/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 style="thin">
        <color rgb="FF999999"/>
      </top>
      <bottom/>
      <diagonal/>
    </border>
    <border diagonalUp="false" diagonalDown="false">
      <left/>
      <right/>
      <top style="dotted">
        <color rgb="FF999999"/>
      </top>
      <bottom/>
      <diagonal/>
    </border>
    <border diagonalUp="false" diagonalDown="false"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/>
      <right/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/>
      <top style="medium">
        <color rgb="FF999999"/>
      </top>
      <bottom style="medium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 diagonalUp="false" diagonalDown="false">
      <left style="thin">
        <color rgb="FF999999"/>
      </left>
      <right/>
      <top style="medium">
        <color rgb="FF999999"/>
      </top>
      <bottom style="thin">
        <color rgb="FF999999"/>
      </bottom>
      <diagonal/>
    </border>
    <border diagonalUp="false" diagonalDown="false">
      <left/>
      <right/>
      <top style="medium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medium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/>
      <bottom/>
      <diagonal/>
    </border>
    <border diagonalUp="false" diagonalDown="false">
      <left style="thin">
        <color rgb="FF999999"/>
      </left>
      <right/>
      <top style="thin">
        <color rgb="FF999999"/>
      </top>
      <bottom style="medium">
        <color rgb="FF999999"/>
      </bottom>
      <diagonal/>
    </border>
    <border diagonalUp="false" diagonalDown="false">
      <left/>
      <right/>
      <top style="thin">
        <color rgb="FF999999"/>
      </top>
      <bottom style="medium">
        <color rgb="FF999999"/>
      </bottom>
      <diagonal/>
    </border>
    <border diagonalUp="false" diagonalDown="false">
      <left/>
      <right/>
      <top/>
      <bottom style="medium">
        <color rgb="FF999999"/>
      </bottom>
      <diagonal/>
    </border>
    <border diagonalUp="false" diagonalDown="false">
      <left/>
      <right style="thin">
        <color rgb="FF999999"/>
      </right>
      <top/>
      <bottom style="medium">
        <color rgb="FF999999"/>
      </bottom>
      <diagonal/>
    </border>
    <border diagonalUp="false" diagonalDown="false">
      <left style="thin">
        <color rgb="FF999999"/>
      </left>
      <right/>
      <top style="medium">
        <color rgb="FF999999"/>
      </top>
      <bottom/>
      <diagonal/>
    </border>
    <border diagonalUp="false" diagonalDown="false">
      <left/>
      <right/>
      <top style="medium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double">
        <color rgb="FF999999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false" applyAlignment="true" applyProtection="false">
      <alignment horizontal="general" vertical="top" textRotation="0" wrapText="false" indent="0" shrinkToFit="false"/>
    </xf>
    <xf numFmtId="165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0" fillId="0" borderId="0" applyFont="true" applyBorder="false" applyAlignment="true" applyProtection="false">
      <alignment horizontal="general" vertical="top" textRotation="0" wrapText="false" indent="0" shrinkToFit="false"/>
    </xf>
    <xf numFmtId="169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70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3" borderId="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general" vertical="top" textRotation="0" wrapText="false" indent="0" shrinkToFit="false"/>
    </xf>
    <xf numFmtId="164" fontId="10" fillId="0" borderId="0" applyFont="true" applyBorder="false" applyAlignment="true" applyProtection="false">
      <alignment horizontal="general" vertical="top" textRotation="0" wrapText="false" indent="0" shrinkToFit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top" textRotation="0" wrapText="false" indent="0" shrinkToFit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5" fontId="15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2" fontId="0" fillId="2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9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7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</cellStyleXfs>
  <cellXfs count="356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21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23" fillId="0" borderId="0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3" fillId="0" borderId="0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6" fillId="0" borderId="0" xfId="5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5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4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0" xfId="5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6" fillId="3" borderId="1" xfId="4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4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4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0" borderId="3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4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5" fillId="0" borderId="0" xfId="5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4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3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2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3" xfId="5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6" borderId="0" xfId="59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8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3" xfId="5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7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9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0" xfId="59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8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top" textRotation="0" wrapText="false" indent="1" shrinkToFit="false"/>
      <protection locked="true" hidden="false"/>
    </xf>
    <xf numFmtId="165" fontId="28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6" fillId="0" borderId="0" xfId="4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8" fillId="0" borderId="0" xfId="2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8" fillId="6" borderId="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19" fillId="0" borderId="0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9" fillId="0" borderId="0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9" fillId="6" borderId="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6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3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8" fillId="0" borderId="0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28" fillId="0" borderId="0" xfId="5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0" xfId="4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5" fillId="0" borderId="0" xfId="59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14" fillId="0" borderId="0" xfId="5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5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5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6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5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7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6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8" fillId="6" borderId="0" xfId="2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6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6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0" fillId="0" borderId="0" xfId="6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5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5" fillId="0" borderId="0" xfId="67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7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7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5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5" fillId="0" borderId="0" xfId="67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6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8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23" fillId="0" borderId="8" xfId="7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8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9" fillId="6" borderId="8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6" borderId="3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5" fontId="35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8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3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9" borderId="9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7" borderId="9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35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7" fillId="0" borderId="0" xfId="67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5" fontId="0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10" xfId="6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0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6" borderId="3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1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9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5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3" fontId="0" fillId="0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3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8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4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7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9" borderId="1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5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7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7" fillId="0" borderId="8" xfId="6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35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5" fillId="0" borderId="0" xfId="6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6" borderId="8" xfId="6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9" borderId="11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8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1" shrinkToFit="false"/>
      <protection locked="true" hidden="false"/>
    </xf>
    <xf numFmtId="165" fontId="23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3" fontId="6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6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2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6" borderId="1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9" borderId="13" xfId="69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0" fillId="9" borderId="13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0" fillId="7" borderId="1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73" fontId="0" fillId="7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3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3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10" borderId="1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0" borderId="14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43" fillId="10" borderId="1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3" fillId="10" borderId="1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69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6" borderId="0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23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4" xfId="69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72" fontId="0" fillId="7" borderId="1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5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5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3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0" borderId="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5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8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7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14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1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15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12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16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0" borderId="3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0" borderId="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4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16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2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16" fillId="7" borderId="9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6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3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2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2" fontId="0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9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35" fillId="0" borderId="0" xfId="6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5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5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6" borderId="8" xfId="6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8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3" borderId="9" xfId="5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3" borderId="8" xfId="5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3" borderId="8" xfId="5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6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16" fillId="0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2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7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9" borderId="17" xfId="69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9" borderId="17" xfId="69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9" borderId="17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0" fillId="11" borderId="18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0" fillId="9" borderId="17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9" borderId="17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0" fillId="9" borderId="17" xfId="69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1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2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21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5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0" borderId="1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6" fontId="0" fillId="0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1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11" borderId="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3" xfId="69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35" fillId="0" borderId="14" xfId="69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0" borderId="14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5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5" fillId="0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9" borderId="3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0" fillId="6" borderId="1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7" borderId="13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2" borderId="3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6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2" borderId="22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9" borderId="13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6" borderId="1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7" borderId="13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2" borderId="1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2" borderId="13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0" borderId="1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1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0" borderId="14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0" borderId="15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42" fillId="0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1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0" borderId="2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0" borderId="2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0" borderId="24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43" fillId="10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0" borderId="25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0" borderId="26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7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10" borderId="27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0" borderId="2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2" fontId="0" fillId="10" borderId="28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6" borderId="8" xfId="6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8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8" xfId="6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6" fillId="0" borderId="8" xfId="66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10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0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2" fontId="0" fillId="10" borderId="8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7" fillId="0" borderId="0" xfId="6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8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9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0" fillId="0" borderId="8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50" fillId="0" borderId="0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8" fillId="6" borderId="8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8" fillId="6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8" fillId="0" borderId="12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7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5" fillId="6" borderId="9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6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3" fillId="1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14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29" xfId="6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1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6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63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6" fillId="7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12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23" fillId="12" borderId="0" xfId="6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0" xfId="69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12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6" borderId="0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3" xfId="6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3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17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2" fontId="42" fillId="0" borderId="22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2" fontId="0" fillId="0" borderId="3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0" borderId="0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12" borderId="0" xfId="5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7" fillId="0" borderId="0" xfId="5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5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2" fillId="0" borderId="0" xfId="5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3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8" fillId="6" borderId="13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2" borderId="1" xfId="6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35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13" xfId="0" applyFont="false" applyBorder="true" applyAlignment="true" applyProtection="true">
      <alignment horizontal="left" vertical="center" textRotation="0" wrapText="false" indent="1" shrinkToFit="false"/>
      <protection locked="false" hidden="false"/>
    </xf>
    <xf numFmtId="164" fontId="54" fillId="0" borderId="3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0" borderId="13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14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4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62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5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4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55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61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1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7" borderId="3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6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5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5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9" fillId="0" borderId="0" xfId="58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20" fillId="0" borderId="0" xfId="7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0" fillId="0" borderId="0" xfId="7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 2" xfId="50"/>
    <cellStyle name="Гиперссылка 4" xfId="51"/>
    <cellStyle name="Заголовок" xfId="52"/>
    <cellStyle name="ЗаголовокСтолбца" xfId="53"/>
    <cellStyle name="Значение" xfId="54"/>
    <cellStyle name="Обычный 10" xfId="55"/>
    <cellStyle name="Обычный 11" xfId="56"/>
    <cellStyle name="Обычный 2" xfId="57"/>
    <cellStyle name="Обычный 3 2" xfId="58"/>
    <cellStyle name="Обычный 3 3" xfId="59"/>
    <cellStyle name="Обычный_46EE(v6.1.1)" xfId="60"/>
    <cellStyle name="Обычный_INVEST.WARM.PLAN.4.78(v0.1)" xfId="61"/>
    <cellStyle name="Обычный_KRU.TARIFF.FACT-0.3" xfId="62"/>
    <cellStyle name="Обычный_MINENERGO.340.PRIL79(v0.1)" xfId="63"/>
    <cellStyle name="Обычный_PASSPORT.TEPLO.PROIZV.2016(v1.0)" xfId="64"/>
    <cellStyle name="Обычный_PREDEL.JKH.2010(v1.3)" xfId="65"/>
    <cellStyle name="Обычный_razrabotka_sablonov_po_WKU" xfId="66"/>
    <cellStyle name="Обычный_SIMPLE_1_massive2" xfId="67"/>
    <cellStyle name="Обычный_ЖКУ_проект3" xfId="68"/>
    <cellStyle name="Обычный_Мониторинг инвестиций" xfId="69"/>
    <cellStyle name="Обычный_Новая проверка голубых" xfId="70"/>
    <cellStyle name="Обычный_Шаблон по источникам для Модуля Реестр (2)" xfId="71"/>
    <cellStyle name="Обычный_Шаблон по источникам для Модуля Реестр (2) 2" xfId="72"/>
    <cellStyle name="ФормулаВБ_Мониторинг инвестиций" xfId="73"/>
    <cellStyle name="*unknown*" xfId="20" builtinId="8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CBCBC"/>
      <rgbColor rgb="FF808080"/>
      <rgbColor rgb="FF9999FF"/>
      <rgbColor rgb="FF993366"/>
      <rgbColor rgb="FFFFFFC0"/>
      <rgbColor rgb="FFE3FAFD"/>
      <rgbColor rgb="FF660066"/>
      <rgbColor rgb="FFFF8080"/>
      <rgbColor rgb="FF0066CC"/>
      <rgbColor rgb="FFD3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D7EAD3"/>
      <rgbColor rgb="FFFFFFEB"/>
      <rgbColor rgb="FFB7E4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20" Type="http://schemas.openxmlformats.org/officeDocument/2006/relationships/image" Target="../media/image2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3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4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25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482760</xdr:rowOff>
    </xdr:from>
    <xdr:to>
      <xdr:col>2</xdr:col>
      <xdr:colOff>1411200</xdr:colOff>
      <xdr:row>119</xdr:row>
      <xdr:rowOff>2880</xdr:rowOff>
    </xdr:to>
    <xdr:sp>
      <xdr:nvSpPr>
        <xdr:cNvPr id="0" name="CustomShape 1"/>
        <xdr:cNvSpPr/>
      </xdr:nvSpPr>
      <xdr:spPr>
        <a:xfrm>
          <a:off x="208080" y="430200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19080</xdr:rowOff>
    </xdr:from>
    <xdr:to>
      <xdr:col>2</xdr:col>
      <xdr:colOff>1411200</xdr:colOff>
      <xdr:row>18</xdr:row>
      <xdr:rowOff>482400</xdr:rowOff>
    </xdr:to>
    <xdr:sp>
      <xdr:nvSpPr>
        <xdr:cNvPr id="1" name="CustomShape 1"/>
        <xdr:cNvSpPr/>
      </xdr:nvSpPr>
      <xdr:spPr>
        <a:xfrm>
          <a:off x="208080" y="383832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Консультация по методологии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127080</xdr:rowOff>
    </xdr:from>
    <xdr:to>
      <xdr:col>2</xdr:col>
      <xdr:colOff>1411200</xdr:colOff>
      <xdr:row>18</xdr:row>
      <xdr:rowOff>18720</xdr:rowOff>
    </xdr:to>
    <xdr:sp>
      <xdr:nvSpPr>
        <xdr:cNvPr id="2" name="CustomShape 1"/>
        <xdr:cNvSpPr/>
      </xdr:nvSpPr>
      <xdr:spPr>
        <a:xfrm>
          <a:off x="208080" y="337500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44280</xdr:rowOff>
    </xdr:from>
    <xdr:to>
      <xdr:col>2</xdr:col>
      <xdr:colOff>1411200</xdr:colOff>
      <xdr:row>15</xdr:row>
      <xdr:rowOff>126360</xdr:rowOff>
    </xdr:to>
    <xdr:sp>
      <xdr:nvSpPr>
        <xdr:cNvPr id="3" name="CustomShape 1"/>
        <xdr:cNvSpPr/>
      </xdr:nvSpPr>
      <xdr:spPr>
        <a:xfrm>
          <a:off x="208080" y="29109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66600</xdr:rowOff>
    </xdr:from>
    <xdr:to>
      <xdr:col>2</xdr:col>
      <xdr:colOff>1411200</xdr:colOff>
      <xdr:row>13</xdr:row>
      <xdr:rowOff>43920</xdr:rowOff>
    </xdr:to>
    <xdr:sp>
      <xdr:nvSpPr>
        <xdr:cNvPr id="4" name="CustomShape 1"/>
        <xdr:cNvSpPr/>
      </xdr:nvSpPr>
      <xdr:spPr>
        <a:xfrm>
          <a:off x="208080" y="244764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98280</xdr:rowOff>
    </xdr:from>
    <xdr:to>
      <xdr:col>2</xdr:col>
      <xdr:colOff>1411200</xdr:colOff>
      <xdr:row>12</xdr:row>
      <xdr:rowOff>66240</xdr:rowOff>
    </xdr:to>
    <xdr:sp>
      <xdr:nvSpPr>
        <xdr:cNvPr id="5" name="CustomShape 1"/>
        <xdr:cNvSpPr/>
      </xdr:nvSpPr>
      <xdr:spPr>
        <a:xfrm>
          <a:off x="208080" y="19839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149400</xdr:rowOff>
    </xdr:from>
    <xdr:to>
      <xdr:col>2</xdr:col>
      <xdr:colOff>1411200</xdr:colOff>
      <xdr:row>10</xdr:row>
      <xdr:rowOff>98280</xdr:rowOff>
    </xdr:to>
    <xdr:sp>
      <xdr:nvSpPr>
        <xdr:cNvPr id="6" name="CustomShape 1"/>
        <xdr:cNvSpPr/>
      </xdr:nvSpPr>
      <xdr:spPr>
        <a:xfrm>
          <a:off x="208080" y="152100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247680</xdr:colOff>
      <xdr:row>118</xdr:row>
      <xdr:rowOff>66600</xdr:rowOff>
    </xdr:from>
    <xdr:to>
      <xdr:col>24</xdr:col>
      <xdr:colOff>151920</xdr:colOff>
      <xdr:row>119</xdr:row>
      <xdr:rowOff>56880</xdr:rowOff>
    </xdr:to>
    <xdr:pic>
      <xdr:nvPicPr>
        <xdr:cNvPr id="7" name="PAGE_LAST_INACTIVE" descr="tick_circle_3887.png"/>
        <xdr:cNvPicPr/>
      </xdr:nvPicPr>
      <xdr:blipFill>
        <a:blip r:embed="rId1"/>
        <a:stretch/>
      </xdr:blipFill>
      <xdr:spPr>
        <a:xfrm>
          <a:off x="8031960" y="4638600"/>
          <a:ext cx="185040" cy="1807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19</xdr:col>
      <xdr:colOff>85680</xdr:colOff>
      <xdr:row>118</xdr:row>
      <xdr:rowOff>66600</xdr:rowOff>
    </xdr:from>
    <xdr:to>
      <xdr:col>20</xdr:col>
      <xdr:colOff>4680</xdr:colOff>
      <xdr:row>119</xdr:row>
      <xdr:rowOff>56880</xdr:rowOff>
    </xdr:to>
    <xdr:pic>
      <xdr:nvPicPr>
        <xdr:cNvPr id="8" name="PAGE_FIRST_INACTIVE" descr="tick_circle_3887.png"/>
        <xdr:cNvPicPr/>
      </xdr:nvPicPr>
      <xdr:blipFill>
        <a:blip r:embed="rId2"/>
        <a:stretch/>
      </xdr:blipFill>
      <xdr:spPr>
        <a:xfrm>
          <a:off x="6747120" y="4638600"/>
          <a:ext cx="199800" cy="1807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20</xdr:col>
      <xdr:colOff>0</xdr:colOff>
      <xdr:row>118</xdr:row>
      <xdr:rowOff>28440</xdr:rowOff>
    </xdr:from>
    <xdr:to>
      <xdr:col>20</xdr:col>
      <xdr:colOff>266400</xdr:colOff>
      <xdr:row>119</xdr:row>
      <xdr:rowOff>104400</xdr:rowOff>
    </xdr:to>
    <xdr:pic>
      <xdr:nvPicPr>
        <xdr:cNvPr id="9" name="PAGE_BACK_INACTIVE" descr="tick_circle_3887.png"/>
        <xdr:cNvPicPr/>
      </xdr:nvPicPr>
      <xdr:blipFill>
        <a:blip r:embed="rId3"/>
        <a:stretch/>
      </xdr:blipFill>
      <xdr:spPr>
        <a:xfrm>
          <a:off x="6942240" y="4600440"/>
          <a:ext cx="266400" cy="2664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22</xdr:col>
      <xdr:colOff>266760</xdr:colOff>
      <xdr:row>118</xdr:row>
      <xdr:rowOff>28440</xdr:rowOff>
    </xdr:from>
    <xdr:to>
      <xdr:col>23</xdr:col>
      <xdr:colOff>237960</xdr:colOff>
      <xdr:row>119</xdr:row>
      <xdr:rowOff>104400</xdr:rowOff>
    </xdr:to>
    <xdr:pic>
      <xdr:nvPicPr>
        <xdr:cNvPr id="10" name="PAGE_NEXT_INACTIVE" descr="tick_circle_3887.png"/>
        <xdr:cNvPicPr/>
      </xdr:nvPicPr>
      <xdr:blipFill>
        <a:blip r:embed="rId4"/>
        <a:stretch/>
      </xdr:blipFill>
      <xdr:spPr>
        <a:xfrm>
          <a:off x="7770240" y="4600440"/>
          <a:ext cx="252000" cy="2664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47520</xdr:colOff>
      <xdr:row>118</xdr:row>
      <xdr:rowOff>114120</xdr:rowOff>
    </xdr:from>
    <xdr:to>
      <xdr:col>9</xdr:col>
      <xdr:colOff>181440</xdr:colOff>
      <xdr:row>118</xdr:row>
      <xdr:rowOff>164880</xdr:rowOff>
    </xdr:to>
    <xdr:sp>
      <xdr:nvSpPr>
        <xdr:cNvPr id="11" name="CustomShape 1"/>
        <xdr:cNvSpPr/>
      </xdr:nvSpPr>
      <xdr:spPr>
        <a:xfrm>
          <a:off x="2490120" y="4686120"/>
          <a:ext cx="1546200" cy="507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Обновить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257040</xdr:colOff>
      <xdr:row>118</xdr:row>
      <xdr:rowOff>114480</xdr:rowOff>
    </xdr:from>
    <xdr:to>
      <xdr:col>15</xdr:col>
      <xdr:colOff>105120</xdr:colOff>
      <xdr:row>118</xdr:row>
      <xdr:rowOff>165240</xdr:rowOff>
    </xdr:to>
    <xdr:sp>
      <xdr:nvSpPr>
        <xdr:cNvPr id="12" name="CustomShape 1"/>
        <xdr:cNvSpPr/>
      </xdr:nvSpPr>
      <xdr:spPr>
        <a:xfrm>
          <a:off x="4111920" y="4686480"/>
          <a:ext cx="1532160" cy="507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Показать / скрыть лог обновления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1411200</xdr:colOff>
      <xdr:row>7</xdr:row>
      <xdr:rowOff>149040</xdr:rowOff>
    </xdr:to>
    <xdr:sp>
      <xdr:nvSpPr>
        <xdr:cNvPr id="13" name="CustomShape 1"/>
        <xdr:cNvSpPr/>
      </xdr:nvSpPr>
      <xdr:spPr>
        <a:xfrm>
          <a:off x="208080" y="1056960"/>
          <a:ext cx="1963080" cy="46368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14" name="InstrImg_1" descr="icon1"/>
        <xdr:cNvPicPr/>
      </xdr:nvPicPr>
      <xdr:blipFill>
        <a:blip r:embed="rId5"/>
        <a:stretch/>
      </xdr:blipFill>
      <xdr:spPr>
        <a:xfrm>
          <a:off x="27468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15" name="InstrImg_2" descr="icon2"/>
        <xdr:cNvPicPr/>
      </xdr:nvPicPr>
      <xdr:blipFill>
        <a:blip r:embed="rId6"/>
        <a:stretch/>
      </xdr:blipFill>
      <xdr:spPr>
        <a:xfrm>
          <a:off x="25560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6" name="InstrImg_3" descr="icon3"/>
        <xdr:cNvPicPr/>
      </xdr:nvPicPr>
      <xdr:blipFill>
        <a:blip r:embed="rId7"/>
        <a:stretch/>
      </xdr:blipFill>
      <xdr:spPr>
        <a:xfrm>
          <a:off x="25560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7" name="InstrImg_4" descr="icon4"/>
        <xdr:cNvPicPr/>
      </xdr:nvPicPr>
      <xdr:blipFill>
        <a:blip r:embed="rId8"/>
        <a:stretch/>
      </xdr:blipFill>
      <xdr:spPr>
        <a:xfrm>
          <a:off x="25560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8" name="InstrImg_5" descr="icon5"/>
        <xdr:cNvPicPr/>
      </xdr:nvPicPr>
      <xdr:blipFill>
        <a:blip r:embed="rId9"/>
        <a:stretch/>
      </xdr:blipFill>
      <xdr:spPr>
        <a:xfrm>
          <a:off x="25560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9" name="InstrImg_6" descr="icon6"/>
        <xdr:cNvPicPr/>
      </xdr:nvPicPr>
      <xdr:blipFill>
        <a:blip r:embed="rId10"/>
        <a:stretch/>
      </xdr:blipFill>
      <xdr:spPr>
        <a:xfrm>
          <a:off x="27468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20" name="InstrImg_7" descr="icon7"/>
        <xdr:cNvPicPr/>
      </xdr:nvPicPr>
      <xdr:blipFill>
        <a:blip r:embed="rId11"/>
        <a:stretch/>
      </xdr:blipFill>
      <xdr:spPr>
        <a:xfrm>
          <a:off x="28440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119</xdr:row>
      <xdr:rowOff>18720</xdr:rowOff>
    </xdr:to>
    <xdr:pic>
      <xdr:nvPicPr>
        <xdr:cNvPr id="21" name="InstrImg_8" descr="icon8.png"/>
        <xdr:cNvPicPr/>
      </xdr:nvPicPr>
      <xdr:blipFill>
        <a:blip r:embed="rId12"/>
        <a:stretch/>
      </xdr:blipFill>
      <xdr:spPr>
        <a:xfrm>
          <a:off x="22716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57240</xdr:colOff>
      <xdr:row>118</xdr:row>
      <xdr:rowOff>104760</xdr:rowOff>
    </xdr:from>
    <xdr:to>
      <xdr:col>5</xdr:col>
      <xdr:colOff>180720</xdr:colOff>
      <xdr:row>118</xdr:row>
      <xdr:rowOff>142560</xdr:rowOff>
    </xdr:to>
    <xdr:pic>
      <xdr:nvPicPr>
        <xdr:cNvPr id="22" name="cmdGetUpdateImg" descr="icon11.png"/>
        <xdr:cNvPicPr/>
      </xdr:nvPicPr>
      <xdr:blipFill>
        <a:blip r:embed="rId13"/>
        <a:stretch/>
      </xdr:blipFill>
      <xdr:spPr>
        <a:xfrm>
          <a:off x="2499840" y="4676760"/>
          <a:ext cx="40428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9</xdr:col>
      <xdr:colOff>276120</xdr:colOff>
      <xdr:row>118</xdr:row>
      <xdr:rowOff>104760</xdr:rowOff>
    </xdr:from>
    <xdr:to>
      <xdr:col>11</xdr:col>
      <xdr:colOff>104400</xdr:colOff>
      <xdr:row>118</xdr:row>
      <xdr:rowOff>142560</xdr:rowOff>
    </xdr:to>
    <xdr:pic>
      <xdr:nvPicPr>
        <xdr:cNvPr id="23" name="cmdShowHideUpdateLogImg" descr="icon13.png"/>
        <xdr:cNvPicPr/>
      </xdr:nvPicPr>
      <xdr:blipFill>
        <a:blip r:embed="rId14"/>
        <a:stretch/>
      </xdr:blipFill>
      <xdr:spPr>
        <a:xfrm>
          <a:off x="4131000" y="4676760"/>
          <a:ext cx="38952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380880</xdr:colOff>
      <xdr:row>2</xdr:row>
      <xdr:rowOff>9360</xdr:rowOff>
    </xdr:from>
    <xdr:to>
      <xdr:col>3</xdr:col>
      <xdr:colOff>54720</xdr:colOff>
      <xdr:row>2</xdr:row>
      <xdr:rowOff>228240</xdr:rowOff>
    </xdr:to>
    <xdr:sp>
      <xdr:nvSpPr>
        <xdr:cNvPr id="24" name="CustomShape 1"/>
        <xdr:cNvSpPr/>
      </xdr:nvSpPr>
      <xdr:spPr>
        <a:xfrm>
          <a:off x="1140840" y="352080"/>
          <a:ext cx="1085400" cy="218880"/>
        </a:xfrm>
        <a:prstGeom prst="rect">
          <a:avLst/>
        </a:prstGeom>
        <a:solidFill>
          <a:srgbClr val="b3ffd9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352440</xdr:colOff>
      <xdr:row>1</xdr:row>
      <xdr:rowOff>114480</xdr:rowOff>
    </xdr:from>
    <xdr:to>
      <xdr:col>2</xdr:col>
      <xdr:colOff>637920</xdr:colOff>
      <xdr:row>3</xdr:row>
      <xdr:rowOff>56880</xdr:rowOff>
    </xdr:to>
    <xdr:pic>
      <xdr:nvPicPr>
        <xdr:cNvPr id="25" name="cmdAct_2" descr="icon15.png"/>
        <xdr:cNvPicPr/>
      </xdr:nvPicPr>
      <xdr:blipFill>
        <a:blip r:embed="rId15"/>
        <a:stretch/>
      </xdr:blipFill>
      <xdr:spPr>
        <a:xfrm>
          <a:off x="1112400" y="2476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409680</xdr:colOff>
      <xdr:row>2</xdr:row>
      <xdr:rowOff>9360</xdr:rowOff>
    </xdr:from>
    <xdr:to>
      <xdr:col>4</xdr:col>
      <xdr:colOff>271800</xdr:colOff>
      <xdr:row>2</xdr:row>
      <xdr:rowOff>218520</xdr:rowOff>
    </xdr:to>
    <xdr:sp>
      <xdr:nvSpPr>
        <xdr:cNvPr id="26" name="CustomShape 1" hidden="1"/>
        <xdr:cNvSpPr/>
      </xdr:nvSpPr>
      <xdr:spPr>
        <a:xfrm>
          <a:off x="1169640" y="352080"/>
          <a:ext cx="154476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419040</xdr:colOff>
      <xdr:row>1</xdr:row>
      <xdr:rowOff>200160</xdr:rowOff>
    </xdr:from>
    <xdr:to>
      <xdr:col>2</xdr:col>
      <xdr:colOff>666360</xdr:colOff>
      <xdr:row>3</xdr:row>
      <xdr:rowOff>9360</xdr:rowOff>
    </xdr:to>
    <xdr:pic>
      <xdr:nvPicPr>
        <xdr:cNvPr id="27" name="cmdNoAct_2" descr="icon16.png"/>
        <xdr:cNvPicPr/>
      </xdr:nvPicPr>
      <xdr:blipFill>
        <a:blip r:embed="rId16"/>
        <a:stretch/>
      </xdr:blipFill>
      <xdr:spPr>
        <a:xfrm>
          <a:off x="1179000" y="3333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266760</xdr:colOff>
      <xdr:row>2</xdr:row>
      <xdr:rowOff>0</xdr:rowOff>
    </xdr:from>
    <xdr:to>
      <xdr:col>4</xdr:col>
      <xdr:colOff>190080</xdr:colOff>
      <xdr:row>2</xdr:row>
      <xdr:rowOff>218880</xdr:rowOff>
    </xdr:to>
    <xdr:sp>
      <xdr:nvSpPr>
        <xdr:cNvPr id="28" name="CustomShape 1" hidden="1"/>
        <xdr:cNvSpPr/>
      </xdr:nvSpPr>
      <xdr:spPr>
        <a:xfrm>
          <a:off x="1026720" y="342720"/>
          <a:ext cx="1605960" cy="218880"/>
        </a:xfrm>
        <a:prstGeom prst="rect">
          <a:avLst/>
        </a:prstGeom>
        <a:solidFill>
          <a:srgbClr val="ffcc66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247680</xdr:colOff>
      <xdr:row>1</xdr:row>
      <xdr:rowOff>133200</xdr:rowOff>
    </xdr:from>
    <xdr:to>
      <xdr:col>2</xdr:col>
      <xdr:colOff>495000</xdr:colOff>
      <xdr:row>3</xdr:row>
      <xdr:rowOff>75960</xdr:rowOff>
    </xdr:to>
    <xdr:sp>
      <xdr:nvSpPr>
        <xdr:cNvPr id="29" name="CustomShape 1" hidden="1"/>
        <xdr:cNvSpPr/>
      </xdr:nvSpPr>
      <xdr:spPr>
        <a:xfrm>
          <a:off x="1007640" y="266400"/>
          <a:ext cx="247320" cy="380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36720" rIns="0" tIns="36720" bIns="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257040</xdr:colOff>
      <xdr:row>118</xdr:row>
      <xdr:rowOff>57240</xdr:rowOff>
    </xdr:from>
    <xdr:to>
      <xdr:col>24</xdr:col>
      <xdr:colOff>142560</xdr:colOff>
      <xdr:row>119</xdr:row>
      <xdr:rowOff>47520</xdr:rowOff>
    </xdr:to>
    <xdr:pic>
      <xdr:nvPicPr>
        <xdr:cNvPr id="30" name="PAGE_LAST" descr="tick_circle_3887.png"/>
        <xdr:cNvPicPr/>
      </xdr:nvPicPr>
      <xdr:blipFill>
        <a:blip r:embed="rId17"/>
        <a:stretch/>
      </xdr:blipFill>
      <xdr:spPr>
        <a:xfrm>
          <a:off x="8041320" y="4629240"/>
          <a:ext cx="166320" cy="1807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19</xdr:col>
      <xdr:colOff>95400</xdr:colOff>
      <xdr:row>118</xdr:row>
      <xdr:rowOff>57240</xdr:rowOff>
    </xdr:from>
    <xdr:to>
      <xdr:col>19</xdr:col>
      <xdr:colOff>276120</xdr:colOff>
      <xdr:row>119</xdr:row>
      <xdr:rowOff>47520</xdr:rowOff>
    </xdr:to>
    <xdr:pic>
      <xdr:nvPicPr>
        <xdr:cNvPr id="31" name="PAGE_FIRST" descr="tick_circle_3887.png"/>
        <xdr:cNvPicPr/>
      </xdr:nvPicPr>
      <xdr:blipFill>
        <a:blip r:embed="rId18"/>
        <a:stretch/>
      </xdr:blipFill>
      <xdr:spPr>
        <a:xfrm>
          <a:off x="6756840" y="4629240"/>
          <a:ext cx="180720" cy="1807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20</xdr:col>
      <xdr:colOff>9360</xdr:colOff>
      <xdr:row>118</xdr:row>
      <xdr:rowOff>28440</xdr:rowOff>
    </xdr:from>
    <xdr:to>
      <xdr:col>20</xdr:col>
      <xdr:colOff>256680</xdr:colOff>
      <xdr:row>119</xdr:row>
      <xdr:rowOff>85320</xdr:rowOff>
    </xdr:to>
    <xdr:pic>
      <xdr:nvPicPr>
        <xdr:cNvPr id="32" name="PAGE_BACK" descr="tick_circle_3887.png"/>
        <xdr:cNvPicPr/>
      </xdr:nvPicPr>
      <xdr:blipFill>
        <a:blip r:embed="rId19"/>
        <a:stretch/>
      </xdr:blipFill>
      <xdr:spPr>
        <a:xfrm>
          <a:off x="6951600" y="460044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22</xdr:col>
      <xdr:colOff>276120</xdr:colOff>
      <xdr:row>118</xdr:row>
      <xdr:rowOff>28440</xdr:rowOff>
    </xdr:from>
    <xdr:to>
      <xdr:col>23</xdr:col>
      <xdr:colOff>228240</xdr:colOff>
      <xdr:row>119</xdr:row>
      <xdr:rowOff>85320</xdr:rowOff>
    </xdr:to>
    <xdr:pic>
      <xdr:nvPicPr>
        <xdr:cNvPr id="33" name="PAGE_NEXT" descr="tick_circle_3887.png"/>
        <xdr:cNvPicPr/>
      </xdr:nvPicPr>
      <xdr:blipFill>
        <a:blip r:embed="rId20"/>
        <a:stretch/>
      </xdr:blipFill>
      <xdr:spPr>
        <a:xfrm>
          <a:off x="7779600" y="4600440"/>
          <a:ext cx="2329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21</xdr:col>
      <xdr:colOff>19080</xdr:colOff>
      <xdr:row>118</xdr:row>
      <xdr:rowOff>47520</xdr:rowOff>
    </xdr:from>
    <xdr:to>
      <xdr:col>22</xdr:col>
      <xdr:colOff>228240</xdr:colOff>
      <xdr:row>119</xdr:row>
      <xdr:rowOff>66240</xdr:rowOff>
    </xdr:to>
    <xdr:sp>
      <xdr:nvSpPr>
        <xdr:cNvPr id="34" name="CustomShape 1"/>
        <xdr:cNvSpPr/>
      </xdr:nvSpPr>
      <xdr:spPr>
        <a:xfrm>
          <a:off x="7242120" y="4619520"/>
          <a:ext cx="489600" cy="209160"/>
        </a:xfrm>
        <a:prstGeom prst="roundRect">
          <a:avLst>
            <a:gd name="adj" fmla="val 16667"/>
          </a:avLst>
        </a:prstGeom>
        <a:solidFill>
          <a:srgbClr val="ffffff"/>
        </a:solidFill>
        <a:ln w="15840">
          <a:solidFill>
            <a:schemeClr val="tx1">
              <a:lumMod val="50000"/>
              <a:lumOff val="50000"/>
            </a:schemeClr>
          </a:solidFill>
          <a:round/>
        </a:ln>
        <a:effectLst>
          <a:outerShdw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Calibri"/>
            </a:rPr>
            <a:t>1/5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twoCell">
    <xdr:from>
      <xdr:col>19</xdr:col>
      <xdr:colOff>123840</xdr:colOff>
      <xdr:row>1</xdr:row>
      <xdr:rowOff>76320</xdr:rowOff>
    </xdr:from>
    <xdr:to>
      <xdr:col>25</xdr:col>
      <xdr:colOff>14400</xdr:colOff>
      <xdr:row>2</xdr:row>
      <xdr:rowOff>152280</xdr:rowOff>
    </xdr:to>
    <xdr:sp>
      <xdr:nvSpPr>
        <xdr:cNvPr id="35" name="CustomShape 1" hidden="1"/>
        <xdr:cNvSpPr/>
      </xdr:nvSpPr>
      <xdr:spPr>
        <a:xfrm>
          <a:off x="6785280" y="209520"/>
          <a:ext cx="1574640" cy="28548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47520</xdr:colOff>
      <xdr:row>0</xdr:row>
      <xdr:rowOff>19080</xdr:rowOff>
    </xdr:from>
    <xdr:to>
      <xdr:col>5</xdr:col>
      <xdr:colOff>475920</xdr:colOff>
      <xdr:row>0</xdr:row>
      <xdr:rowOff>304200</xdr:rowOff>
    </xdr:to>
    <xdr:sp>
      <xdr:nvSpPr>
        <xdr:cNvPr id="36" name="CustomShape 1"/>
        <xdr:cNvSpPr/>
      </xdr:nvSpPr>
      <xdr:spPr>
        <a:xfrm>
          <a:off x="9052200" y="19080"/>
          <a:ext cx="1586880" cy="28512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100" spc="-1" strike="noStrike">
              <a:latin typeface="Calibri"/>
            </a:rPr>
            <a:t>Очистить лог</a:t>
          </a:r>
          <a:endParaRPr b="0" lang="ru-RU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9360</xdr:colOff>
      <xdr:row>0</xdr:row>
      <xdr:rowOff>0</xdr:rowOff>
    </xdr:from>
    <xdr:to>
      <xdr:col>0</xdr:col>
      <xdr:colOff>342360</xdr:colOff>
      <xdr:row>0</xdr:row>
      <xdr:rowOff>304200</xdr:rowOff>
    </xdr:to>
    <xdr:pic>
      <xdr:nvPicPr>
        <xdr:cNvPr id="37" name="cmdRefresh" descr=""/>
        <xdr:cNvPicPr/>
      </xdr:nvPicPr>
      <xdr:blipFill>
        <a:blip r:embed="rId1"/>
        <a:stretch/>
      </xdr:blipFill>
      <xdr:spPr>
        <a:xfrm>
          <a:off x="9360" y="0"/>
          <a:ext cx="333000" cy="304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114480</xdr:colOff>
      <xdr:row>4</xdr:row>
      <xdr:rowOff>38160</xdr:rowOff>
    </xdr:from>
    <xdr:to>
      <xdr:col>9</xdr:col>
      <xdr:colOff>20520</xdr:colOff>
      <xdr:row>4</xdr:row>
      <xdr:rowOff>323640</xdr:rowOff>
    </xdr:to>
    <xdr:sp>
      <xdr:nvSpPr>
        <xdr:cNvPr id="38" name="CustomShape 1" hidden="1"/>
        <xdr:cNvSpPr/>
      </xdr:nvSpPr>
      <xdr:spPr>
        <a:xfrm>
          <a:off x="6296040" y="38160"/>
          <a:ext cx="1589400" cy="28548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28440</xdr:colOff>
      <xdr:row>3</xdr:row>
      <xdr:rowOff>28440</xdr:rowOff>
    </xdr:from>
    <xdr:to>
      <xdr:col>3</xdr:col>
      <xdr:colOff>6120</xdr:colOff>
      <xdr:row>4</xdr:row>
      <xdr:rowOff>151920</xdr:rowOff>
    </xdr:to>
    <xdr:pic>
      <xdr:nvPicPr>
        <xdr:cNvPr id="39" name="FREEZE_PANES_C9" descr="update_org.png"/>
        <xdr:cNvPicPr/>
      </xdr:nvPicPr>
      <xdr:blipFill>
        <a:blip r:embed="rId1"/>
        <a:stretch/>
      </xdr:blipFill>
      <xdr:spPr>
        <a:xfrm>
          <a:off x="28440" y="28440"/>
          <a:ext cx="285480" cy="285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457200</xdr:colOff>
      <xdr:row>3</xdr:row>
      <xdr:rowOff>66600</xdr:rowOff>
    </xdr:from>
    <xdr:to>
      <xdr:col>9</xdr:col>
      <xdr:colOff>104400</xdr:colOff>
      <xdr:row>5</xdr:row>
      <xdr:rowOff>28080</xdr:rowOff>
    </xdr:to>
    <xdr:sp>
      <xdr:nvSpPr>
        <xdr:cNvPr id="40" name="CustomShape 1" hidden="1"/>
        <xdr:cNvSpPr/>
      </xdr:nvSpPr>
      <xdr:spPr>
        <a:xfrm>
          <a:off x="10551600" y="66600"/>
          <a:ext cx="1647360" cy="28512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1990800</xdr:colOff>
      <xdr:row>3</xdr:row>
      <xdr:rowOff>66600</xdr:rowOff>
    </xdr:from>
    <xdr:to>
      <xdr:col>8</xdr:col>
      <xdr:colOff>409320</xdr:colOff>
      <xdr:row>5</xdr:row>
      <xdr:rowOff>28080</xdr:rowOff>
    </xdr:to>
    <xdr:sp>
      <xdr:nvSpPr>
        <xdr:cNvPr id="41" name="CustomShape 1" hidden="1"/>
        <xdr:cNvSpPr/>
      </xdr:nvSpPr>
      <xdr:spPr>
        <a:xfrm>
          <a:off x="9016920" y="66600"/>
          <a:ext cx="1486800" cy="28512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ebf1de"/>
            </a:gs>
            <a:gs pos="100000">
              <a:srgbClr val="c3d69b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Проверить данные (Авто)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266760</xdr:colOff>
      <xdr:row>12</xdr:row>
      <xdr:rowOff>66600</xdr:rowOff>
    </xdr:from>
    <xdr:to>
      <xdr:col>6</xdr:col>
      <xdr:colOff>1161720</xdr:colOff>
      <xdr:row>20</xdr:row>
      <xdr:rowOff>66240</xdr:rowOff>
    </xdr:to>
    <xdr:sp>
      <xdr:nvSpPr>
        <xdr:cNvPr id="42" name="CustomShape 1"/>
        <xdr:cNvSpPr/>
      </xdr:nvSpPr>
      <xdr:spPr>
        <a:xfrm>
          <a:off x="266760" y="1485720"/>
          <a:ext cx="6753240" cy="114264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ru-RU" sz="1100" spc="-1" strike="noStrike">
              <a:solidFill>
                <a:srgbClr val="000000"/>
              </a:solidFill>
              <a:latin typeface="Calibri"/>
            </a:rPr>
            <a:t>     </a:t>
          </a:r>
          <a:r>
            <a:rPr b="0" lang="ru-RU" sz="1100" spc="-1" strike="noStrike">
              <a:solidFill>
                <a:srgbClr val="000000"/>
              </a:solidFill>
              <a:latin typeface="Calibri"/>
            </a:rPr>
            <a:t>После указания территорий возможно автоматически проверить наличие данных в плановой отчетной форме за 2016 год для выбранных позиций. Для этого необходимо нажать кнопку «</a:t>
          </a:r>
          <a:r>
            <a:rPr b="1" lang="ru-RU" sz="1100" spc="-1" strike="noStrike">
              <a:solidFill>
                <a:srgbClr val="000000"/>
              </a:solidFill>
              <a:latin typeface="Calibri"/>
            </a:rPr>
            <a:t>Проверить данные (Авто)</a:t>
          </a:r>
          <a:r>
            <a:rPr b="0" lang="ru-RU" sz="1100" spc="-1" strike="noStrike">
              <a:solidFill>
                <a:srgbClr val="000000"/>
              </a:solidFill>
              <a:latin typeface="Calibri"/>
            </a:rPr>
            <a:t>». Результаты проверки по каждой территории будут указаны в соответствующей колонке.</a:t>
          </a:r>
          <a:endParaRPr b="0" lang="ru-R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1100" spc="-1" strike="noStrike">
              <a:solidFill>
                <a:srgbClr val="000000"/>
              </a:solidFill>
              <a:latin typeface="Calibri"/>
            </a:rPr>
            <a:t>     </a:t>
          </a:r>
          <a:r>
            <a:rPr b="0" lang="ru-RU" sz="1100" spc="-1" strike="noStrike">
              <a:solidFill>
                <a:srgbClr val="000000"/>
              </a:solidFill>
              <a:latin typeface="Calibri"/>
            </a:rPr>
            <a:t>Если данные не найдены,  можно осуществить поиск в ручном режиме,  сделав двойной клик левой кнопкой мыши по ссылке «</a:t>
          </a:r>
          <a:r>
            <a:rPr b="1" lang="ru-RU" sz="1100" spc="-1" strike="noStrike">
              <a:solidFill>
                <a:srgbClr val="000000"/>
              </a:solidFill>
              <a:latin typeface="Calibri"/>
            </a:rPr>
            <a:t>Поиск данных в ручном режиме</a:t>
          </a:r>
          <a:r>
            <a:rPr b="0" lang="ru-RU" sz="1100" spc="-1" strike="noStrike">
              <a:solidFill>
                <a:srgbClr val="000000"/>
              </a:solidFill>
              <a:latin typeface="Calibri"/>
            </a:rPr>
            <a:t>». В этом случае будет доступен для выбора весь список ИП из принятых плановых отчетных форм за 2016 год для РСО и субъекта РФ, выбранных на листе «Титульный». </a:t>
          </a:r>
          <a:endParaRPr b="0" lang="ru-R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ru-RU" sz="11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28440</xdr:colOff>
      <xdr:row>3</xdr:row>
      <xdr:rowOff>28440</xdr:rowOff>
    </xdr:from>
    <xdr:to>
      <xdr:col>3</xdr:col>
      <xdr:colOff>6120</xdr:colOff>
      <xdr:row>4</xdr:row>
      <xdr:rowOff>151920</xdr:rowOff>
    </xdr:to>
    <xdr:pic>
      <xdr:nvPicPr>
        <xdr:cNvPr id="43" name="FREEZE_PANES_C9" descr="update_org.png"/>
        <xdr:cNvPicPr/>
      </xdr:nvPicPr>
      <xdr:blipFill>
        <a:blip r:embed="rId1"/>
        <a:stretch/>
      </xdr:blipFill>
      <xdr:spPr>
        <a:xfrm>
          <a:off x="28440" y="28440"/>
          <a:ext cx="285480" cy="285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38160</xdr:colOff>
      <xdr:row>3</xdr:row>
      <xdr:rowOff>28440</xdr:rowOff>
    </xdr:from>
    <xdr:to>
      <xdr:col>2</xdr:col>
      <xdr:colOff>323640</xdr:colOff>
      <xdr:row>5</xdr:row>
      <xdr:rowOff>9000</xdr:rowOff>
    </xdr:to>
    <xdr:pic>
      <xdr:nvPicPr>
        <xdr:cNvPr id="44" name="FREEZE_PANES_C8" descr="update_org.png"/>
        <xdr:cNvPicPr/>
      </xdr:nvPicPr>
      <xdr:blipFill>
        <a:blip r:embed="rId1"/>
        <a:stretch/>
      </xdr:blipFill>
      <xdr:spPr>
        <a:xfrm>
          <a:off x="38160" y="28440"/>
          <a:ext cx="285480" cy="285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0</xdr:colOff>
      <xdr:row>2</xdr:row>
      <xdr:rowOff>0</xdr:rowOff>
    </xdr:from>
    <xdr:to>
      <xdr:col>6</xdr:col>
      <xdr:colOff>333360</xdr:colOff>
      <xdr:row>4</xdr:row>
      <xdr:rowOff>19080</xdr:rowOff>
    </xdr:to>
    <xdr:pic>
      <xdr:nvPicPr>
        <xdr:cNvPr id="45" name="cmdGetListAllSheets" descr=""/>
        <xdr:cNvPicPr/>
      </xdr:nvPicPr>
      <xdr:blipFill>
        <a:blip r:embed="rId1"/>
        <a:stretch/>
      </xdr:blipFill>
      <xdr:spPr>
        <a:xfrm>
          <a:off x="4217400" y="285480"/>
          <a:ext cx="2070720" cy="304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true" hidden="false" outlineLevel="0" max="1" min="1" style="1" width="3.29"/>
    <col collapsed="false" customWidth="true" hidden="false" outlineLevel="0" max="2" min="2" style="1" width="8.71"/>
    <col collapsed="false" customWidth="true" hidden="false" outlineLevel="0" max="3" min="3" style="1" width="22.28"/>
    <col collapsed="false" customWidth="true" hidden="false" outlineLevel="0" max="4" min="4" style="1" width="4.28"/>
    <col collapsed="false" customWidth="true" hidden="false" outlineLevel="0" max="6" min="5" style="1" width="4.43"/>
    <col collapsed="false" customWidth="true" hidden="false" outlineLevel="0" max="7" min="7" style="1" width="4.57"/>
    <col collapsed="false" customWidth="true" hidden="false" outlineLevel="0" max="24" min="8" style="1" width="4.43"/>
    <col collapsed="false" customWidth="true" hidden="false" outlineLevel="0" max="25" min="25" style="2" width="4.43"/>
    <col collapsed="false" customWidth="false" hidden="false" outlineLevel="0" max="26" min="26" style="1" width="9.14"/>
    <col collapsed="false" customWidth="false" hidden="false" outlineLevel="0" max="27" min="27" style="3" width="9.14"/>
    <col collapsed="false" customWidth="false" hidden="false" outlineLevel="0" max="1025" min="28" style="1" width="9.14"/>
  </cols>
  <sheetData>
    <row r="1" customFormat="false" ht="10.5" hidden="false" customHeight="true" outlineLevel="0" collapsed="false">
      <c r="AA1" s="3" t="s">
        <v>0</v>
      </c>
    </row>
    <row r="2" s="1" customFormat="true" ht="16.5" hidden="false" customHeight="true" outlineLevel="0" collapsed="false">
      <c r="B2" s="4" t="e">
        <f aca="false">"Код шаблона: " &amp;GetCode()</f>
        <v>#NAME?</v>
      </c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"/>
      <c r="Y2" s="3"/>
    </row>
    <row r="3" customFormat="false" ht="18" hidden="false" customHeight="true" outlineLevel="0" collapsed="false">
      <c r="B3" s="6" t="e">
        <f aca="false">"Версия " &amp;Getversion()</f>
        <v>#NAME?</v>
      </c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/>
      <c r="T3" s="5"/>
      <c r="U3" s="5"/>
      <c r="V3" s="8"/>
      <c r="W3" s="8"/>
      <c r="X3" s="8"/>
      <c r="Y3" s="8"/>
    </row>
    <row r="4" customFormat="false" ht="6" hidden="false" customHeight="true" outlineLevel="0" collapsed="false">
      <c r="B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customFormat="false" ht="32.25" hidden="false" customHeight="true" outlineLevel="0" collapsed="false">
      <c r="A5" s="10"/>
      <c r="B5" s="11" t="e">
        <f aca="false">Титульный!E5</f>
        <v>#N/A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0"/>
      <c r="AB5" s="10"/>
      <c r="AC5" s="10"/>
    </row>
    <row r="6" customFormat="false" ht="9.75" hidden="false" customHeight="true" outlineLevel="0" collapsed="false"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</row>
    <row r="7" customFormat="false" ht="15" hidden="false" customHeight="true" outlineLevel="0" collapsed="false">
      <c r="B7" s="16"/>
      <c r="C7" s="17"/>
      <c r="D7" s="14"/>
      <c r="E7" s="18" t="s">
        <v>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5"/>
    </row>
    <row r="8" customFormat="false" ht="15" hidden="false" customHeight="true" outlineLevel="0" collapsed="false">
      <c r="B8" s="16"/>
      <c r="C8" s="17"/>
      <c r="D8" s="14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5"/>
    </row>
    <row r="9" customFormat="false" ht="15" hidden="false" customHeight="true" outlineLevel="0" collapsed="false">
      <c r="B9" s="16"/>
      <c r="C9" s="17"/>
      <c r="D9" s="1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5"/>
    </row>
    <row r="10" customFormat="false" ht="10.5" hidden="false" customHeight="true" outlineLevel="0" collapsed="false">
      <c r="B10" s="16"/>
      <c r="C10" s="17"/>
      <c r="D10" s="14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5"/>
    </row>
    <row r="11" customFormat="false" ht="27" hidden="false" customHeight="true" outlineLevel="0" collapsed="false">
      <c r="B11" s="16"/>
      <c r="C11" s="17"/>
      <c r="D11" s="14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5"/>
    </row>
    <row r="12" customFormat="false" ht="12" hidden="false" customHeight="true" outlineLevel="0" collapsed="false">
      <c r="B12" s="16"/>
      <c r="C12" s="17"/>
      <c r="D12" s="14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5"/>
    </row>
    <row r="13" customFormat="false" ht="38.25" hidden="false" customHeight="true" outlineLevel="0" collapsed="false">
      <c r="B13" s="16"/>
      <c r="C13" s="17"/>
      <c r="D13" s="14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/>
    </row>
    <row r="14" customFormat="false" ht="15" hidden="false" customHeight="true" outlineLevel="0" collapsed="false">
      <c r="B14" s="16"/>
      <c r="C14" s="17"/>
      <c r="D14" s="14"/>
      <c r="E14" s="18" t="s">
        <v>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5"/>
    </row>
    <row r="15" customFormat="false" ht="15" hidden="false" customHeight="false" outlineLevel="0" collapsed="false">
      <c r="B15" s="16"/>
      <c r="C15" s="17"/>
      <c r="D15" s="14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5"/>
    </row>
    <row r="16" customFormat="false" ht="15" hidden="false" customHeight="false" outlineLevel="0" collapsed="false">
      <c r="B16" s="16"/>
      <c r="C16" s="17"/>
      <c r="D16" s="14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5"/>
    </row>
    <row r="17" customFormat="false" ht="15" hidden="false" customHeight="true" outlineLevel="0" collapsed="false">
      <c r="B17" s="16"/>
      <c r="C17" s="17"/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5"/>
    </row>
    <row r="18" customFormat="false" ht="15" hidden="false" customHeight="false" outlineLevel="0" collapsed="false">
      <c r="B18" s="16"/>
      <c r="C18" s="17"/>
      <c r="D18" s="14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5"/>
    </row>
    <row r="19" customFormat="false" ht="59.25" hidden="false" customHeight="true" outlineLevel="0" collapsed="false">
      <c r="B19" s="16"/>
      <c r="C19" s="17"/>
      <c r="D19" s="2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5"/>
    </row>
    <row r="20" customFormat="false" ht="15" hidden="true" customHeight="false" outlineLevel="0" collapsed="false">
      <c r="B20" s="16"/>
      <c r="C20" s="17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15"/>
    </row>
    <row r="21" customFormat="false" ht="14.25" hidden="true" customHeight="true" outlineLevel="0" collapsed="false">
      <c r="B21" s="16"/>
      <c r="C21" s="17"/>
      <c r="D21" s="12"/>
      <c r="E21" s="22" t="s">
        <v>3</v>
      </c>
      <c r="F21" s="23" t="s">
        <v>4</v>
      </c>
      <c r="G21" s="23"/>
      <c r="H21" s="23"/>
      <c r="I21" s="23"/>
      <c r="J21" s="23"/>
      <c r="K21" s="23"/>
      <c r="L21" s="23"/>
      <c r="M21" s="23"/>
      <c r="N21" s="24"/>
      <c r="O21" s="25" t="s">
        <v>3</v>
      </c>
      <c r="P21" s="26" t="s">
        <v>5</v>
      </c>
      <c r="Q21" s="26"/>
      <c r="R21" s="26"/>
      <c r="S21" s="26"/>
      <c r="T21" s="26"/>
      <c r="U21" s="26"/>
      <c r="V21" s="26"/>
      <c r="W21" s="26"/>
      <c r="X21" s="26"/>
      <c r="Y21" s="15"/>
    </row>
    <row r="22" customFormat="false" ht="14.25" hidden="true" customHeight="true" outlineLevel="0" collapsed="false">
      <c r="B22" s="16"/>
      <c r="C22" s="17"/>
      <c r="D22" s="12"/>
      <c r="E22" s="27" t="s">
        <v>3</v>
      </c>
      <c r="F22" s="23" t="s">
        <v>6</v>
      </c>
      <c r="G22" s="23"/>
      <c r="H22" s="23"/>
      <c r="I22" s="23"/>
      <c r="J22" s="23"/>
      <c r="K22" s="23"/>
      <c r="L22" s="23"/>
      <c r="M22" s="23"/>
      <c r="N22" s="24"/>
      <c r="O22" s="28" t="s">
        <v>3</v>
      </c>
      <c r="P22" s="26" t="s">
        <v>7</v>
      </c>
      <c r="Q22" s="26"/>
      <c r="R22" s="26"/>
      <c r="S22" s="26"/>
      <c r="T22" s="26"/>
      <c r="U22" s="26"/>
      <c r="V22" s="26"/>
      <c r="W22" s="26"/>
      <c r="X22" s="26"/>
      <c r="Y22" s="15"/>
    </row>
    <row r="23" customFormat="false" ht="27" hidden="true" customHeight="true" outlineLevel="0" collapsed="false">
      <c r="B23" s="16"/>
      <c r="C23" s="17"/>
      <c r="D23" s="1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</row>
    <row r="24" customFormat="false" ht="10.5" hidden="true" customHeight="true" outlineLevel="0" collapsed="false">
      <c r="B24" s="16"/>
      <c r="C24" s="17"/>
      <c r="D24" s="1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</row>
    <row r="25" customFormat="false" ht="27" hidden="true" customHeight="true" outlineLevel="0" collapsed="false">
      <c r="B25" s="16"/>
      <c r="C25" s="17"/>
      <c r="D25" s="1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5"/>
    </row>
    <row r="26" customFormat="false" ht="12" hidden="true" customHeight="true" outlineLevel="0" collapsed="false">
      <c r="B26" s="16"/>
      <c r="C26" s="17"/>
      <c r="D26" s="1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5"/>
    </row>
    <row r="27" customFormat="false" ht="38.25" hidden="true" customHeight="true" outlineLevel="0" collapsed="false">
      <c r="B27" s="16"/>
      <c r="C27" s="17"/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</row>
    <row r="28" customFormat="false" ht="15" hidden="true" customHeight="false" outlineLevel="0" collapsed="false">
      <c r="B28" s="16"/>
      <c r="C28" s="17"/>
      <c r="D28" s="1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5"/>
    </row>
    <row r="29" customFormat="false" ht="15" hidden="true" customHeight="false" outlineLevel="0" collapsed="false">
      <c r="B29" s="16"/>
      <c r="C29" s="17"/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5"/>
    </row>
    <row r="30" customFormat="false" ht="15" hidden="true" customHeight="false" outlineLevel="0" collapsed="false">
      <c r="B30" s="16"/>
      <c r="C30" s="17"/>
      <c r="D30" s="1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5"/>
    </row>
    <row r="31" customFormat="false" ht="15" hidden="true" customHeight="false" outlineLevel="0" collapsed="false">
      <c r="B31" s="16"/>
      <c r="C31" s="17"/>
      <c r="D31" s="1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5"/>
    </row>
    <row r="32" customFormat="false" ht="15" hidden="true" customHeight="false" outlineLevel="0" collapsed="false">
      <c r="B32" s="16"/>
      <c r="C32" s="17"/>
      <c r="D32" s="12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5"/>
    </row>
    <row r="33" customFormat="false" ht="18.75" hidden="true" customHeight="true" outlineLevel="0" collapsed="false">
      <c r="B33" s="16"/>
      <c r="C33" s="17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15"/>
    </row>
    <row r="34" customFormat="false" ht="15" hidden="true" customHeight="false" outlineLevel="0" collapsed="false">
      <c r="B34" s="16"/>
      <c r="C34" s="17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</row>
    <row r="35" customFormat="false" ht="24" hidden="true" customHeight="true" outlineLevel="0" collapsed="false">
      <c r="B35" s="16"/>
      <c r="C35" s="17"/>
      <c r="D35" s="12"/>
      <c r="E35" s="29" t="s">
        <v>8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15"/>
    </row>
    <row r="36" customFormat="false" ht="38.25" hidden="true" customHeight="true" outlineLevel="0" collapsed="false">
      <c r="B36" s="16"/>
      <c r="C36" s="17"/>
      <c r="D36" s="12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15"/>
    </row>
    <row r="37" customFormat="false" ht="9.75" hidden="true" customHeight="true" outlineLevel="0" collapsed="false">
      <c r="B37" s="16"/>
      <c r="C37" s="17"/>
      <c r="D37" s="12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15"/>
    </row>
    <row r="38" customFormat="false" ht="51" hidden="true" customHeight="true" outlineLevel="0" collapsed="false">
      <c r="B38" s="16"/>
      <c r="C38" s="17"/>
      <c r="D38" s="12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15"/>
    </row>
    <row r="39" customFormat="false" ht="15" hidden="true" customHeight="true" outlineLevel="0" collapsed="false">
      <c r="B39" s="16"/>
      <c r="C39" s="17"/>
      <c r="D39" s="12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15"/>
    </row>
    <row r="40" customFormat="false" ht="12" hidden="true" customHeight="true" outlineLevel="0" collapsed="false">
      <c r="B40" s="16"/>
      <c r="C40" s="17"/>
      <c r="D40" s="12"/>
      <c r="E40" s="30" t="s">
        <v>9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15"/>
    </row>
    <row r="41" customFormat="false" ht="38.25" hidden="true" customHeight="true" outlineLevel="0" collapsed="false">
      <c r="B41" s="16"/>
      <c r="C41" s="17"/>
      <c r="D41" s="12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15"/>
    </row>
    <row r="42" customFormat="false" ht="15" hidden="true" customHeight="false" outlineLevel="0" collapsed="false">
      <c r="B42" s="16"/>
      <c r="C42" s="17"/>
      <c r="D42" s="12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15"/>
    </row>
    <row r="43" customFormat="false" ht="15" hidden="true" customHeight="false" outlineLevel="0" collapsed="false">
      <c r="B43" s="16"/>
      <c r="C43" s="17"/>
      <c r="D43" s="12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15"/>
    </row>
    <row r="44" customFormat="false" ht="33.75" hidden="true" customHeight="true" outlineLevel="0" collapsed="false">
      <c r="B44" s="16"/>
      <c r="C44" s="17"/>
      <c r="D44" s="2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15"/>
    </row>
    <row r="45" customFormat="false" ht="15" hidden="true" customHeight="false" outlineLevel="0" collapsed="false">
      <c r="B45" s="16"/>
      <c r="C45" s="17"/>
      <c r="D45" s="2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15"/>
    </row>
    <row r="46" customFormat="false" ht="24" hidden="true" customHeight="true" outlineLevel="0" collapsed="false">
      <c r="B46" s="16"/>
      <c r="C46" s="17"/>
      <c r="D46" s="12"/>
      <c r="E46" s="18" t="s">
        <v>10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5"/>
    </row>
    <row r="47" customFormat="false" ht="37.5" hidden="true" customHeight="true" outlineLevel="0" collapsed="false">
      <c r="B47" s="16"/>
      <c r="C47" s="17"/>
      <c r="D47" s="12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5"/>
    </row>
    <row r="48" customFormat="false" ht="24" hidden="true" customHeight="true" outlineLevel="0" collapsed="false">
      <c r="B48" s="16"/>
      <c r="C48" s="17"/>
      <c r="D48" s="12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5"/>
    </row>
    <row r="49" customFormat="false" ht="51" hidden="true" customHeight="true" outlineLevel="0" collapsed="false">
      <c r="B49" s="16"/>
      <c r="C49" s="17"/>
      <c r="D49" s="12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5"/>
    </row>
    <row r="50" customFormat="false" ht="15" hidden="true" customHeight="false" outlineLevel="0" collapsed="false">
      <c r="B50" s="16"/>
      <c r="C50" s="17"/>
      <c r="D50" s="1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5"/>
    </row>
    <row r="51" customFormat="false" ht="15" hidden="true" customHeight="false" outlineLevel="0" collapsed="false">
      <c r="B51" s="16"/>
      <c r="C51" s="17"/>
      <c r="D51" s="12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5"/>
    </row>
    <row r="52" customFormat="false" ht="15" hidden="true" customHeight="false" outlineLevel="0" collapsed="false">
      <c r="B52" s="16"/>
      <c r="C52" s="17"/>
      <c r="D52" s="12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5"/>
    </row>
    <row r="53" customFormat="false" ht="15" hidden="true" customHeight="false" outlineLevel="0" collapsed="false">
      <c r="B53" s="16"/>
      <c r="C53" s="17"/>
      <c r="D53" s="12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5"/>
    </row>
    <row r="54" customFormat="false" ht="15" hidden="true" customHeight="false" outlineLevel="0" collapsed="false">
      <c r="B54" s="16"/>
      <c r="C54" s="17"/>
      <c r="D54" s="12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5"/>
    </row>
    <row r="55" customFormat="false" ht="15" hidden="true" customHeight="false" outlineLevel="0" collapsed="false">
      <c r="B55" s="16"/>
      <c r="C55" s="17"/>
      <c r="D55" s="12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5"/>
    </row>
    <row r="56" customFormat="false" ht="25.5" hidden="true" customHeight="true" outlineLevel="0" collapsed="false">
      <c r="B56" s="16"/>
      <c r="C56" s="17"/>
      <c r="D56" s="2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5"/>
    </row>
    <row r="57" customFormat="false" ht="15" hidden="true" customHeight="false" outlineLevel="0" collapsed="false">
      <c r="B57" s="16"/>
      <c r="C57" s="17"/>
      <c r="D57" s="2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5"/>
    </row>
    <row r="58" customFormat="false" ht="15" hidden="true" customHeight="true" outlineLevel="0" collapsed="false">
      <c r="B58" s="16"/>
      <c r="C58" s="17"/>
      <c r="D58" s="12"/>
      <c r="E58" s="31" t="s">
        <v>11</v>
      </c>
      <c r="F58" s="31"/>
      <c r="G58" s="31"/>
      <c r="H58" s="31"/>
      <c r="I58" s="31"/>
      <c r="J58" s="31"/>
      <c r="K58" s="32" t="s">
        <v>12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/>
    </row>
    <row r="59" customFormat="false" ht="15" hidden="true" customHeight="true" outlineLevel="0" collapsed="false">
      <c r="B59" s="16"/>
      <c r="C59" s="17"/>
      <c r="D59" s="12"/>
      <c r="E59" s="33" t="s">
        <v>13</v>
      </c>
      <c r="F59" s="33"/>
      <c r="G59" s="33"/>
      <c r="H59" s="33"/>
      <c r="I59" s="33"/>
      <c r="J59" s="33"/>
      <c r="K59" s="32" t="s">
        <v>14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/>
    </row>
    <row r="60" customFormat="false" ht="15" hidden="true" customHeight="true" outlineLevel="0" collapsed="false">
      <c r="B60" s="16"/>
      <c r="C60" s="17"/>
      <c r="D60" s="12"/>
      <c r="E60" s="34"/>
      <c r="F60" s="34"/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15"/>
    </row>
    <row r="61" customFormat="false" ht="15" hidden="true" customHeight="false" outlineLevel="0" collapsed="false">
      <c r="B61" s="16"/>
      <c r="C61" s="17"/>
      <c r="D61" s="12"/>
      <c r="E61" s="36"/>
      <c r="F61" s="37"/>
      <c r="G61" s="38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15"/>
    </row>
    <row r="62" customFormat="false" ht="27.75" hidden="true" customHeight="true" outlineLevel="0" collapsed="false">
      <c r="B62" s="16"/>
      <c r="C62" s="17"/>
      <c r="D62" s="12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5"/>
    </row>
    <row r="63" customFormat="false" ht="15" hidden="true" customHeight="false" outlineLevel="0" collapsed="false">
      <c r="B63" s="16"/>
      <c r="C63" s="17"/>
      <c r="D63" s="12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/>
    </row>
    <row r="64" customFormat="false" ht="15" hidden="true" customHeight="false" outlineLevel="0" collapsed="false">
      <c r="B64" s="16"/>
      <c r="C64" s="17"/>
      <c r="D64" s="12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5"/>
    </row>
    <row r="65" customFormat="false" ht="15" hidden="true" customHeight="false" outlineLevel="0" collapsed="false">
      <c r="B65" s="16"/>
      <c r="C65" s="17"/>
      <c r="D65" s="12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5"/>
    </row>
    <row r="66" customFormat="false" ht="15" hidden="true" customHeight="false" outlineLevel="0" collapsed="false">
      <c r="B66" s="16"/>
      <c r="C66" s="17"/>
      <c r="D66" s="12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5"/>
    </row>
    <row r="67" customFormat="false" ht="15" hidden="true" customHeight="false" outlineLevel="0" collapsed="false">
      <c r="B67" s="16"/>
      <c r="C67" s="17"/>
      <c r="D67" s="12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5"/>
    </row>
    <row r="68" customFormat="false" ht="89.25" hidden="true" customHeight="true" outlineLevel="0" collapsed="false">
      <c r="B68" s="16"/>
      <c r="C68" s="17"/>
      <c r="D68" s="20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15"/>
    </row>
    <row r="69" customFormat="false" ht="15" hidden="true" customHeight="false" outlineLevel="0" collapsed="false">
      <c r="B69" s="16"/>
      <c r="C69" s="17"/>
      <c r="D69" s="20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15"/>
    </row>
    <row r="70" customFormat="false" ht="26.25" hidden="true" customHeight="true" outlineLevel="0" collapsed="false">
      <c r="B70" s="16"/>
      <c r="C70" s="17"/>
      <c r="D70" s="12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40"/>
      <c r="T70" s="40"/>
      <c r="U70" s="40"/>
      <c r="V70" s="40"/>
      <c r="W70" s="40"/>
      <c r="X70" s="40"/>
      <c r="Y70" s="15"/>
    </row>
    <row r="71" customFormat="false" ht="29.25" hidden="true" customHeight="true" outlineLevel="0" collapsed="false">
      <c r="B71" s="16"/>
      <c r="C71" s="17"/>
      <c r="D71" s="12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15"/>
    </row>
    <row r="72" customFormat="false" ht="27" hidden="true" customHeight="true" outlineLevel="0" collapsed="false">
      <c r="B72" s="16"/>
      <c r="C72" s="17"/>
      <c r="D72" s="12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15"/>
    </row>
    <row r="73" customFormat="false" ht="38.25" hidden="true" customHeight="true" outlineLevel="0" collapsed="false">
      <c r="B73" s="16"/>
      <c r="C73" s="17"/>
      <c r="D73" s="12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15"/>
    </row>
    <row r="74" customFormat="false" ht="15" hidden="true" customHeight="false" outlineLevel="0" collapsed="false">
      <c r="B74" s="16"/>
      <c r="C74" s="17"/>
      <c r="D74" s="12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15"/>
    </row>
    <row r="75" customFormat="false" ht="15" hidden="true" customHeight="false" outlineLevel="0" collapsed="false">
      <c r="B75" s="16"/>
      <c r="C75" s="17"/>
      <c r="D75" s="12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15"/>
    </row>
    <row r="76" customFormat="false" ht="15" hidden="true" customHeight="false" outlineLevel="0" collapsed="false">
      <c r="B76" s="16"/>
      <c r="C76" s="17"/>
      <c r="D76" s="12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15"/>
    </row>
    <row r="77" customFormat="false" ht="15" hidden="true" customHeight="false" outlineLevel="0" collapsed="false">
      <c r="B77" s="16"/>
      <c r="C77" s="17"/>
      <c r="D77" s="12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15"/>
    </row>
    <row r="78" customFormat="false" ht="15" hidden="true" customHeight="false" outlineLevel="0" collapsed="false">
      <c r="B78" s="16"/>
      <c r="C78" s="17"/>
      <c r="D78" s="12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15"/>
    </row>
    <row r="79" customFormat="false" ht="15" hidden="true" customHeight="false" outlineLevel="0" collapsed="false">
      <c r="B79" s="16"/>
      <c r="C79" s="17"/>
      <c r="D79" s="12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15"/>
    </row>
    <row r="80" customFormat="false" ht="15" hidden="true" customHeight="false" outlineLevel="0" collapsed="false">
      <c r="B80" s="16"/>
      <c r="C80" s="17"/>
      <c r="D80" s="12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15"/>
    </row>
    <row r="81" customFormat="false" ht="15" hidden="true" customHeight="false" outlineLevel="0" collapsed="false">
      <c r="B81" s="16"/>
      <c r="C81" s="17"/>
      <c r="D81" s="12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15"/>
    </row>
    <row r="82" customFormat="false" ht="15" hidden="true" customHeight="false" outlineLevel="0" collapsed="false">
      <c r="B82" s="16"/>
      <c r="C82" s="17"/>
      <c r="D82" s="12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15"/>
    </row>
    <row r="83" customFormat="false" ht="45.75" hidden="true" customHeight="true" outlineLevel="0" collapsed="false">
      <c r="B83" s="16"/>
      <c r="C83" s="17"/>
      <c r="D83" s="12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15"/>
    </row>
    <row r="84" customFormat="false" ht="27.75" hidden="true" customHeight="true" outlineLevel="0" collapsed="false">
      <c r="B84" s="16"/>
      <c r="C84" s="17"/>
      <c r="D84" s="12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15"/>
    </row>
    <row r="85" customFormat="false" ht="15" hidden="true" customHeight="true" outlineLevel="0" collapsed="false">
      <c r="B85" s="16"/>
      <c r="C85" s="17"/>
      <c r="D85" s="12"/>
      <c r="E85" s="42" t="s">
        <v>15</v>
      </c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15"/>
    </row>
    <row r="86" customFormat="false" ht="11.25" hidden="true" customHeight="true" outlineLevel="0" collapsed="false">
      <c r="B86" s="16"/>
      <c r="C86" s="17"/>
      <c r="D86" s="12"/>
      <c r="E86" s="43" t="s">
        <v>16</v>
      </c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15"/>
    </row>
    <row r="87" customFormat="false" ht="15" hidden="true" customHeight="false" outlineLevel="0" collapsed="false">
      <c r="B87" s="16"/>
      <c r="C87" s="17"/>
      <c r="D87" s="12"/>
      <c r="E87" s="37"/>
      <c r="F87" s="37"/>
      <c r="G87" s="37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15"/>
    </row>
    <row r="88" customFormat="false" ht="15" hidden="true" customHeight="true" outlineLevel="0" collapsed="false">
      <c r="B88" s="16"/>
      <c r="C88" s="17"/>
      <c r="D88" s="12"/>
      <c r="E88" s="33" t="s">
        <v>17</v>
      </c>
      <c r="F88" s="33"/>
      <c r="G88" s="33"/>
      <c r="H88" s="33"/>
      <c r="I88" s="33"/>
      <c r="J88" s="33"/>
      <c r="K88" s="32" t="s">
        <v>18</v>
      </c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/>
    </row>
    <row r="89" customFormat="false" ht="15" hidden="true" customHeight="true" outlineLevel="0" collapsed="false">
      <c r="B89" s="16"/>
      <c r="C89" s="17"/>
      <c r="D89" s="12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15"/>
    </row>
    <row r="90" customFormat="false" ht="15" hidden="true" customHeight="true" outlineLevel="0" collapsed="false">
      <c r="B90" s="16"/>
      <c r="C90" s="17"/>
      <c r="D90" s="12"/>
      <c r="E90" s="45" t="s">
        <v>19</v>
      </c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15"/>
    </row>
    <row r="91" customFormat="false" ht="15" hidden="true" customHeight="true" outlineLevel="0" collapsed="false">
      <c r="B91" s="16"/>
      <c r="C91" s="17"/>
      <c r="D91" s="12"/>
      <c r="E91" s="33" t="s">
        <v>20</v>
      </c>
      <c r="F91" s="33"/>
      <c r="G91" s="33"/>
      <c r="H91" s="33"/>
      <c r="I91" s="33"/>
      <c r="J91" s="33"/>
      <c r="K91" s="46" t="s">
        <v>21</v>
      </c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15"/>
    </row>
    <row r="92" customFormat="false" ht="15" hidden="true" customHeight="false" outlineLevel="0" collapsed="false">
      <c r="B92" s="16"/>
      <c r="C92" s="17"/>
      <c r="D92" s="12"/>
      <c r="E92" s="33" t="s">
        <v>22</v>
      </c>
      <c r="F92" s="33"/>
      <c r="G92" s="33"/>
      <c r="H92" s="33"/>
      <c r="I92" s="33"/>
      <c r="J92" s="33"/>
      <c r="K92" s="47" t="s">
        <v>23</v>
      </c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15"/>
    </row>
    <row r="93" customFormat="false" ht="15" hidden="true" customHeight="false" outlineLevel="0" collapsed="false">
      <c r="B93" s="16"/>
      <c r="C93" s="17"/>
      <c r="D93" s="12"/>
      <c r="E93" s="37"/>
      <c r="F93" s="37"/>
      <c r="G93" s="37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15"/>
    </row>
    <row r="94" customFormat="false" ht="15" hidden="true" customHeight="true" outlineLevel="0" collapsed="false">
      <c r="B94" s="16"/>
      <c r="C94" s="17"/>
      <c r="D94" s="12"/>
      <c r="E94" s="33" t="s">
        <v>20</v>
      </c>
      <c r="F94" s="33"/>
      <c r="G94" s="33"/>
      <c r="H94" s="33"/>
      <c r="I94" s="33"/>
      <c r="J94" s="33"/>
      <c r="K94" s="46" t="s">
        <v>24</v>
      </c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15"/>
    </row>
    <row r="95" customFormat="false" ht="15" hidden="true" customHeight="false" outlineLevel="0" collapsed="false">
      <c r="B95" s="16"/>
      <c r="C95" s="17"/>
      <c r="D95" s="12"/>
      <c r="E95" s="33" t="s">
        <v>22</v>
      </c>
      <c r="F95" s="33"/>
      <c r="G95" s="33"/>
      <c r="H95" s="33"/>
      <c r="I95" s="33"/>
      <c r="J95" s="33"/>
      <c r="K95" s="47" t="s">
        <v>25</v>
      </c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15"/>
    </row>
    <row r="96" customFormat="false" ht="15" hidden="true" customHeight="false" outlineLevel="0" collapsed="false">
      <c r="B96" s="16"/>
      <c r="C96" s="17"/>
      <c r="D96" s="12"/>
      <c r="E96" s="37"/>
      <c r="F96" s="37"/>
      <c r="G96" s="37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15"/>
    </row>
    <row r="97" customFormat="false" ht="15" hidden="true" customHeight="false" outlineLevel="0" collapsed="false">
      <c r="B97" s="16"/>
      <c r="C97" s="17"/>
      <c r="D97" s="12"/>
      <c r="E97" s="37"/>
      <c r="F97" s="37"/>
      <c r="G97" s="37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15"/>
    </row>
    <row r="98" customFormat="false" ht="15" hidden="true" customHeight="false" outlineLevel="0" collapsed="false">
      <c r="B98" s="16"/>
      <c r="C98" s="17"/>
      <c r="D98" s="12"/>
      <c r="E98" s="50"/>
      <c r="F98" s="50"/>
      <c r="G98" s="50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15"/>
    </row>
    <row r="99" customFormat="false" ht="15" hidden="true" customHeight="false" outlineLevel="0" collapsed="false">
      <c r="B99" s="16"/>
      <c r="C99" s="17"/>
      <c r="D99" s="12"/>
      <c r="E99" s="37"/>
      <c r="F99" s="37"/>
      <c r="G99" s="37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15"/>
    </row>
    <row r="100" customFormat="false" ht="15" hidden="true" customHeight="false" outlineLevel="0" collapsed="false">
      <c r="B100" s="16"/>
      <c r="C100" s="17"/>
      <c r="D100" s="12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5"/>
    </row>
    <row r="101" customFormat="false" ht="15" hidden="true" customHeight="false" outlineLevel="0" collapsed="false">
      <c r="B101" s="16"/>
      <c r="C101" s="17"/>
      <c r="D101" s="12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5"/>
    </row>
    <row r="102" customFormat="false" ht="27" hidden="true" customHeight="true" outlineLevel="0" collapsed="false">
      <c r="B102" s="16"/>
      <c r="C102" s="17"/>
      <c r="D102" s="20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15"/>
    </row>
    <row r="103" customFormat="false" ht="15" hidden="true" customHeight="false" outlineLevel="0" collapsed="false">
      <c r="B103" s="16"/>
      <c r="C103" s="17"/>
      <c r="D103" s="20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15"/>
    </row>
    <row r="104" customFormat="false" ht="25.5" hidden="true" customHeight="true" outlineLevel="0" collapsed="false">
      <c r="B104" s="16"/>
      <c r="C104" s="17"/>
      <c r="D104" s="12"/>
      <c r="E104" s="52" t="s">
        <v>26</v>
      </c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15"/>
    </row>
    <row r="105" customFormat="false" ht="15" hidden="true" customHeight="true" outlineLevel="0" collapsed="false">
      <c r="B105" s="16"/>
      <c r="C105" s="17"/>
      <c r="D105" s="12"/>
      <c r="E105" s="14"/>
      <c r="F105" s="14"/>
      <c r="G105" s="14"/>
      <c r="H105" s="53"/>
      <c r="I105" s="53"/>
      <c r="J105" s="53"/>
      <c r="K105" s="53"/>
      <c r="L105" s="53"/>
      <c r="M105" s="53"/>
      <c r="N105" s="53"/>
      <c r="O105" s="54"/>
      <c r="P105" s="54"/>
      <c r="Q105" s="54"/>
      <c r="R105" s="54"/>
      <c r="S105" s="54"/>
      <c r="T105" s="54"/>
      <c r="U105" s="14"/>
      <c r="V105" s="14"/>
      <c r="W105" s="14"/>
      <c r="X105" s="14"/>
      <c r="Y105" s="15"/>
    </row>
    <row r="106" customFormat="false" ht="15" hidden="true" customHeight="true" outlineLevel="0" collapsed="false">
      <c r="B106" s="16"/>
      <c r="C106" s="17"/>
      <c r="D106" s="12"/>
      <c r="E106" s="55"/>
      <c r="F106" s="56" t="s">
        <v>27</v>
      </c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4"/>
      <c r="U106" s="14"/>
      <c r="V106" s="14"/>
      <c r="W106" s="14"/>
      <c r="X106" s="14"/>
      <c r="Y106" s="15"/>
      <c r="AA106" s="3" t="s">
        <v>28</v>
      </c>
    </row>
    <row r="107" customFormat="false" ht="15" hidden="true" customHeight="true" outlineLevel="0" collapsed="false">
      <c r="B107" s="16"/>
      <c r="C107" s="17"/>
      <c r="D107" s="12"/>
      <c r="E107" s="14"/>
      <c r="F107" s="14"/>
      <c r="G107" s="14"/>
      <c r="H107" s="53"/>
      <c r="I107" s="53"/>
      <c r="J107" s="53"/>
      <c r="K107" s="53"/>
      <c r="L107" s="53"/>
      <c r="M107" s="53"/>
      <c r="N107" s="53"/>
      <c r="O107" s="54"/>
      <c r="P107" s="54"/>
      <c r="Q107" s="54"/>
      <c r="R107" s="54"/>
      <c r="S107" s="54"/>
      <c r="T107" s="54"/>
      <c r="U107" s="14"/>
      <c r="V107" s="14"/>
      <c r="W107" s="14"/>
      <c r="X107" s="14"/>
      <c r="Y107" s="15"/>
    </row>
    <row r="108" customFormat="false" ht="15" hidden="true" customHeight="true" outlineLevel="0" collapsed="false">
      <c r="B108" s="16"/>
      <c r="C108" s="17"/>
      <c r="D108" s="12"/>
      <c r="E108" s="14"/>
      <c r="F108" s="56" t="s">
        <v>29</v>
      </c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15"/>
    </row>
    <row r="109" customFormat="false" ht="15" hidden="true" customHeight="false" outlineLevel="0" collapsed="false">
      <c r="B109" s="16"/>
      <c r="C109" s="17"/>
      <c r="D109" s="12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5"/>
    </row>
    <row r="110" customFormat="false" ht="15" hidden="true" customHeight="false" outlineLevel="0" collapsed="false">
      <c r="B110" s="16"/>
      <c r="C110" s="17"/>
      <c r="D110" s="12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5"/>
    </row>
    <row r="111" customFormat="false" ht="15" hidden="true" customHeight="false" outlineLevel="0" collapsed="false">
      <c r="B111" s="16"/>
      <c r="C111" s="17"/>
      <c r="D111" s="12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5"/>
    </row>
    <row r="112" customFormat="false" ht="15" hidden="true" customHeight="false" outlineLevel="0" collapsed="false">
      <c r="B112" s="16"/>
      <c r="C112" s="17"/>
      <c r="D112" s="12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5"/>
    </row>
    <row r="113" customFormat="false" ht="15" hidden="true" customHeight="false" outlineLevel="0" collapsed="false">
      <c r="B113" s="16"/>
      <c r="C113" s="17"/>
      <c r="D113" s="12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5"/>
    </row>
    <row r="114" customFormat="false" ht="15" hidden="true" customHeight="false" outlineLevel="0" collapsed="false">
      <c r="B114" s="16"/>
      <c r="C114" s="17"/>
      <c r="D114" s="12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5"/>
    </row>
    <row r="115" customFormat="false" ht="15" hidden="true" customHeight="false" outlineLevel="0" collapsed="false">
      <c r="B115" s="16"/>
      <c r="C115" s="17"/>
      <c r="D115" s="12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5"/>
    </row>
    <row r="116" customFormat="false" ht="15" hidden="true" customHeight="false" outlineLevel="0" collapsed="false">
      <c r="B116" s="16"/>
      <c r="C116" s="17"/>
      <c r="D116" s="12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5"/>
    </row>
    <row r="117" customFormat="false" ht="30" hidden="true" customHeight="true" outlineLevel="0" collapsed="false">
      <c r="B117" s="16"/>
      <c r="C117" s="17"/>
      <c r="D117" s="12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5"/>
    </row>
    <row r="118" customFormat="false" ht="31.5" hidden="true" customHeight="true" outlineLevel="0" collapsed="false">
      <c r="B118" s="16"/>
      <c r="C118" s="17"/>
      <c r="D118" s="12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5"/>
    </row>
    <row r="119" customFormat="false" ht="15" hidden="false" customHeight="true" outlineLevel="0" collapsed="false">
      <c r="B119" s="57"/>
      <c r="C119" s="58"/>
      <c r="D119" s="59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1"/>
    </row>
    <row r="122" customFormat="false" ht="14.25" hidden="false" customHeight="true" outlineLevel="0" collapsed="false"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</row>
  </sheetData>
  <sheetProtection sheet="true" password="fa9c" objects="true" scenarios="true" formatColumns="false" formatRows="false" autoFilter="false"/>
  <mergeCells count="50">
    <mergeCell ref="B2:G2"/>
    <mergeCell ref="B3:C3"/>
    <mergeCell ref="B5:Y5"/>
    <mergeCell ref="E7:X13"/>
    <mergeCell ref="E14:X19"/>
    <mergeCell ref="F21:M21"/>
    <mergeCell ref="P21:X21"/>
    <mergeCell ref="F22:M22"/>
    <mergeCell ref="P22:X22"/>
    <mergeCell ref="E35:X39"/>
    <mergeCell ref="E40:X40"/>
    <mergeCell ref="E41:X45"/>
    <mergeCell ref="E46:X57"/>
    <mergeCell ref="E58:J58"/>
    <mergeCell ref="K58:X58"/>
    <mergeCell ref="E59:J59"/>
    <mergeCell ref="K59:X59"/>
    <mergeCell ref="E60:G60"/>
    <mergeCell ref="H60:X60"/>
    <mergeCell ref="H61:X61"/>
    <mergeCell ref="E70:R70"/>
    <mergeCell ref="E85:X85"/>
    <mergeCell ref="E86:X86"/>
    <mergeCell ref="E87:G87"/>
    <mergeCell ref="H87:X87"/>
    <mergeCell ref="E88:J88"/>
    <mergeCell ref="K88:X88"/>
    <mergeCell ref="E89:X89"/>
    <mergeCell ref="E90:X90"/>
    <mergeCell ref="E91:J91"/>
    <mergeCell ref="K91:X91"/>
    <mergeCell ref="E92:J92"/>
    <mergeCell ref="K92:X92"/>
    <mergeCell ref="E93:G93"/>
    <mergeCell ref="H93:X93"/>
    <mergeCell ref="E94:J94"/>
    <mergeCell ref="K94:X94"/>
    <mergeCell ref="E95:J95"/>
    <mergeCell ref="K95:X95"/>
    <mergeCell ref="E96:G96"/>
    <mergeCell ref="H96:X96"/>
    <mergeCell ref="E97:G97"/>
    <mergeCell ref="H97:X97"/>
    <mergeCell ref="E98:F98"/>
    <mergeCell ref="H98:X98"/>
    <mergeCell ref="E99:G99"/>
    <mergeCell ref="H99:X99"/>
    <mergeCell ref="E104:X104"/>
    <mergeCell ref="F106:S106"/>
    <mergeCell ref="F108:X108"/>
  </mergeCells>
  <hyperlinks>
    <hyperlink ref="E40" location="Инструкция!A1" display="Информация о региональных органах регулирования"/>
    <hyperlink ref="K58" location="Инструкция!A1" display="Обратиться за помощью"/>
    <hyperlink ref="K59" location="Инструкция!A1" display="Перейти"/>
    <hyperlink ref="E86" location="Инструкция!A1" display="Руководство по загрузке документов"/>
    <hyperlink ref="K88" location="Инструкция!A1" display="Перейти к разделу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G68" activeCellId="0" sqref="G68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ColWidth="9.125" defaultRowHeight="15" zeroHeight="false" outlineLevelRow="0" outlineLevelCol="0"/>
  <cols>
    <col collapsed="false" customWidth="false" hidden="false" outlineLevel="0" max="1025" min="1" style="338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52" activeCellId="0" sqref="P52"/>
    </sheetView>
  </sheetViews>
  <sheetFormatPr defaultColWidth="9.125" defaultRowHeight="11.25" zeroHeight="false" outlineLevelRow="0" outlineLevelCol="0"/>
  <cols>
    <col collapsed="false" customWidth="false" hidden="false" outlineLevel="0" max="1025" min="1" style="339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ColWidth="9.125" defaultRowHeight="11.25" zeroHeight="false" outlineLevelRow="0" outlineLevelCol="0"/>
  <cols>
    <col collapsed="false" customWidth="false" hidden="false" outlineLevel="0" max="1025" min="1" style="340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0" activeCellId="0" sqref="M20"/>
    </sheetView>
  </sheetViews>
  <sheetFormatPr defaultColWidth="9.125" defaultRowHeight="11.25" zeroHeight="false" outlineLevelRow="0" outlineLevelCol="0"/>
  <cols>
    <col collapsed="false" customWidth="false" hidden="false" outlineLevel="0" max="1025" min="1" style="341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7" activeCellId="0" sqref="E37"/>
    </sheetView>
  </sheetViews>
  <sheetFormatPr defaultColWidth="8.734375" defaultRowHeight="11.25" zeroHeight="false" outlineLevelRow="0" outlineLevelCol="0"/>
  <cols>
    <col collapsed="false" customWidth="true" hidden="false" outlineLevel="0" max="1" min="1" style="137" width="49.14"/>
  </cols>
  <sheetData>
    <row r="1" customFormat="false" ht="12" hidden="false" customHeight="false" outlineLevel="0" collapsed="false">
      <c r="A1" s="342"/>
    </row>
    <row r="2" customFormat="false" ht="12" hidden="false" customHeight="false" outlineLevel="0" collapsed="false">
      <c r="A2" s="342"/>
    </row>
    <row r="3" customFormat="false" ht="12" hidden="false" customHeight="false" outlineLevel="0" collapsed="false">
      <c r="A3" s="342"/>
    </row>
    <row r="4" customFormat="false" ht="12" hidden="false" customHeight="false" outlineLevel="0" collapsed="false">
      <c r="A4" s="342"/>
    </row>
    <row r="5" customFormat="false" ht="12" hidden="false" customHeight="false" outlineLevel="0" collapsed="false">
      <c r="A5" s="342"/>
    </row>
    <row r="6" customFormat="false" ht="12" hidden="false" customHeight="false" outlineLevel="0" collapsed="false">
      <c r="A6" s="342"/>
    </row>
    <row r="7" customFormat="false" ht="12" hidden="false" customHeight="false" outlineLevel="0" collapsed="false">
      <c r="A7" s="342"/>
    </row>
    <row r="8" customFormat="false" ht="12" hidden="false" customHeight="false" outlineLevel="0" collapsed="false">
      <c r="A8" s="342"/>
    </row>
    <row r="9" customFormat="false" ht="12" hidden="false" customHeight="false" outlineLevel="0" collapsed="false">
      <c r="A9" s="342"/>
    </row>
    <row r="10" customFormat="false" ht="12" hidden="false" customHeight="false" outlineLevel="0" collapsed="false">
      <c r="A10" s="342"/>
    </row>
    <row r="11" customFormat="false" ht="12" hidden="false" customHeight="false" outlineLevel="0" collapsed="false">
      <c r="A11" s="342"/>
    </row>
    <row r="12" customFormat="false" ht="12" hidden="false" customHeight="false" outlineLevel="0" collapsed="false">
      <c r="A12" s="342"/>
    </row>
    <row r="13" customFormat="false" ht="12" hidden="false" customHeight="false" outlineLevel="0" collapsed="false">
      <c r="A13" s="342"/>
    </row>
    <row r="14" customFormat="false" ht="12" hidden="false" customHeight="false" outlineLevel="0" collapsed="false">
      <c r="A14" s="342"/>
    </row>
    <row r="15" customFormat="false" ht="12" hidden="false" customHeight="false" outlineLevel="0" collapsed="false">
      <c r="A15" s="342"/>
    </row>
    <row r="16" customFormat="false" ht="12" hidden="false" customHeight="false" outlineLevel="0" collapsed="false">
      <c r="A16" s="342"/>
    </row>
    <row r="17" customFormat="false" ht="12" hidden="false" customHeight="false" outlineLevel="0" collapsed="false">
      <c r="A17" s="342"/>
    </row>
    <row r="18" customFormat="false" ht="12" hidden="false" customHeight="false" outlineLevel="0" collapsed="false">
      <c r="A18" s="342"/>
    </row>
    <row r="19" customFormat="false" ht="12" hidden="false" customHeight="false" outlineLevel="0" collapsed="false">
      <c r="A19" s="34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ColWidth="9.125" defaultRowHeight="11.25" zeroHeight="false" outlineLevelRow="0" outlineLevelCol="0"/>
  <cols>
    <col collapsed="false" customWidth="false" hidden="false" outlineLevel="0" max="1" min="1" style="343" width="9.14"/>
    <col collapsed="false" customWidth="false" hidden="false" outlineLevel="0" max="1025" min="2" style="344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26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9.125" defaultRowHeight="11.25" zeroHeight="false" outlineLevelRow="0" outlineLevelCol="0"/>
  <cols>
    <col collapsed="false" customWidth="true" hidden="false" outlineLevel="0" max="1" min="1" style="340" width="36.28"/>
    <col collapsed="false" customWidth="true" hidden="false" outlineLevel="0" max="2" min="2" style="340" width="21.15"/>
    <col collapsed="false" customWidth="false" hidden="false" outlineLevel="0" max="1025" min="3" style="345" width="9.14"/>
  </cols>
  <sheetData>
    <row r="1" customFormat="false" ht="11.25" hidden="false" customHeight="false" outlineLevel="0" collapsed="false">
      <c r="A1" s="346" t="s">
        <v>434</v>
      </c>
      <c r="B1" s="346" t="s">
        <v>435</v>
      </c>
    </row>
    <row r="2" customFormat="false" ht="11.25" hidden="false" customHeight="false" outlineLevel="0" collapsed="false">
      <c r="A2" s="137" t="s">
        <v>436</v>
      </c>
      <c r="B2" s="137" t="s">
        <v>437</v>
      </c>
    </row>
    <row r="3" customFormat="false" ht="11.25" hidden="false" customHeight="false" outlineLevel="0" collapsed="false">
      <c r="A3" s="137" t="s">
        <v>438</v>
      </c>
      <c r="B3" s="137" t="s">
        <v>439</v>
      </c>
    </row>
    <row r="4" customFormat="false" ht="11.25" hidden="false" customHeight="false" outlineLevel="0" collapsed="false">
      <c r="A4" s="137" t="s">
        <v>440</v>
      </c>
      <c r="B4" s="137" t="s">
        <v>441</v>
      </c>
    </row>
    <row r="5" customFormat="false" ht="11.25" hidden="false" customHeight="false" outlineLevel="0" collapsed="false">
      <c r="A5" s="137" t="s">
        <v>442</v>
      </c>
      <c r="B5" s="137" t="s">
        <v>443</v>
      </c>
    </row>
    <row r="6" customFormat="false" ht="11.25" hidden="false" customHeight="false" outlineLevel="0" collapsed="false">
      <c r="A6" s="137" t="s">
        <v>444</v>
      </c>
      <c r="B6" s="137" t="s">
        <v>445</v>
      </c>
    </row>
    <row r="7" customFormat="false" ht="11.25" hidden="false" customHeight="false" outlineLevel="0" collapsed="false">
      <c r="A7" s="137" t="s">
        <v>235</v>
      </c>
      <c r="B7" s="137" t="s">
        <v>446</v>
      </c>
    </row>
    <row r="8" customFormat="false" ht="11.25" hidden="false" customHeight="false" outlineLevel="0" collapsed="false">
      <c r="A8" s="137" t="s">
        <v>447</v>
      </c>
      <c r="B8" s="137" t="s">
        <v>448</v>
      </c>
    </row>
    <row r="9" customFormat="false" ht="11.25" hidden="false" customHeight="false" outlineLevel="0" collapsed="false">
      <c r="A9" s="137"/>
      <c r="B9" s="137" t="s">
        <v>449</v>
      </c>
    </row>
    <row r="10" customFormat="false" ht="11.25" hidden="false" customHeight="false" outlineLevel="0" collapsed="false">
      <c r="A10" s="137"/>
      <c r="B10" s="137" t="s">
        <v>450</v>
      </c>
    </row>
    <row r="11" customFormat="false" ht="11.25" hidden="false" customHeight="false" outlineLevel="0" collapsed="false">
      <c r="A11" s="137"/>
      <c r="B11" s="137" t="s">
        <v>451</v>
      </c>
    </row>
    <row r="12" customFormat="false" ht="11.25" hidden="false" customHeight="false" outlineLevel="0" collapsed="false">
      <c r="A12" s="137"/>
      <c r="B12" s="137" t="s">
        <v>452</v>
      </c>
    </row>
    <row r="13" customFormat="false" ht="11.25" hidden="false" customHeight="false" outlineLevel="0" collapsed="false">
      <c r="A13" s="137"/>
      <c r="B13" s="137" t="s">
        <v>453</v>
      </c>
    </row>
    <row r="14" customFormat="false" ht="11.25" hidden="false" customHeight="false" outlineLevel="0" collapsed="false">
      <c r="A14" s="137"/>
      <c r="B14" s="137" t="s">
        <v>454</v>
      </c>
    </row>
    <row r="15" customFormat="false" ht="11.25" hidden="false" customHeight="false" outlineLevel="0" collapsed="false">
      <c r="A15" s="137"/>
      <c r="B15" s="137" t="s">
        <v>455</v>
      </c>
    </row>
    <row r="16" customFormat="false" ht="11.25" hidden="false" customHeight="false" outlineLevel="0" collapsed="false">
      <c r="A16" s="137"/>
      <c r="B16" s="137" t="s">
        <v>456</v>
      </c>
    </row>
    <row r="17" customFormat="false" ht="11.25" hidden="false" customHeight="false" outlineLevel="0" collapsed="false">
      <c r="A17" s="137"/>
      <c r="B17" s="137" t="s">
        <v>457</v>
      </c>
    </row>
    <row r="18" customFormat="false" ht="11.25" hidden="false" customHeight="false" outlineLevel="0" collapsed="false">
      <c r="A18" s="137"/>
      <c r="B18" s="137" t="s">
        <v>458</v>
      </c>
    </row>
    <row r="19" customFormat="false" ht="11.25" hidden="false" customHeight="false" outlineLevel="0" collapsed="false">
      <c r="A19" s="137"/>
      <c r="B19" s="137" t="s">
        <v>459</v>
      </c>
    </row>
    <row r="20" customFormat="false" ht="11.25" hidden="false" customHeight="false" outlineLevel="0" collapsed="false">
      <c r="A20" s="137"/>
      <c r="B20" s="137" t="s">
        <v>460</v>
      </c>
    </row>
    <row r="21" customFormat="false" ht="11.25" hidden="false" customHeight="false" outlineLevel="0" collapsed="false">
      <c r="A21" s="137"/>
      <c r="B21" s="137" t="s">
        <v>461</v>
      </c>
    </row>
    <row r="22" customFormat="false" ht="11.25" hidden="false" customHeight="false" outlineLevel="0" collapsed="false">
      <c r="A22" s="137"/>
      <c r="B22" s="137" t="s">
        <v>462</v>
      </c>
    </row>
    <row r="23" customFormat="false" ht="11.25" hidden="false" customHeight="false" outlineLevel="0" collapsed="false">
      <c r="A23" s="137"/>
      <c r="B23" s="137" t="s">
        <v>463</v>
      </c>
    </row>
    <row r="24" customFormat="false" ht="11.25" hidden="false" customHeight="false" outlineLevel="0" collapsed="false">
      <c r="A24" s="137"/>
      <c r="B24" s="137" t="s">
        <v>464</v>
      </c>
    </row>
    <row r="25" customFormat="false" ht="11.25" hidden="false" customHeight="false" outlineLevel="0" collapsed="false">
      <c r="A25" s="137"/>
      <c r="B25" s="137"/>
    </row>
    <row r="26" customFormat="false" ht="11.25" hidden="false" customHeight="false" outlineLevel="0" collapsed="false">
      <c r="A26" s="137"/>
      <c r="B26" s="137"/>
    </row>
    <row r="27" customFormat="false" ht="11.25" hidden="false" customHeight="false" outlineLevel="0" collapsed="false">
      <c r="A27" s="137"/>
      <c r="B27" s="137"/>
    </row>
    <row r="28" customFormat="false" ht="11.25" hidden="false" customHeight="false" outlineLevel="0" collapsed="false">
      <c r="A28" s="137"/>
      <c r="B28" s="137"/>
    </row>
    <row r="29" customFormat="false" ht="11.25" hidden="false" customHeight="false" outlineLevel="0" collapsed="false">
      <c r="A29" s="137"/>
      <c r="B29" s="137"/>
    </row>
    <row r="30" customFormat="false" ht="11.25" hidden="false" customHeight="false" outlineLevel="0" collapsed="false">
      <c r="A30" s="137"/>
      <c r="B30" s="137"/>
    </row>
    <row r="31" customFormat="false" ht="11.25" hidden="false" customHeight="false" outlineLevel="0" collapsed="false">
      <c r="A31" s="137"/>
      <c r="B31" s="137"/>
    </row>
    <row r="32" customFormat="false" ht="11.25" hidden="false" customHeight="false" outlineLevel="0" collapsed="false">
      <c r="A32" s="137"/>
      <c r="B32" s="137"/>
    </row>
    <row r="33" customFormat="false" ht="11.25" hidden="false" customHeight="false" outlineLevel="0" collapsed="false">
      <c r="A33" s="137"/>
      <c r="B33" s="137"/>
    </row>
    <row r="34" customFormat="false" ht="11.25" hidden="false" customHeight="false" outlineLevel="0" collapsed="false">
      <c r="A34" s="137"/>
      <c r="B34" s="137"/>
    </row>
    <row r="35" customFormat="false" ht="11.25" hidden="false" customHeight="false" outlineLevel="0" collapsed="false">
      <c r="A35" s="137"/>
      <c r="B35" s="137"/>
    </row>
    <row r="36" customFormat="false" ht="11.25" hidden="false" customHeight="false" outlineLevel="0" collapsed="false">
      <c r="A36" s="137"/>
      <c r="B36" s="137"/>
    </row>
    <row r="37" customFormat="false" ht="11.25" hidden="false" customHeight="false" outlineLevel="0" collapsed="false">
      <c r="A37" s="137"/>
      <c r="B37" s="137"/>
    </row>
    <row r="38" customFormat="false" ht="11.25" hidden="false" customHeight="false" outlineLevel="0" collapsed="false">
      <c r="A38" s="137"/>
      <c r="B38" s="137"/>
    </row>
    <row r="39" customFormat="false" ht="11.25" hidden="false" customHeight="false" outlineLevel="0" collapsed="false">
      <c r="A39" s="137"/>
      <c r="B39" s="137"/>
    </row>
    <row r="40" customFormat="false" ht="11.25" hidden="false" customHeight="false" outlineLevel="0" collapsed="false">
      <c r="A40" s="137"/>
      <c r="B40" s="137"/>
    </row>
    <row r="41" customFormat="false" ht="11.25" hidden="false" customHeight="false" outlineLevel="0" collapsed="false">
      <c r="A41" s="137"/>
      <c r="B41" s="137"/>
    </row>
    <row r="42" customFormat="false" ht="11.25" hidden="false" customHeight="false" outlineLevel="0" collapsed="false">
      <c r="A42" s="137"/>
      <c r="B42" s="137"/>
    </row>
    <row r="43" customFormat="false" ht="11.25" hidden="false" customHeight="false" outlineLevel="0" collapsed="false">
      <c r="A43" s="137"/>
      <c r="B43" s="137"/>
    </row>
    <row r="44" customFormat="false" ht="11.25" hidden="false" customHeight="false" outlineLevel="0" collapsed="false">
      <c r="A44" s="137"/>
      <c r="B44" s="137"/>
    </row>
    <row r="45" customFormat="false" ht="11.25" hidden="false" customHeight="false" outlineLevel="0" collapsed="false">
      <c r="A45" s="137"/>
      <c r="B45" s="137"/>
    </row>
    <row r="46" customFormat="false" ht="11.25" hidden="false" customHeight="false" outlineLevel="0" collapsed="false">
      <c r="A46" s="137"/>
      <c r="B46" s="137"/>
    </row>
    <row r="47" customFormat="false" ht="11.25" hidden="false" customHeight="false" outlineLevel="0" collapsed="false">
      <c r="A47" s="137"/>
      <c r="B47" s="137"/>
    </row>
    <row r="48" customFormat="false" ht="11.25" hidden="false" customHeight="false" outlineLevel="0" collapsed="false">
      <c r="A48" s="137"/>
      <c r="B48" s="137"/>
    </row>
    <row r="49" customFormat="false" ht="11.25" hidden="false" customHeight="false" outlineLevel="0" collapsed="false">
      <c r="A49" s="137"/>
      <c r="B49" s="137"/>
    </row>
    <row r="50" customFormat="false" ht="11.25" hidden="false" customHeight="false" outlineLevel="0" collapsed="false">
      <c r="A50" s="137"/>
      <c r="B50" s="137"/>
    </row>
    <row r="51" customFormat="false" ht="11.25" hidden="false" customHeight="false" outlineLevel="0" collapsed="false">
      <c r="A51" s="137"/>
      <c r="B51" s="137"/>
    </row>
    <row r="52" customFormat="false" ht="11.25" hidden="false" customHeight="false" outlineLevel="0" collapsed="false">
      <c r="A52" s="137"/>
      <c r="B52" s="137"/>
    </row>
    <row r="53" customFormat="false" ht="11.25" hidden="false" customHeight="false" outlineLevel="0" collapsed="false">
      <c r="A53" s="137"/>
      <c r="B53" s="137"/>
    </row>
    <row r="54" customFormat="false" ht="11.25" hidden="false" customHeight="false" outlineLevel="0" collapsed="false">
      <c r="A54" s="137"/>
      <c r="B54" s="137"/>
    </row>
    <row r="55" customFormat="false" ht="11.25" hidden="false" customHeight="false" outlineLevel="0" collapsed="false">
      <c r="A55" s="137"/>
      <c r="B55" s="137"/>
    </row>
    <row r="56" customFormat="false" ht="11.25" hidden="false" customHeight="false" outlineLevel="0" collapsed="false">
      <c r="A56" s="137"/>
      <c r="B56" s="137"/>
    </row>
    <row r="57" customFormat="false" ht="11.25" hidden="false" customHeight="false" outlineLevel="0" collapsed="false">
      <c r="A57" s="137"/>
      <c r="B57" s="137"/>
    </row>
    <row r="58" customFormat="false" ht="11.25" hidden="false" customHeight="false" outlineLevel="0" collapsed="false">
      <c r="A58" s="137"/>
      <c r="B58" s="137"/>
    </row>
    <row r="59" customFormat="false" ht="11.25" hidden="false" customHeight="false" outlineLevel="0" collapsed="false">
      <c r="A59" s="137"/>
      <c r="B59" s="137"/>
    </row>
    <row r="60" customFormat="false" ht="11.25" hidden="false" customHeight="false" outlineLevel="0" collapsed="false">
      <c r="A60" s="137"/>
      <c r="B60" s="137"/>
    </row>
    <row r="61" customFormat="false" ht="11.25" hidden="false" customHeight="false" outlineLevel="0" collapsed="false">
      <c r="A61" s="137"/>
      <c r="B61" s="137"/>
    </row>
    <row r="62" customFormat="false" ht="11.25" hidden="false" customHeight="false" outlineLevel="0" collapsed="false">
      <c r="A62" s="137"/>
      <c r="B62" s="137"/>
    </row>
    <row r="63" customFormat="false" ht="11.25" hidden="false" customHeight="false" outlineLevel="0" collapsed="false">
      <c r="A63" s="137"/>
      <c r="B63" s="137"/>
    </row>
    <row r="64" customFormat="false" ht="11.25" hidden="false" customHeight="false" outlineLevel="0" collapsed="false">
      <c r="A64" s="137"/>
      <c r="B64" s="137"/>
    </row>
    <row r="65" customFormat="false" ht="11.25" hidden="false" customHeight="false" outlineLevel="0" collapsed="false">
      <c r="A65" s="137"/>
      <c r="B65" s="137"/>
    </row>
    <row r="66" customFormat="false" ht="11.25" hidden="false" customHeight="false" outlineLevel="0" collapsed="false">
      <c r="A66" s="137"/>
      <c r="B66" s="137"/>
    </row>
    <row r="67" customFormat="false" ht="11.25" hidden="false" customHeight="false" outlineLevel="0" collapsed="false">
      <c r="A67" s="137"/>
      <c r="B67" s="137"/>
    </row>
    <row r="68" customFormat="false" ht="11.25" hidden="false" customHeight="false" outlineLevel="0" collapsed="false">
      <c r="A68" s="137"/>
      <c r="B68" s="137"/>
    </row>
    <row r="69" customFormat="false" ht="11.25" hidden="false" customHeight="false" outlineLevel="0" collapsed="false">
      <c r="A69" s="137"/>
      <c r="B69" s="137"/>
    </row>
    <row r="70" customFormat="false" ht="11.25" hidden="false" customHeight="false" outlineLevel="0" collapsed="false">
      <c r="A70" s="137"/>
      <c r="B70" s="137"/>
    </row>
    <row r="71" customFormat="false" ht="11.25" hidden="false" customHeight="false" outlineLevel="0" collapsed="false">
      <c r="A71" s="137"/>
      <c r="B71" s="137"/>
    </row>
    <row r="72" customFormat="false" ht="11.25" hidden="false" customHeight="false" outlineLevel="0" collapsed="false">
      <c r="A72" s="137"/>
      <c r="B72" s="137"/>
    </row>
    <row r="73" customFormat="false" ht="11.25" hidden="false" customHeight="false" outlineLevel="0" collapsed="false">
      <c r="A73" s="137"/>
      <c r="B73" s="137"/>
    </row>
    <row r="74" customFormat="false" ht="11.25" hidden="false" customHeight="false" outlineLevel="0" collapsed="false">
      <c r="A74" s="137"/>
      <c r="B74" s="137"/>
    </row>
    <row r="75" customFormat="false" ht="11.25" hidden="false" customHeight="false" outlineLevel="0" collapsed="false">
      <c r="A75" s="137"/>
      <c r="B75" s="137"/>
    </row>
    <row r="76" customFormat="false" ht="11.25" hidden="false" customHeight="false" outlineLevel="0" collapsed="false">
      <c r="A76" s="137"/>
      <c r="B76" s="137"/>
    </row>
    <row r="77" customFormat="false" ht="11.25" hidden="false" customHeight="false" outlineLevel="0" collapsed="false">
      <c r="A77" s="137"/>
      <c r="B77" s="137"/>
    </row>
    <row r="78" customFormat="false" ht="11.25" hidden="false" customHeight="false" outlineLevel="0" collapsed="false">
      <c r="A78" s="137"/>
      <c r="B78" s="137"/>
    </row>
    <row r="79" customFormat="false" ht="11.25" hidden="false" customHeight="false" outlineLevel="0" collapsed="false">
      <c r="A79" s="137"/>
      <c r="B79" s="137"/>
    </row>
    <row r="80" customFormat="false" ht="11.25" hidden="false" customHeight="false" outlineLevel="0" collapsed="false">
      <c r="A80" s="137"/>
      <c r="B80" s="137"/>
    </row>
    <row r="81" customFormat="false" ht="11.25" hidden="false" customHeight="false" outlineLevel="0" collapsed="false">
      <c r="A81" s="137"/>
      <c r="B81" s="137"/>
    </row>
    <row r="82" customFormat="false" ht="11.25" hidden="false" customHeight="false" outlineLevel="0" collapsed="false">
      <c r="A82" s="137"/>
      <c r="B82" s="137"/>
    </row>
    <row r="83" customFormat="false" ht="11.25" hidden="false" customHeight="false" outlineLevel="0" collapsed="false">
      <c r="A83" s="137"/>
      <c r="B83" s="137"/>
    </row>
    <row r="84" customFormat="false" ht="11.25" hidden="false" customHeight="false" outlineLevel="0" collapsed="false">
      <c r="A84" s="137"/>
      <c r="B84" s="137"/>
    </row>
    <row r="85" customFormat="false" ht="11.25" hidden="false" customHeight="false" outlineLevel="0" collapsed="false">
      <c r="A85" s="137"/>
      <c r="B85" s="137"/>
    </row>
    <row r="86" customFormat="false" ht="11.25" hidden="false" customHeight="false" outlineLevel="0" collapsed="false">
      <c r="A86" s="137"/>
      <c r="B86" s="137"/>
    </row>
    <row r="87" customFormat="false" ht="11.25" hidden="false" customHeight="false" outlineLevel="0" collapsed="false">
      <c r="A87" s="137"/>
      <c r="B87" s="137"/>
    </row>
    <row r="88" customFormat="false" ht="11.25" hidden="false" customHeight="false" outlineLevel="0" collapsed="false">
      <c r="A88" s="137"/>
      <c r="B88" s="137"/>
    </row>
    <row r="89" customFormat="false" ht="11.25" hidden="false" customHeight="false" outlineLevel="0" collapsed="false">
      <c r="A89" s="137"/>
      <c r="B89" s="137"/>
    </row>
    <row r="90" customFormat="false" ht="11.25" hidden="false" customHeight="false" outlineLevel="0" collapsed="false">
      <c r="A90" s="137"/>
      <c r="B90" s="137"/>
    </row>
    <row r="91" customFormat="false" ht="11.25" hidden="false" customHeight="false" outlineLevel="0" collapsed="false">
      <c r="A91" s="137"/>
      <c r="B91" s="137"/>
    </row>
    <row r="92" customFormat="false" ht="11.25" hidden="false" customHeight="false" outlineLevel="0" collapsed="false">
      <c r="A92" s="137"/>
      <c r="B92" s="137"/>
    </row>
    <row r="93" customFormat="false" ht="11.25" hidden="false" customHeight="false" outlineLevel="0" collapsed="false">
      <c r="A93" s="137"/>
      <c r="B93" s="137"/>
    </row>
    <row r="94" customFormat="false" ht="11.25" hidden="false" customHeight="false" outlineLevel="0" collapsed="false">
      <c r="A94" s="137"/>
      <c r="B94" s="137"/>
    </row>
    <row r="95" customFormat="false" ht="11.25" hidden="false" customHeight="false" outlineLevel="0" collapsed="false">
      <c r="A95" s="137"/>
      <c r="B95" s="137"/>
    </row>
    <row r="96" customFormat="false" ht="11.25" hidden="false" customHeight="false" outlineLevel="0" collapsed="false">
      <c r="A96" s="137"/>
      <c r="B96" s="137"/>
    </row>
    <row r="97" customFormat="false" ht="11.25" hidden="false" customHeight="false" outlineLevel="0" collapsed="false">
      <c r="A97" s="137"/>
      <c r="B97" s="137"/>
    </row>
    <row r="98" customFormat="false" ht="11.25" hidden="false" customHeight="false" outlineLevel="0" collapsed="false">
      <c r="A98" s="137"/>
      <c r="B98" s="137"/>
    </row>
    <row r="99" customFormat="false" ht="11.25" hidden="false" customHeight="false" outlineLevel="0" collapsed="false">
      <c r="A99" s="137"/>
      <c r="B99" s="137"/>
    </row>
    <row r="100" customFormat="false" ht="11.25" hidden="false" customHeight="false" outlineLevel="0" collapsed="false">
      <c r="A100" s="137"/>
      <c r="B100" s="137"/>
    </row>
    <row r="101" customFormat="false" ht="11.25" hidden="false" customHeight="false" outlineLevel="0" collapsed="false">
      <c r="A101" s="137"/>
      <c r="B101" s="137"/>
    </row>
    <row r="102" customFormat="false" ht="11.25" hidden="false" customHeight="false" outlineLevel="0" collapsed="false">
      <c r="A102" s="137"/>
      <c r="B102" s="137"/>
    </row>
    <row r="103" customFormat="false" ht="11.25" hidden="false" customHeight="false" outlineLevel="0" collapsed="false">
      <c r="A103" s="137"/>
      <c r="B103" s="137"/>
    </row>
    <row r="104" customFormat="false" ht="11.25" hidden="false" customHeight="false" outlineLevel="0" collapsed="false">
      <c r="A104" s="137"/>
      <c r="B104" s="137"/>
    </row>
    <row r="105" customFormat="false" ht="11.25" hidden="false" customHeight="false" outlineLevel="0" collapsed="false">
      <c r="A105" s="137"/>
      <c r="B105" s="137"/>
    </row>
    <row r="106" customFormat="false" ht="11.25" hidden="false" customHeight="false" outlineLevel="0" collapsed="false">
      <c r="A106" s="137"/>
      <c r="B106" s="137"/>
    </row>
    <row r="107" customFormat="false" ht="11.25" hidden="false" customHeight="false" outlineLevel="0" collapsed="false">
      <c r="A107" s="137"/>
      <c r="B107" s="137"/>
    </row>
    <row r="108" customFormat="false" ht="11.25" hidden="false" customHeight="false" outlineLevel="0" collapsed="false">
      <c r="A108" s="137"/>
      <c r="B108" s="137"/>
    </row>
    <row r="109" customFormat="false" ht="11.25" hidden="false" customHeight="false" outlineLevel="0" collapsed="false">
      <c r="A109" s="137"/>
      <c r="B109" s="137"/>
    </row>
    <row r="110" customFormat="false" ht="11.25" hidden="false" customHeight="false" outlineLevel="0" collapsed="false">
      <c r="A110" s="137"/>
      <c r="B110" s="137"/>
    </row>
    <row r="111" customFormat="false" ht="11.25" hidden="false" customHeight="false" outlineLevel="0" collapsed="false">
      <c r="A111" s="137"/>
      <c r="B111" s="137"/>
    </row>
    <row r="112" customFormat="false" ht="11.25" hidden="false" customHeight="false" outlineLevel="0" collapsed="false">
      <c r="A112" s="137"/>
      <c r="B112" s="137"/>
    </row>
    <row r="113" customFormat="false" ht="11.25" hidden="false" customHeight="false" outlineLevel="0" collapsed="false">
      <c r="A113" s="137"/>
      <c r="B113" s="137"/>
    </row>
    <row r="114" customFormat="false" ht="11.25" hidden="false" customHeight="false" outlineLevel="0" collapsed="false">
      <c r="A114" s="137"/>
      <c r="B114" s="137"/>
    </row>
    <row r="115" customFormat="false" ht="11.25" hidden="false" customHeight="false" outlineLevel="0" collapsed="false">
      <c r="A115" s="137"/>
      <c r="B115" s="137"/>
    </row>
    <row r="116" customFormat="false" ht="11.25" hidden="false" customHeight="false" outlineLevel="0" collapsed="false">
      <c r="A116" s="137"/>
      <c r="B116" s="137"/>
    </row>
    <row r="117" customFormat="false" ht="11.25" hidden="false" customHeight="false" outlineLevel="0" collapsed="false">
      <c r="A117" s="137"/>
      <c r="B117" s="137"/>
    </row>
    <row r="118" customFormat="false" ht="11.25" hidden="false" customHeight="false" outlineLevel="0" collapsed="false">
      <c r="A118" s="137"/>
      <c r="B118" s="137"/>
    </row>
    <row r="119" customFormat="false" ht="11.25" hidden="false" customHeight="false" outlineLevel="0" collapsed="false">
      <c r="A119" s="137"/>
      <c r="B119" s="137"/>
    </row>
    <row r="120" customFormat="false" ht="11.25" hidden="false" customHeight="false" outlineLevel="0" collapsed="false">
      <c r="A120" s="137"/>
      <c r="B120" s="137"/>
    </row>
    <row r="121" customFormat="false" ht="11.25" hidden="false" customHeight="false" outlineLevel="0" collapsed="false">
      <c r="A121" s="137"/>
      <c r="B121" s="137"/>
    </row>
    <row r="122" customFormat="false" ht="11.25" hidden="false" customHeight="false" outlineLevel="0" collapsed="false">
      <c r="A122" s="137"/>
      <c r="B122" s="137"/>
    </row>
    <row r="123" customFormat="false" ht="11.25" hidden="false" customHeight="false" outlineLevel="0" collapsed="false">
      <c r="A123" s="137"/>
      <c r="B123" s="137"/>
    </row>
    <row r="124" customFormat="false" ht="11.25" hidden="false" customHeight="false" outlineLevel="0" collapsed="false">
      <c r="A124" s="137"/>
      <c r="B124" s="137"/>
    </row>
    <row r="125" customFormat="false" ht="11.25" hidden="false" customHeight="false" outlineLevel="0" collapsed="false">
      <c r="A125" s="137"/>
      <c r="B125" s="137"/>
    </row>
    <row r="126" customFormat="false" ht="11.25" hidden="false" customHeight="false" outlineLevel="0" collapsed="false">
      <c r="A126" s="137"/>
      <c r="B126" s="137"/>
    </row>
    <row r="127" customFormat="false" ht="11.25" hidden="false" customHeight="false" outlineLevel="0" collapsed="false">
      <c r="A127" s="137"/>
      <c r="B127" s="137"/>
    </row>
    <row r="128" customFormat="false" ht="11.25" hidden="false" customHeight="false" outlineLevel="0" collapsed="false">
      <c r="A128" s="137"/>
      <c r="B128" s="137"/>
    </row>
    <row r="129" customFormat="false" ht="11.25" hidden="false" customHeight="false" outlineLevel="0" collapsed="false">
      <c r="A129" s="137"/>
      <c r="B129" s="137"/>
    </row>
    <row r="130" customFormat="false" ht="11.25" hidden="false" customHeight="false" outlineLevel="0" collapsed="false">
      <c r="A130" s="137"/>
      <c r="B130" s="137"/>
    </row>
    <row r="131" customFormat="false" ht="11.25" hidden="false" customHeight="false" outlineLevel="0" collapsed="false">
      <c r="A131" s="137"/>
      <c r="B131" s="137"/>
    </row>
    <row r="132" customFormat="false" ht="11.25" hidden="false" customHeight="false" outlineLevel="0" collapsed="false">
      <c r="A132" s="137"/>
      <c r="B132" s="137"/>
    </row>
    <row r="133" customFormat="false" ht="11.25" hidden="false" customHeight="false" outlineLevel="0" collapsed="false">
      <c r="A133" s="137"/>
      <c r="B133" s="137"/>
    </row>
    <row r="134" customFormat="false" ht="11.25" hidden="false" customHeight="false" outlineLevel="0" collapsed="false">
      <c r="A134" s="137"/>
      <c r="B134" s="137"/>
    </row>
    <row r="135" customFormat="false" ht="11.25" hidden="false" customHeight="false" outlineLevel="0" collapsed="false">
      <c r="A135" s="137"/>
      <c r="B135" s="137"/>
    </row>
    <row r="136" customFormat="false" ht="11.25" hidden="false" customHeight="false" outlineLevel="0" collapsed="false">
      <c r="A136" s="137"/>
      <c r="B136" s="137"/>
    </row>
    <row r="137" customFormat="false" ht="11.25" hidden="false" customHeight="false" outlineLevel="0" collapsed="false">
      <c r="A137" s="137"/>
      <c r="B137" s="137"/>
    </row>
    <row r="138" customFormat="false" ht="11.25" hidden="false" customHeight="false" outlineLevel="0" collapsed="false">
      <c r="A138" s="137"/>
      <c r="B138" s="137"/>
    </row>
    <row r="139" customFormat="false" ht="11.25" hidden="false" customHeight="false" outlineLevel="0" collapsed="false">
      <c r="A139" s="137"/>
      <c r="B139" s="137"/>
    </row>
    <row r="140" customFormat="false" ht="11.25" hidden="false" customHeight="false" outlineLevel="0" collapsed="false">
      <c r="A140" s="137"/>
      <c r="B140" s="137"/>
    </row>
    <row r="141" customFormat="false" ht="11.25" hidden="false" customHeight="false" outlineLevel="0" collapsed="false">
      <c r="A141" s="137"/>
      <c r="B141" s="137"/>
    </row>
    <row r="142" customFormat="false" ht="11.25" hidden="false" customHeight="false" outlineLevel="0" collapsed="false">
      <c r="A142" s="137"/>
      <c r="B142" s="137"/>
    </row>
    <row r="143" customFormat="false" ht="11.25" hidden="false" customHeight="false" outlineLevel="0" collapsed="false">
      <c r="A143" s="137"/>
      <c r="B143" s="137"/>
    </row>
    <row r="144" customFormat="false" ht="11.25" hidden="false" customHeight="false" outlineLevel="0" collapsed="false">
      <c r="A144" s="137"/>
      <c r="B144" s="137"/>
    </row>
    <row r="145" customFormat="false" ht="11.25" hidden="false" customHeight="false" outlineLevel="0" collapsed="false">
      <c r="A145" s="137"/>
      <c r="B145" s="137"/>
    </row>
    <row r="146" customFormat="false" ht="11.25" hidden="false" customHeight="false" outlineLevel="0" collapsed="false">
      <c r="A146" s="137"/>
      <c r="B146" s="137"/>
    </row>
    <row r="147" customFormat="false" ht="11.25" hidden="false" customHeight="false" outlineLevel="0" collapsed="false">
      <c r="A147" s="137"/>
      <c r="B147" s="137"/>
    </row>
    <row r="148" customFormat="false" ht="11.25" hidden="false" customHeight="false" outlineLevel="0" collapsed="false">
      <c r="A148" s="137"/>
      <c r="B148" s="137"/>
    </row>
    <row r="149" customFormat="false" ht="11.25" hidden="false" customHeight="false" outlineLevel="0" collapsed="false">
      <c r="A149" s="137"/>
      <c r="B149" s="137"/>
    </row>
    <row r="150" customFormat="false" ht="11.25" hidden="false" customHeight="false" outlineLevel="0" collapsed="false">
      <c r="A150" s="137"/>
      <c r="B150" s="137"/>
    </row>
    <row r="151" customFormat="false" ht="11.25" hidden="false" customHeight="false" outlineLevel="0" collapsed="false">
      <c r="A151" s="137"/>
      <c r="B151" s="137"/>
    </row>
    <row r="152" customFormat="false" ht="11.25" hidden="false" customHeight="false" outlineLevel="0" collapsed="false">
      <c r="A152" s="137"/>
      <c r="B152" s="137"/>
    </row>
    <row r="153" customFormat="false" ht="11.25" hidden="false" customHeight="false" outlineLevel="0" collapsed="false">
      <c r="A153" s="137"/>
      <c r="B153" s="137"/>
    </row>
    <row r="154" customFormat="false" ht="11.25" hidden="false" customHeight="false" outlineLevel="0" collapsed="false">
      <c r="A154" s="137"/>
      <c r="B154" s="137"/>
    </row>
    <row r="155" customFormat="false" ht="11.25" hidden="false" customHeight="false" outlineLevel="0" collapsed="false">
      <c r="A155" s="137"/>
      <c r="B155" s="137"/>
    </row>
    <row r="156" customFormat="false" ht="11.25" hidden="false" customHeight="false" outlineLevel="0" collapsed="false">
      <c r="A156" s="137"/>
      <c r="B156" s="137"/>
    </row>
    <row r="157" customFormat="false" ht="11.25" hidden="false" customHeight="false" outlineLevel="0" collapsed="false">
      <c r="A157" s="137"/>
      <c r="B157" s="137"/>
    </row>
    <row r="158" customFormat="false" ht="11.25" hidden="false" customHeight="false" outlineLevel="0" collapsed="false">
      <c r="A158" s="137"/>
      <c r="B158" s="137"/>
    </row>
    <row r="159" customFormat="false" ht="11.25" hidden="false" customHeight="false" outlineLevel="0" collapsed="false">
      <c r="A159" s="137"/>
      <c r="B159" s="137"/>
    </row>
    <row r="160" customFormat="false" ht="11.25" hidden="false" customHeight="false" outlineLevel="0" collapsed="false">
      <c r="A160" s="137"/>
      <c r="B160" s="137"/>
    </row>
    <row r="161" customFormat="false" ht="11.25" hidden="false" customHeight="false" outlineLevel="0" collapsed="false">
      <c r="A161" s="137"/>
      <c r="B161" s="137"/>
    </row>
    <row r="162" customFormat="false" ht="11.25" hidden="false" customHeight="false" outlineLevel="0" collapsed="false">
      <c r="A162" s="137"/>
      <c r="B162" s="137"/>
    </row>
    <row r="163" customFormat="false" ht="11.25" hidden="false" customHeight="false" outlineLevel="0" collapsed="false">
      <c r="A163" s="137"/>
      <c r="B163" s="137"/>
    </row>
    <row r="164" customFormat="false" ht="11.25" hidden="false" customHeight="false" outlineLevel="0" collapsed="false">
      <c r="A164" s="137"/>
      <c r="B164" s="137"/>
    </row>
    <row r="165" customFormat="false" ht="11.25" hidden="false" customHeight="false" outlineLevel="0" collapsed="false">
      <c r="A165" s="137"/>
      <c r="B165" s="137"/>
    </row>
    <row r="166" customFormat="false" ht="11.25" hidden="false" customHeight="false" outlineLevel="0" collapsed="false">
      <c r="A166" s="137"/>
      <c r="B166" s="137"/>
    </row>
    <row r="167" customFormat="false" ht="11.25" hidden="false" customHeight="false" outlineLevel="0" collapsed="false">
      <c r="A167" s="137"/>
      <c r="B167" s="137"/>
    </row>
    <row r="168" customFormat="false" ht="11.25" hidden="false" customHeight="false" outlineLevel="0" collapsed="false">
      <c r="A168" s="137"/>
      <c r="B168" s="137"/>
    </row>
    <row r="169" customFormat="false" ht="11.25" hidden="false" customHeight="false" outlineLevel="0" collapsed="false">
      <c r="A169" s="137"/>
      <c r="B169" s="137"/>
    </row>
    <row r="170" customFormat="false" ht="11.25" hidden="false" customHeight="false" outlineLevel="0" collapsed="false">
      <c r="A170" s="137"/>
      <c r="B170" s="137"/>
    </row>
    <row r="171" customFormat="false" ht="11.25" hidden="false" customHeight="false" outlineLevel="0" collapsed="false">
      <c r="A171" s="137"/>
      <c r="B171" s="137"/>
    </row>
    <row r="172" customFormat="false" ht="11.25" hidden="false" customHeight="false" outlineLevel="0" collapsed="false">
      <c r="A172" s="137"/>
      <c r="B172" s="137"/>
    </row>
    <row r="173" customFormat="false" ht="11.25" hidden="false" customHeight="false" outlineLevel="0" collapsed="false">
      <c r="A173" s="137"/>
      <c r="B173" s="137"/>
    </row>
    <row r="174" customFormat="false" ht="11.25" hidden="false" customHeight="false" outlineLevel="0" collapsed="false">
      <c r="A174" s="137"/>
      <c r="B174" s="137"/>
    </row>
    <row r="175" customFormat="false" ht="11.25" hidden="false" customHeight="false" outlineLevel="0" collapsed="false">
      <c r="A175" s="137"/>
      <c r="B175" s="137"/>
    </row>
    <row r="176" customFormat="false" ht="11.25" hidden="false" customHeight="false" outlineLevel="0" collapsed="false">
      <c r="A176" s="137"/>
      <c r="B176" s="137"/>
    </row>
    <row r="177" customFormat="false" ht="11.25" hidden="false" customHeight="false" outlineLevel="0" collapsed="false">
      <c r="A177" s="137"/>
      <c r="B177" s="137"/>
    </row>
    <row r="178" customFormat="false" ht="11.25" hidden="false" customHeight="false" outlineLevel="0" collapsed="false">
      <c r="A178" s="137"/>
      <c r="B178" s="137"/>
    </row>
    <row r="179" customFormat="false" ht="11.25" hidden="false" customHeight="false" outlineLevel="0" collapsed="false">
      <c r="A179" s="137"/>
      <c r="B179" s="137"/>
    </row>
    <row r="180" customFormat="false" ht="11.25" hidden="false" customHeight="false" outlineLevel="0" collapsed="false">
      <c r="A180" s="137"/>
      <c r="B180" s="137"/>
    </row>
    <row r="181" customFormat="false" ht="11.25" hidden="false" customHeight="false" outlineLevel="0" collapsed="false">
      <c r="A181" s="137"/>
      <c r="B181" s="137"/>
    </row>
    <row r="182" customFormat="false" ht="11.25" hidden="false" customHeight="false" outlineLevel="0" collapsed="false">
      <c r="A182" s="137"/>
      <c r="B182" s="137"/>
    </row>
    <row r="183" customFormat="false" ht="11.25" hidden="false" customHeight="false" outlineLevel="0" collapsed="false">
      <c r="A183" s="137"/>
      <c r="B183" s="137"/>
    </row>
    <row r="184" customFormat="false" ht="11.25" hidden="false" customHeight="false" outlineLevel="0" collapsed="false">
      <c r="A184" s="137"/>
      <c r="B184" s="137"/>
    </row>
    <row r="185" customFormat="false" ht="11.25" hidden="false" customHeight="false" outlineLevel="0" collapsed="false">
      <c r="A185" s="137"/>
      <c r="B185" s="137"/>
    </row>
    <row r="186" customFormat="false" ht="11.25" hidden="false" customHeight="false" outlineLevel="0" collapsed="false">
      <c r="A186" s="137"/>
      <c r="B186" s="137"/>
    </row>
    <row r="187" customFormat="false" ht="11.25" hidden="false" customHeight="false" outlineLevel="0" collapsed="false">
      <c r="A187" s="137"/>
      <c r="B187" s="137"/>
    </row>
    <row r="188" customFormat="false" ht="11.25" hidden="false" customHeight="false" outlineLevel="0" collapsed="false">
      <c r="A188" s="137"/>
      <c r="B188" s="137"/>
    </row>
    <row r="189" customFormat="false" ht="11.25" hidden="false" customHeight="false" outlineLevel="0" collapsed="false">
      <c r="A189" s="137"/>
      <c r="B189" s="137"/>
    </row>
    <row r="190" customFormat="false" ht="11.25" hidden="false" customHeight="false" outlineLevel="0" collapsed="false">
      <c r="A190" s="137"/>
      <c r="B190" s="137"/>
    </row>
    <row r="191" customFormat="false" ht="11.25" hidden="false" customHeight="false" outlineLevel="0" collapsed="false">
      <c r="A191" s="137"/>
      <c r="B191" s="137"/>
    </row>
    <row r="192" customFormat="false" ht="11.25" hidden="false" customHeight="false" outlineLevel="0" collapsed="false">
      <c r="A192" s="137"/>
      <c r="B192" s="137"/>
    </row>
    <row r="193" customFormat="false" ht="11.25" hidden="false" customHeight="false" outlineLevel="0" collapsed="false">
      <c r="A193" s="137"/>
      <c r="B193" s="137"/>
    </row>
    <row r="194" customFormat="false" ht="11.25" hidden="false" customHeight="false" outlineLevel="0" collapsed="false">
      <c r="A194" s="137"/>
      <c r="B194" s="137"/>
    </row>
    <row r="195" customFormat="false" ht="11.25" hidden="false" customHeight="false" outlineLevel="0" collapsed="false">
      <c r="A195" s="137"/>
      <c r="B195" s="137"/>
    </row>
    <row r="196" customFormat="false" ht="11.25" hidden="false" customHeight="false" outlineLevel="0" collapsed="false">
      <c r="A196" s="137"/>
      <c r="B196" s="137"/>
    </row>
    <row r="197" customFormat="false" ht="11.25" hidden="false" customHeight="false" outlineLevel="0" collapsed="false">
      <c r="A197" s="137"/>
      <c r="B197" s="137"/>
    </row>
    <row r="198" customFormat="false" ht="11.25" hidden="false" customHeight="false" outlineLevel="0" collapsed="false">
      <c r="A198" s="137"/>
      <c r="B198" s="137"/>
    </row>
    <row r="199" customFormat="false" ht="11.25" hidden="false" customHeight="false" outlineLevel="0" collapsed="false">
      <c r="A199" s="137"/>
      <c r="B199" s="137"/>
    </row>
    <row r="200" customFormat="false" ht="11.25" hidden="false" customHeight="false" outlineLevel="0" collapsed="false">
      <c r="A200" s="137"/>
      <c r="B200" s="137"/>
    </row>
    <row r="201" customFormat="false" ht="11.25" hidden="false" customHeight="false" outlineLevel="0" collapsed="false">
      <c r="A201" s="137"/>
      <c r="B201" s="137"/>
    </row>
    <row r="202" customFormat="false" ht="11.25" hidden="false" customHeight="false" outlineLevel="0" collapsed="false">
      <c r="A202" s="137"/>
      <c r="B202" s="137"/>
    </row>
    <row r="203" customFormat="false" ht="11.25" hidden="false" customHeight="false" outlineLevel="0" collapsed="false">
      <c r="A203" s="137"/>
      <c r="B203" s="137"/>
    </row>
    <row r="204" customFormat="false" ht="11.25" hidden="false" customHeight="false" outlineLevel="0" collapsed="false">
      <c r="A204" s="137"/>
      <c r="B204" s="137"/>
    </row>
    <row r="205" customFormat="false" ht="11.25" hidden="false" customHeight="false" outlineLevel="0" collapsed="false">
      <c r="A205" s="137"/>
      <c r="B205" s="137"/>
    </row>
    <row r="206" customFormat="false" ht="11.25" hidden="false" customHeight="false" outlineLevel="0" collapsed="false">
      <c r="A206" s="137"/>
      <c r="B206" s="137"/>
    </row>
    <row r="207" customFormat="false" ht="11.25" hidden="false" customHeight="false" outlineLevel="0" collapsed="false">
      <c r="A207" s="137"/>
      <c r="B207" s="137"/>
    </row>
    <row r="208" customFormat="false" ht="11.25" hidden="false" customHeight="false" outlineLevel="0" collapsed="false">
      <c r="A208" s="137"/>
      <c r="B208" s="137"/>
    </row>
    <row r="209" customFormat="false" ht="11.25" hidden="false" customHeight="false" outlineLevel="0" collapsed="false">
      <c r="A209" s="137"/>
      <c r="B209" s="137"/>
    </row>
    <row r="210" customFormat="false" ht="11.25" hidden="false" customHeight="false" outlineLevel="0" collapsed="false">
      <c r="A210" s="137"/>
      <c r="B210" s="137"/>
    </row>
    <row r="211" customFormat="false" ht="11.25" hidden="false" customHeight="false" outlineLevel="0" collapsed="false">
      <c r="A211" s="137"/>
      <c r="B211" s="137"/>
    </row>
    <row r="212" customFormat="false" ht="11.25" hidden="false" customHeight="false" outlineLevel="0" collapsed="false">
      <c r="A212" s="137"/>
      <c r="B212" s="137"/>
    </row>
    <row r="213" customFormat="false" ht="11.25" hidden="false" customHeight="false" outlineLevel="0" collapsed="false">
      <c r="A213" s="137"/>
      <c r="B213" s="137"/>
    </row>
    <row r="214" customFormat="false" ht="11.25" hidden="false" customHeight="false" outlineLevel="0" collapsed="false">
      <c r="A214" s="137"/>
      <c r="B214" s="137"/>
    </row>
    <row r="215" customFormat="false" ht="11.25" hidden="false" customHeight="false" outlineLevel="0" collapsed="false">
      <c r="A215" s="137"/>
      <c r="B215" s="137"/>
    </row>
    <row r="216" customFormat="false" ht="11.25" hidden="false" customHeight="false" outlineLevel="0" collapsed="false">
      <c r="A216" s="137"/>
      <c r="B216" s="137"/>
    </row>
    <row r="217" customFormat="false" ht="11.25" hidden="false" customHeight="false" outlineLevel="0" collapsed="false">
      <c r="A217" s="137"/>
      <c r="B217" s="137"/>
    </row>
    <row r="218" customFormat="false" ht="11.25" hidden="false" customHeight="false" outlineLevel="0" collapsed="false">
      <c r="A218" s="137"/>
      <c r="B218" s="137"/>
    </row>
    <row r="219" customFormat="false" ht="11.25" hidden="false" customHeight="false" outlineLevel="0" collapsed="false">
      <c r="A219" s="137"/>
      <c r="B219" s="137"/>
    </row>
    <row r="220" customFormat="false" ht="11.25" hidden="false" customHeight="false" outlineLevel="0" collapsed="false">
      <c r="A220" s="137"/>
      <c r="B220" s="137"/>
    </row>
    <row r="221" customFormat="false" ht="11.25" hidden="false" customHeight="false" outlineLevel="0" collapsed="false">
      <c r="A221" s="137"/>
      <c r="B221" s="137"/>
    </row>
    <row r="222" customFormat="false" ht="11.25" hidden="false" customHeight="false" outlineLevel="0" collapsed="false">
      <c r="A222" s="137"/>
      <c r="B222" s="137"/>
    </row>
    <row r="223" customFormat="false" ht="11.25" hidden="false" customHeight="false" outlineLevel="0" collapsed="false">
      <c r="A223" s="137"/>
      <c r="B223" s="137"/>
    </row>
    <row r="224" customFormat="false" ht="11.25" hidden="false" customHeight="false" outlineLevel="0" collapsed="false">
      <c r="A224" s="137"/>
      <c r="B224" s="137"/>
    </row>
    <row r="225" customFormat="false" ht="11.25" hidden="false" customHeight="false" outlineLevel="0" collapsed="false">
      <c r="A225" s="137"/>
      <c r="B225" s="137"/>
    </row>
    <row r="226" customFormat="false" ht="11.25" hidden="false" customHeight="false" outlineLevel="0" collapsed="false">
      <c r="A226" s="137"/>
      <c r="B226" s="137"/>
    </row>
    <row r="227" customFormat="false" ht="11.25" hidden="false" customHeight="false" outlineLevel="0" collapsed="false">
      <c r="A227" s="137"/>
      <c r="B227" s="137"/>
    </row>
    <row r="228" customFormat="false" ht="11.25" hidden="false" customHeight="false" outlineLevel="0" collapsed="false">
      <c r="A228" s="137"/>
      <c r="B228" s="137"/>
    </row>
    <row r="229" customFormat="false" ht="11.25" hidden="false" customHeight="false" outlineLevel="0" collapsed="false">
      <c r="A229" s="137"/>
      <c r="B229" s="137"/>
    </row>
    <row r="230" customFormat="false" ht="11.25" hidden="false" customHeight="false" outlineLevel="0" collapsed="false">
      <c r="A230" s="137"/>
      <c r="B230" s="137"/>
    </row>
    <row r="231" customFormat="false" ht="11.25" hidden="false" customHeight="false" outlineLevel="0" collapsed="false">
      <c r="A231" s="137"/>
      <c r="B231" s="137"/>
    </row>
    <row r="232" customFormat="false" ht="11.25" hidden="false" customHeight="false" outlineLevel="0" collapsed="false">
      <c r="A232" s="137"/>
      <c r="B232" s="137"/>
    </row>
    <row r="233" customFormat="false" ht="11.25" hidden="false" customHeight="false" outlineLevel="0" collapsed="false">
      <c r="A233" s="137"/>
      <c r="B233" s="137"/>
    </row>
    <row r="234" customFormat="false" ht="11.25" hidden="false" customHeight="false" outlineLevel="0" collapsed="false">
      <c r="A234" s="137"/>
      <c r="B234" s="137"/>
    </row>
    <row r="235" customFormat="false" ht="11.25" hidden="false" customHeight="false" outlineLevel="0" collapsed="false">
      <c r="A235" s="137"/>
      <c r="B235" s="137"/>
    </row>
    <row r="236" customFormat="false" ht="11.25" hidden="false" customHeight="false" outlineLevel="0" collapsed="false">
      <c r="A236" s="137"/>
      <c r="B236" s="137"/>
    </row>
    <row r="237" customFormat="false" ht="11.25" hidden="false" customHeight="false" outlineLevel="0" collapsed="false">
      <c r="A237" s="137"/>
      <c r="B237" s="137"/>
    </row>
    <row r="238" customFormat="false" ht="11.25" hidden="false" customHeight="false" outlineLevel="0" collapsed="false">
      <c r="A238" s="137"/>
      <c r="B238" s="137"/>
    </row>
    <row r="239" customFormat="false" ht="11.25" hidden="false" customHeight="false" outlineLevel="0" collapsed="false">
      <c r="A239" s="137"/>
      <c r="B239" s="137"/>
    </row>
    <row r="240" customFormat="false" ht="11.25" hidden="false" customHeight="false" outlineLevel="0" collapsed="false">
      <c r="A240" s="137"/>
      <c r="B240" s="137"/>
    </row>
    <row r="241" customFormat="false" ht="11.25" hidden="false" customHeight="false" outlineLevel="0" collapsed="false">
      <c r="A241" s="137"/>
      <c r="B241" s="137"/>
    </row>
    <row r="242" customFormat="false" ht="11.25" hidden="false" customHeight="false" outlineLevel="0" collapsed="false">
      <c r="A242" s="137"/>
      <c r="B242" s="137"/>
    </row>
    <row r="243" customFormat="false" ht="11.25" hidden="false" customHeight="false" outlineLevel="0" collapsed="false">
      <c r="A243" s="137"/>
      <c r="B243" s="137"/>
    </row>
    <row r="244" customFormat="false" ht="11.25" hidden="false" customHeight="false" outlineLevel="0" collapsed="false">
      <c r="A244" s="137"/>
      <c r="B244" s="137"/>
    </row>
    <row r="245" customFormat="false" ht="11.25" hidden="false" customHeight="false" outlineLevel="0" collapsed="false">
      <c r="A245" s="137"/>
      <c r="B245" s="137"/>
    </row>
    <row r="246" customFormat="false" ht="11.25" hidden="false" customHeight="false" outlineLevel="0" collapsed="false">
      <c r="A246" s="137"/>
      <c r="B246" s="137"/>
    </row>
    <row r="247" customFormat="false" ht="11.25" hidden="false" customHeight="false" outlineLevel="0" collapsed="false">
      <c r="A247" s="137"/>
      <c r="B247" s="137"/>
    </row>
    <row r="248" customFormat="false" ht="11.25" hidden="false" customHeight="false" outlineLevel="0" collapsed="false">
      <c r="A248" s="137"/>
      <c r="B248" s="137"/>
    </row>
    <row r="249" customFormat="false" ht="11.25" hidden="false" customHeight="false" outlineLevel="0" collapsed="false">
      <c r="A249" s="137"/>
      <c r="B249" s="137"/>
    </row>
    <row r="250" customFormat="false" ht="11.25" hidden="false" customHeight="false" outlineLevel="0" collapsed="false">
      <c r="A250" s="137"/>
      <c r="B250" s="137"/>
    </row>
    <row r="251" customFormat="false" ht="11.25" hidden="false" customHeight="false" outlineLevel="0" collapsed="false">
      <c r="A251" s="137"/>
      <c r="B251" s="137"/>
    </row>
    <row r="252" customFormat="false" ht="11.25" hidden="false" customHeight="false" outlineLevel="0" collapsed="false">
      <c r="A252" s="137"/>
      <c r="B252" s="137"/>
    </row>
    <row r="253" customFormat="false" ht="11.25" hidden="false" customHeight="false" outlineLevel="0" collapsed="false">
      <c r="A253" s="137"/>
      <c r="B253" s="137"/>
    </row>
    <row r="254" customFormat="false" ht="11.25" hidden="false" customHeight="false" outlineLevel="0" collapsed="false">
      <c r="A254" s="137"/>
      <c r="B254" s="137"/>
    </row>
    <row r="255" customFormat="false" ht="11.25" hidden="false" customHeight="false" outlineLevel="0" collapsed="false">
      <c r="A255" s="137"/>
      <c r="B255" s="137"/>
    </row>
    <row r="256" customFormat="false" ht="11.25" hidden="false" customHeight="false" outlineLevel="0" collapsed="false">
      <c r="A256" s="137"/>
      <c r="B256" s="137"/>
    </row>
    <row r="257" customFormat="false" ht="11.25" hidden="false" customHeight="false" outlineLevel="0" collapsed="false">
      <c r="A257" s="137"/>
      <c r="B257" s="137"/>
    </row>
    <row r="258" customFormat="false" ht="11.25" hidden="false" customHeight="false" outlineLevel="0" collapsed="false">
      <c r="A258" s="137"/>
      <c r="B258" s="137"/>
    </row>
    <row r="259" customFormat="false" ht="11.25" hidden="false" customHeight="false" outlineLevel="0" collapsed="false">
      <c r="A259" s="137"/>
      <c r="B259" s="137"/>
    </row>
    <row r="260" customFormat="false" ht="11.25" hidden="false" customHeight="false" outlineLevel="0" collapsed="false">
      <c r="A260" s="137"/>
      <c r="B260" s="137"/>
    </row>
    <row r="261" customFormat="false" ht="11.25" hidden="false" customHeight="false" outlineLevel="0" collapsed="false">
      <c r="A261" s="137"/>
      <c r="B261" s="137"/>
    </row>
    <row r="262" customFormat="false" ht="11.25" hidden="false" customHeight="false" outlineLevel="0" collapsed="false">
      <c r="A262" s="137"/>
      <c r="B262" s="137"/>
    </row>
    <row r="263" customFormat="false" ht="11.25" hidden="false" customHeight="false" outlineLevel="0" collapsed="false">
      <c r="A263" s="137"/>
      <c r="B263" s="137"/>
    </row>
    <row r="264" customFormat="false" ht="11.25" hidden="false" customHeight="false" outlineLevel="0" collapsed="false">
      <c r="A264" s="137"/>
      <c r="B264" s="137"/>
    </row>
    <row r="265" customFormat="false" ht="11.25" hidden="false" customHeight="false" outlineLevel="0" collapsed="false">
      <c r="A265" s="137"/>
      <c r="B265" s="137"/>
    </row>
    <row r="266" customFormat="false" ht="11.25" hidden="false" customHeight="false" outlineLevel="0" collapsed="false">
      <c r="A266" s="137"/>
      <c r="B266" s="137"/>
    </row>
    <row r="267" customFormat="false" ht="11.25" hidden="false" customHeight="false" outlineLevel="0" collapsed="false">
      <c r="A267" s="137"/>
      <c r="B267" s="137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2" activeCellId="0" sqref="A52"/>
    </sheetView>
  </sheetViews>
  <sheetFormatPr defaultColWidth="9.125" defaultRowHeight="11.25" zeroHeight="false" outlineLevelRow="0" outlineLevelCol="0"/>
  <cols>
    <col collapsed="false" customWidth="true" hidden="false" outlineLevel="0" max="1" min="1" style="63" width="30.71"/>
    <col collapsed="false" customWidth="true" hidden="false" outlineLevel="0" max="2" min="2" style="63" width="80.71"/>
    <col collapsed="false" customWidth="true" hidden="false" outlineLevel="0" max="3" min="3" style="63" width="30.71"/>
    <col collapsed="false" customWidth="false" hidden="false" outlineLevel="0" max="1025" min="4" style="64" width="9.14"/>
  </cols>
  <sheetData>
    <row r="1" customFormat="false" ht="24" hidden="false" customHeight="true" outlineLevel="0" collapsed="false">
      <c r="A1" s="65" t="s">
        <v>30</v>
      </c>
      <c r="B1" s="65" t="s">
        <v>31</v>
      </c>
      <c r="C1" s="65" t="s">
        <v>32</v>
      </c>
      <c r="D1" s="66"/>
    </row>
    <row r="2" customFormat="false" ht="11.25" hidden="false" customHeight="false" outlineLevel="0" collapsed="false">
      <c r="A2" s="67" t="n">
        <v>42892.6915856481</v>
      </c>
      <c r="B2" s="63" t="s">
        <v>33</v>
      </c>
      <c r="C2" s="63" t="s">
        <v>34</v>
      </c>
    </row>
  </sheetData>
  <sheetProtection sheet="true" password="fa9c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4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6" min="1" style="348" width="9.14"/>
    <col collapsed="false" customWidth="false" hidden="false" outlineLevel="0" max="36" min="27" style="349" width="9.14"/>
    <col collapsed="false" customWidth="false" hidden="false" outlineLevel="0" max="1025" min="37" style="348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37" activeCellId="0" sqref="N37"/>
    </sheetView>
  </sheetViews>
  <sheetFormatPr defaultColWidth="9.125" defaultRowHeight="11.25" zeroHeight="false" outlineLevelRow="0" outlineLevelCol="0"/>
  <cols>
    <col collapsed="false" customWidth="false" hidden="false" outlineLevel="0" max="1025" min="1" style="350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44" activeCellId="0" sqref="K44"/>
    </sheetView>
  </sheetViews>
  <sheetFormatPr defaultColWidth="9.125" defaultRowHeight="11.25" zeroHeight="false" outlineLevelRow="0" outlineLevelCol="0"/>
  <cols>
    <col collapsed="false" customWidth="false" hidden="false" outlineLevel="0" max="1025" min="1" style="339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51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F10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5" activeCellId="0" sqref="K25"/>
    </sheetView>
  </sheetViews>
  <sheetFormatPr defaultColWidth="8.734375" defaultRowHeight="11.25" zeroHeight="false" outlineLevelRow="0" outlineLevelCol="0"/>
  <cols>
    <col collapsed="false" customWidth="true" hidden="false" outlineLevel="0" max="2" min="1" style="137" width="36.71"/>
    <col collapsed="false" customWidth="true" hidden="false" outlineLevel="0" max="3" min="3" style="137" width="12.71"/>
    <col collapsed="false" customWidth="true" hidden="false" outlineLevel="0" max="4" min="4" style="137" width="50.71"/>
    <col collapsed="false" customWidth="true" hidden="false" outlineLevel="0" max="5" min="5" style="137" width="36.71"/>
    <col collapsed="false" customWidth="true" hidden="false" outlineLevel="0" max="6" min="6" style="137" width="12.71"/>
  </cols>
  <sheetData>
    <row r="1" customFormat="false" ht="11.25" hidden="false" customHeight="false" outlineLevel="0" collapsed="false">
      <c r="A1" s="137" t="s">
        <v>465</v>
      </c>
      <c r="B1" s="137" t="s">
        <v>466</v>
      </c>
      <c r="C1" s="137" t="s">
        <v>467</v>
      </c>
      <c r="D1" s="137" t="s">
        <v>468</v>
      </c>
      <c r="E1" s="137" t="s">
        <v>465</v>
      </c>
      <c r="F1" s="137" t="s">
        <v>469</v>
      </c>
    </row>
    <row r="2" customFormat="false" ht="11.25" hidden="false" customHeight="false" outlineLevel="0" collapsed="false">
      <c r="A2" s="137" t="s">
        <v>470</v>
      </c>
      <c r="B2" s="137" t="s">
        <v>471</v>
      </c>
      <c r="C2" s="137" t="s">
        <v>472</v>
      </c>
      <c r="D2" s="137" t="s">
        <v>473</v>
      </c>
      <c r="E2" s="137" t="s">
        <v>470</v>
      </c>
      <c r="F2" s="137" t="s">
        <v>474</v>
      </c>
    </row>
    <row r="3" customFormat="false" ht="11.25" hidden="false" customHeight="false" outlineLevel="0" collapsed="false">
      <c r="A3" s="137" t="s">
        <v>470</v>
      </c>
      <c r="B3" s="137" t="s">
        <v>470</v>
      </c>
      <c r="C3" s="137" t="s">
        <v>475</v>
      </c>
      <c r="D3" s="137" t="s">
        <v>476</v>
      </c>
      <c r="E3" s="137" t="s">
        <v>477</v>
      </c>
      <c r="F3" s="137" t="s">
        <v>478</v>
      </c>
    </row>
    <row r="4" customFormat="false" ht="11.25" hidden="false" customHeight="false" outlineLevel="0" collapsed="false">
      <c r="A4" s="137" t="s">
        <v>470</v>
      </c>
      <c r="B4" s="137" t="s">
        <v>479</v>
      </c>
      <c r="C4" s="137" t="s">
        <v>480</v>
      </c>
      <c r="D4" s="137" t="s">
        <v>473</v>
      </c>
      <c r="E4" s="137" t="s">
        <v>481</v>
      </c>
      <c r="F4" s="137" t="s">
        <v>482</v>
      </c>
    </row>
    <row r="5" customFormat="false" ht="11.25" hidden="false" customHeight="false" outlineLevel="0" collapsed="false">
      <c r="A5" s="137" t="s">
        <v>470</v>
      </c>
      <c r="B5" s="137" t="s">
        <v>483</v>
      </c>
      <c r="C5" s="137" t="s">
        <v>484</v>
      </c>
      <c r="D5" s="137" t="s">
        <v>473</v>
      </c>
      <c r="E5" s="137" t="s">
        <v>485</v>
      </c>
      <c r="F5" s="137" t="s">
        <v>486</v>
      </c>
    </row>
    <row r="6" customFormat="false" ht="11.25" hidden="false" customHeight="false" outlineLevel="0" collapsed="false">
      <c r="A6" s="137" t="s">
        <v>477</v>
      </c>
      <c r="B6" s="137" t="s">
        <v>487</v>
      </c>
      <c r="C6" s="137" t="s">
        <v>488</v>
      </c>
      <c r="D6" s="137" t="s">
        <v>473</v>
      </c>
      <c r="E6" s="137" t="s">
        <v>489</v>
      </c>
      <c r="F6" s="137" t="s">
        <v>490</v>
      </c>
    </row>
    <row r="7" customFormat="false" ht="11.25" hidden="false" customHeight="false" outlineLevel="0" collapsed="false">
      <c r="A7" s="137" t="s">
        <v>477</v>
      </c>
      <c r="B7" s="137" t="s">
        <v>477</v>
      </c>
      <c r="C7" s="137" t="s">
        <v>491</v>
      </c>
      <c r="D7" s="137" t="s">
        <v>476</v>
      </c>
      <c r="E7" s="137" t="s">
        <v>492</v>
      </c>
      <c r="F7" s="137" t="s">
        <v>493</v>
      </c>
    </row>
    <row r="8" customFormat="false" ht="11.25" hidden="false" customHeight="false" outlineLevel="0" collapsed="false">
      <c r="A8" s="137" t="s">
        <v>477</v>
      </c>
      <c r="B8" s="137" t="s">
        <v>494</v>
      </c>
      <c r="C8" s="137" t="s">
        <v>495</v>
      </c>
      <c r="D8" s="137" t="s">
        <v>473</v>
      </c>
      <c r="E8" s="137" t="s">
        <v>496</v>
      </c>
      <c r="F8" s="137" t="s">
        <v>497</v>
      </c>
    </row>
    <row r="9" customFormat="false" ht="11.25" hidden="false" customHeight="false" outlineLevel="0" collapsed="false">
      <c r="A9" s="137" t="s">
        <v>477</v>
      </c>
      <c r="B9" s="137" t="s">
        <v>498</v>
      </c>
      <c r="C9" s="137" t="s">
        <v>499</v>
      </c>
      <c r="D9" s="137" t="s">
        <v>473</v>
      </c>
      <c r="E9" s="137" t="s">
        <v>500</v>
      </c>
      <c r="F9" s="137" t="s">
        <v>501</v>
      </c>
    </row>
    <row r="10" customFormat="false" ht="11.25" hidden="false" customHeight="false" outlineLevel="0" collapsed="false">
      <c r="A10" s="137" t="s">
        <v>477</v>
      </c>
      <c r="B10" s="137" t="s">
        <v>502</v>
      </c>
      <c r="C10" s="137" t="s">
        <v>503</v>
      </c>
      <c r="D10" s="137" t="s">
        <v>473</v>
      </c>
      <c r="E10" s="137" t="s">
        <v>504</v>
      </c>
      <c r="F10" s="137" t="s">
        <v>505</v>
      </c>
    </row>
    <row r="11" customFormat="false" ht="11.25" hidden="false" customHeight="false" outlineLevel="0" collapsed="false">
      <c r="A11" s="137" t="s">
        <v>477</v>
      </c>
      <c r="B11" s="137" t="s">
        <v>506</v>
      </c>
      <c r="C11" s="137" t="s">
        <v>507</v>
      </c>
      <c r="D11" s="137" t="s">
        <v>473</v>
      </c>
      <c r="E11" s="137" t="s">
        <v>508</v>
      </c>
      <c r="F11" s="137" t="s">
        <v>509</v>
      </c>
    </row>
    <row r="12" customFormat="false" ht="11.25" hidden="false" customHeight="false" outlineLevel="0" collapsed="false">
      <c r="A12" s="137" t="s">
        <v>481</v>
      </c>
      <c r="B12" s="137" t="s">
        <v>481</v>
      </c>
      <c r="C12" s="137" t="s">
        <v>510</v>
      </c>
      <c r="D12" s="137" t="s">
        <v>476</v>
      </c>
      <c r="E12" s="137" t="s">
        <v>511</v>
      </c>
      <c r="F12" s="137" t="s">
        <v>512</v>
      </c>
    </row>
    <row r="13" customFormat="false" ht="11.25" hidden="false" customHeight="false" outlineLevel="0" collapsed="false">
      <c r="A13" s="137" t="s">
        <v>481</v>
      </c>
      <c r="B13" s="137" t="s">
        <v>513</v>
      </c>
      <c r="C13" s="137" t="s">
        <v>514</v>
      </c>
      <c r="D13" s="137" t="s">
        <v>473</v>
      </c>
      <c r="E13" s="137" t="s">
        <v>515</v>
      </c>
      <c r="F13" s="137" t="s">
        <v>516</v>
      </c>
    </row>
    <row r="14" customFormat="false" ht="11.25" hidden="false" customHeight="false" outlineLevel="0" collapsed="false">
      <c r="A14" s="137" t="s">
        <v>481</v>
      </c>
      <c r="B14" s="137" t="s">
        <v>517</v>
      </c>
      <c r="C14" s="137" t="s">
        <v>518</v>
      </c>
      <c r="D14" s="137" t="s">
        <v>473</v>
      </c>
      <c r="E14" s="137" t="s">
        <v>105</v>
      </c>
      <c r="F14" s="137" t="s">
        <v>519</v>
      </c>
    </row>
    <row r="15" customFormat="false" ht="11.25" hidden="false" customHeight="false" outlineLevel="0" collapsed="false">
      <c r="A15" s="137" t="s">
        <v>481</v>
      </c>
      <c r="B15" s="137" t="s">
        <v>520</v>
      </c>
      <c r="C15" s="137" t="s">
        <v>521</v>
      </c>
      <c r="D15" s="137" t="s">
        <v>473</v>
      </c>
      <c r="E15" s="137" t="s">
        <v>522</v>
      </c>
      <c r="F15" s="137" t="s">
        <v>523</v>
      </c>
    </row>
    <row r="16" customFormat="false" ht="11.25" hidden="false" customHeight="false" outlineLevel="0" collapsed="false">
      <c r="A16" s="137" t="s">
        <v>485</v>
      </c>
      <c r="B16" s="137" t="s">
        <v>524</v>
      </c>
      <c r="C16" s="137" t="s">
        <v>525</v>
      </c>
      <c r="D16" s="137" t="s">
        <v>473</v>
      </c>
      <c r="E16" s="137" t="s">
        <v>526</v>
      </c>
      <c r="F16" s="137" t="s">
        <v>527</v>
      </c>
    </row>
    <row r="17" customFormat="false" ht="11.25" hidden="false" customHeight="false" outlineLevel="0" collapsed="false">
      <c r="A17" s="137" t="s">
        <v>485</v>
      </c>
      <c r="B17" s="137" t="s">
        <v>485</v>
      </c>
      <c r="C17" s="137" t="s">
        <v>528</v>
      </c>
      <c r="D17" s="137" t="s">
        <v>476</v>
      </c>
      <c r="E17" s="137" t="s">
        <v>103</v>
      </c>
      <c r="F17" s="137" t="s">
        <v>529</v>
      </c>
    </row>
    <row r="18" customFormat="false" ht="11.25" hidden="false" customHeight="false" outlineLevel="0" collapsed="false">
      <c r="A18" s="137" t="s">
        <v>485</v>
      </c>
      <c r="B18" s="137" t="s">
        <v>530</v>
      </c>
      <c r="C18" s="137" t="s">
        <v>531</v>
      </c>
      <c r="D18" s="137" t="s">
        <v>532</v>
      </c>
      <c r="E18" s="137" t="s">
        <v>533</v>
      </c>
      <c r="F18" s="137" t="s">
        <v>534</v>
      </c>
    </row>
    <row r="19" customFormat="false" ht="11.25" hidden="false" customHeight="false" outlineLevel="0" collapsed="false">
      <c r="A19" s="137" t="s">
        <v>485</v>
      </c>
      <c r="B19" s="137" t="s">
        <v>535</v>
      </c>
      <c r="C19" s="137" t="s">
        <v>536</v>
      </c>
      <c r="D19" s="137" t="s">
        <v>473</v>
      </c>
      <c r="E19" s="137" t="s">
        <v>537</v>
      </c>
      <c r="F19" s="137" t="s">
        <v>538</v>
      </c>
    </row>
    <row r="20" customFormat="false" ht="11.25" hidden="false" customHeight="false" outlineLevel="0" collapsed="false">
      <c r="A20" s="137" t="s">
        <v>485</v>
      </c>
      <c r="B20" s="137" t="s">
        <v>539</v>
      </c>
      <c r="C20" s="137" t="s">
        <v>540</v>
      </c>
      <c r="D20" s="137" t="s">
        <v>473</v>
      </c>
      <c r="E20" s="137" t="s">
        <v>541</v>
      </c>
      <c r="F20" s="137" t="s">
        <v>542</v>
      </c>
    </row>
    <row r="21" customFormat="false" ht="11.25" hidden="false" customHeight="false" outlineLevel="0" collapsed="false">
      <c r="A21" s="137" t="s">
        <v>485</v>
      </c>
      <c r="B21" s="137" t="s">
        <v>543</v>
      </c>
      <c r="C21" s="137" t="s">
        <v>544</v>
      </c>
      <c r="D21" s="137" t="s">
        <v>473</v>
      </c>
      <c r="E21" s="137" t="s">
        <v>99</v>
      </c>
      <c r="F21" s="137" t="s">
        <v>545</v>
      </c>
    </row>
    <row r="22" customFormat="false" ht="11.25" hidden="false" customHeight="false" outlineLevel="0" collapsed="false">
      <c r="A22" s="137" t="s">
        <v>489</v>
      </c>
      <c r="B22" s="137" t="s">
        <v>546</v>
      </c>
      <c r="C22" s="137" t="s">
        <v>547</v>
      </c>
      <c r="D22" s="137" t="s">
        <v>532</v>
      </c>
    </row>
    <row r="23" customFormat="false" ht="11.25" hidden="false" customHeight="false" outlineLevel="0" collapsed="false">
      <c r="A23" s="137" t="s">
        <v>489</v>
      </c>
      <c r="B23" s="137" t="s">
        <v>489</v>
      </c>
      <c r="C23" s="137" t="s">
        <v>548</v>
      </c>
      <c r="D23" s="137" t="s">
        <v>476</v>
      </c>
    </row>
    <row r="24" customFormat="false" ht="11.25" hidden="false" customHeight="false" outlineLevel="0" collapsed="false">
      <c r="A24" s="137" t="s">
        <v>489</v>
      </c>
      <c r="B24" s="137" t="s">
        <v>549</v>
      </c>
      <c r="C24" s="137" t="s">
        <v>550</v>
      </c>
      <c r="D24" s="137" t="s">
        <v>473</v>
      </c>
    </row>
    <row r="25" customFormat="false" ht="11.25" hidden="false" customHeight="false" outlineLevel="0" collapsed="false">
      <c r="A25" s="137" t="s">
        <v>489</v>
      </c>
      <c r="B25" s="137" t="s">
        <v>551</v>
      </c>
      <c r="C25" s="137" t="s">
        <v>552</v>
      </c>
      <c r="D25" s="137" t="s">
        <v>473</v>
      </c>
    </row>
    <row r="26" customFormat="false" ht="11.25" hidden="false" customHeight="false" outlineLevel="0" collapsed="false">
      <c r="A26" s="137" t="s">
        <v>489</v>
      </c>
      <c r="B26" s="137" t="s">
        <v>553</v>
      </c>
      <c r="C26" s="137" t="s">
        <v>554</v>
      </c>
      <c r="D26" s="137" t="s">
        <v>473</v>
      </c>
    </row>
    <row r="27" customFormat="false" ht="11.25" hidden="false" customHeight="false" outlineLevel="0" collapsed="false">
      <c r="A27" s="137" t="s">
        <v>492</v>
      </c>
      <c r="B27" s="137" t="s">
        <v>555</v>
      </c>
      <c r="C27" s="137" t="s">
        <v>556</v>
      </c>
      <c r="D27" s="137" t="s">
        <v>473</v>
      </c>
    </row>
    <row r="28" customFormat="false" ht="11.25" hidden="false" customHeight="false" outlineLevel="0" collapsed="false">
      <c r="A28" s="137" t="s">
        <v>492</v>
      </c>
      <c r="B28" s="137" t="s">
        <v>557</v>
      </c>
      <c r="C28" s="137" t="s">
        <v>558</v>
      </c>
      <c r="D28" s="137" t="s">
        <v>532</v>
      </c>
    </row>
    <row r="29" customFormat="false" ht="11.25" hidden="false" customHeight="false" outlineLevel="0" collapsed="false">
      <c r="A29" s="137" t="s">
        <v>492</v>
      </c>
      <c r="B29" s="137" t="s">
        <v>559</v>
      </c>
      <c r="C29" s="137" t="s">
        <v>560</v>
      </c>
      <c r="D29" s="137" t="s">
        <v>473</v>
      </c>
    </row>
    <row r="30" customFormat="false" ht="11.25" hidden="false" customHeight="false" outlineLevel="0" collapsed="false">
      <c r="A30" s="137" t="s">
        <v>492</v>
      </c>
      <c r="B30" s="137" t="s">
        <v>492</v>
      </c>
      <c r="C30" s="137" t="s">
        <v>561</v>
      </c>
      <c r="D30" s="137" t="s">
        <v>476</v>
      </c>
    </row>
    <row r="31" customFormat="false" ht="11.25" hidden="false" customHeight="false" outlineLevel="0" collapsed="false">
      <c r="A31" s="137" t="s">
        <v>492</v>
      </c>
      <c r="B31" s="137" t="s">
        <v>562</v>
      </c>
      <c r="C31" s="137" t="s">
        <v>563</v>
      </c>
      <c r="D31" s="137" t="s">
        <v>473</v>
      </c>
    </row>
    <row r="32" customFormat="false" ht="11.25" hidden="false" customHeight="false" outlineLevel="0" collapsed="false">
      <c r="A32" s="137" t="s">
        <v>496</v>
      </c>
      <c r="B32" s="137" t="s">
        <v>564</v>
      </c>
      <c r="C32" s="137" t="s">
        <v>565</v>
      </c>
      <c r="D32" s="137" t="s">
        <v>532</v>
      </c>
    </row>
    <row r="33" customFormat="false" ht="11.25" hidden="false" customHeight="false" outlineLevel="0" collapsed="false">
      <c r="A33" s="137" t="s">
        <v>496</v>
      </c>
      <c r="B33" s="137" t="s">
        <v>496</v>
      </c>
      <c r="C33" s="137" t="s">
        <v>566</v>
      </c>
      <c r="D33" s="137" t="s">
        <v>476</v>
      </c>
    </row>
    <row r="34" customFormat="false" ht="11.25" hidden="false" customHeight="false" outlineLevel="0" collapsed="false">
      <c r="A34" s="137" t="s">
        <v>496</v>
      </c>
      <c r="B34" s="137" t="s">
        <v>567</v>
      </c>
      <c r="C34" s="137" t="s">
        <v>568</v>
      </c>
      <c r="D34" s="137" t="s">
        <v>473</v>
      </c>
    </row>
    <row r="35" customFormat="false" ht="11.25" hidden="false" customHeight="false" outlineLevel="0" collapsed="false">
      <c r="A35" s="137" t="s">
        <v>496</v>
      </c>
      <c r="B35" s="137" t="s">
        <v>569</v>
      </c>
      <c r="C35" s="137" t="s">
        <v>570</v>
      </c>
      <c r="D35" s="137" t="s">
        <v>473</v>
      </c>
    </row>
    <row r="36" customFormat="false" ht="11.25" hidden="false" customHeight="false" outlineLevel="0" collapsed="false">
      <c r="A36" s="137" t="s">
        <v>500</v>
      </c>
      <c r="B36" s="137" t="s">
        <v>571</v>
      </c>
      <c r="C36" s="137" t="s">
        <v>572</v>
      </c>
      <c r="D36" s="137" t="s">
        <v>473</v>
      </c>
    </row>
    <row r="37" customFormat="false" ht="11.25" hidden="false" customHeight="false" outlineLevel="0" collapsed="false">
      <c r="A37" s="137" t="s">
        <v>500</v>
      </c>
      <c r="B37" s="137" t="s">
        <v>573</v>
      </c>
      <c r="C37" s="137" t="s">
        <v>574</v>
      </c>
      <c r="D37" s="137" t="s">
        <v>473</v>
      </c>
    </row>
    <row r="38" customFormat="false" ht="11.25" hidden="false" customHeight="false" outlineLevel="0" collapsed="false">
      <c r="A38" s="137" t="s">
        <v>500</v>
      </c>
      <c r="B38" s="137" t="s">
        <v>500</v>
      </c>
      <c r="C38" s="137" t="s">
        <v>575</v>
      </c>
      <c r="D38" s="137" t="s">
        <v>476</v>
      </c>
    </row>
    <row r="39" customFormat="false" ht="11.25" hidden="false" customHeight="false" outlineLevel="0" collapsed="false">
      <c r="A39" s="137" t="s">
        <v>500</v>
      </c>
      <c r="B39" s="137" t="s">
        <v>576</v>
      </c>
      <c r="C39" s="137" t="s">
        <v>577</v>
      </c>
      <c r="D39" s="137" t="s">
        <v>473</v>
      </c>
    </row>
    <row r="40" customFormat="false" ht="11.25" hidden="false" customHeight="false" outlineLevel="0" collapsed="false">
      <c r="A40" s="137" t="s">
        <v>500</v>
      </c>
      <c r="B40" s="137" t="s">
        <v>578</v>
      </c>
      <c r="C40" s="137" t="s">
        <v>579</v>
      </c>
      <c r="D40" s="137" t="s">
        <v>473</v>
      </c>
    </row>
    <row r="41" customFormat="false" ht="11.25" hidden="false" customHeight="false" outlineLevel="0" collapsed="false">
      <c r="A41" s="137" t="s">
        <v>504</v>
      </c>
      <c r="B41" s="137" t="s">
        <v>580</v>
      </c>
      <c r="C41" s="137" t="s">
        <v>581</v>
      </c>
      <c r="D41" s="137" t="s">
        <v>473</v>
      </c>
    </row>
    <row r="42" customFormat="false" ht="11.25" hidden="false" customHeight="false" outlineLevel="0" collapsed="false">
      <c r="A42" s="137" t="s">
        <v>504</v>
      </c>
      <c r="B42" s="137" t="s">
        <v>582</v>
      </c>
      <c r="C42" s="137" t="s">
        <v>583</v>
      </c>
      <c r="D42" s="137" t="s">
        <v>473</v>
      </c>
    </row>
    <row r="43" customFormat="false" ht="11.25" hidden="false" customHeight="false" outlineLevel="0" collapsed="false">
      <c r="A43" s="137" t="s">
        <v>504</v>
      </c>
      <c r="B43" s="137" t="s">
        <v>504</v>
      </c>
      <c r="C43" s="137" t="s">
        <v>584</v>
      </c>
      <c r="D43" s="137" t="s">
        <v>476</v>
      </c>
    </row>
    <row r="44" customFormat="false" ht="11.25" hidden="false" customHeight="false" outlineLevel="0" collapsed="false">
      <c r="A44" s="137" t="s">
        <v>504</v>
      </c>
      <c r="B44" s="137" t="s">
        <v>585</v>
      </c>
      <c r="C44" s="137" t="s">
        <v>586</v>
      </c>
      <c r="D44" s="137" t="s">
        <v>473</v>
      </c>
    </row>
    <row r="45" customFormat="false" ht="11.25" hidden="false" customHeight="false" outlineLevel="0" collapsed="false">
      <c r="A45" s="137" t="s">
        <v>508</v>
      </c>
      <c r="B45" s="137" t="s">
        <v>587</v>
      </c>
      <c r="C45" s="137" t="s">
        <v>588</v>
      </c>
      <c r="D45" s="137" t="s">
        <v>589</v>
      </c>
    </row>
    <row r="46" customFormat="false" ht="11.25" hidden="false" customHeight="false" outlineLevel="0" collapsed="false">
      <c r="A46" s="137" t="s">
        <v>508</v>
      </c>
      <c r="B46" s="137" t="s">
        <v>590</v>
      </c>
      <c r="C46" s="137" t="s">
        <v>591</v>
      </c>
      <c r="D46" s="137" t="s">
        <v>473</v>
      </c>
    </row>
    <row r="47" customFormat="false" ht="11.25" hidden="false" customHeight="false" outlineLevel="0" collapsed="false">
      <c r="A47" s="137" t="s">
        <v>508</v>
      </c>
      <c r="B47" s="137" t="s">
        <v>508</v>
      </c>
      <c r="C47" s="137" t="s">
        <v>592</v>
      </c>
      <c r="D47" s="137" t="s">
        <v>476</v>
      </c>
    </row>
    <row r="48" customFormat="false" ht="11.25" hidden="false" customHeight="false" outlineLevel="0" collapsed="false">
      <c r="A48" s="137" t="s">
        <v>508</v>
      </c>
      <c r="B48" s="137" t="s">
        <v>593</v>
      </c>
      <c r="C48" s="137" t="s">
        <v>594</v>
      </c>
      <c r="D48" s="137" t="s">
        <v>473</v>
      </c>
    </row>
    <row r="49" customFormat="false" ht="11.25" hidden="false" customHeight="false" outlineLevel="0" collapsed="false">
      <c r="A49" s="137" t="s">
        <v>511</v>
      </c>
      <c r="B49" s="137" t="s">
        <v>595</v>
      </c>
      <c r="C49" s="137" t="s">
        <v>596</v>
      </c>
      <c r="D49" s="137" t="s">
        <v>473</v>
      </c>
    </row>
    <row r="50" customFormat="false" ht="11.25" hidden="false" customHeight="false" outlineLevel="0" collapsed="false">
      <c r="A50" s="137" t="s">
        <v>511</v>
      </c>
      <c r="B50" s="137" t="s">
        <v>511</v>
      </c>
      <c r="C50" s="137" t="s">
        <v>597</v>
      </c>
      <c r="D50" s="137" t="s">
        <v>476</v>
      </c>
    </row>
    <row r="51" customFormat="false" ht="11.25" hidden="false" customHeight="false" outlineLevel="0" collapsed="false">
      <c r="A51" s="137" t="s">
        <v>511</v>
      </c>
      <c r="B51" s="137" t="s">
        <v>598</v>
      </c>
      <c r="C51" s="137" t="s">
        <v>599</v>
      </c>
      <c r="D51" s="137" t="s">
        <v>473</v>
      </c>
    </row>
    <row r="52" customFormat="false" ht="11.25" hidden="false" customHeight="false" outlineLevel="0" collapsed="false">
      <c r="A52" s="137" t="s">
        <v>511</v>
      </c>
      <c r="B52" s="137" t="s">
        <v>600</v>
      </c>
      <c r="C52" s="137" t="s">
        <v>601</v>
      </c>
      <c r="D52" s="137" t="s">
        <v>473</v>
      </c>
    </row>
    <row r="53" customFormat="false" ht="11.25" hidden="false" customHeight="false" outlineLevel="0" collapsed="false">
      <c r="A53" s="137" t="s">
        <v>515</v>
      </c>
      <c r="B53" s="137" t="s">
        <v>602</v>
      </c>
      <c r="C53" s="137" t="s">
        <v>603</v>
      </c>
      <c r="D53" s="137" t="s">
        <v>473</v>
      </c>
    </row>
    <row r="54" customFormat="false" ht="11.25" hidden="false" customHeight="false" outlineLevel="0" collapsed="false">
      <c r="A54" s="137" t="s">
        <v>515</v>
      </c>
      <c r="B54" s="137" t="s">
        <v>604</v>
      </c>
      <c r="C54" s="137" t="s">
        <v>605</v>
      </c>
      <c r="D54" s="137" t="s">
        <v>532</v>
      </c>
    </row>
    <row r="55" customFormat="false" ht="11.25" hidden="false" customHeight="false" outlineLevel="0" collapsed="false">
      <c r="A55" s="137" t="s">
        <v>515</v>
      </c>
      <c r="B55" s="137" t="s">
        <v>559</v>
      </c>
      <c r="C55" s="137" t="s">
        <v>606</v>
      </c>
      <c r="D55" s="137" t="s">
        <v>473</v>
      </c>
    </row>
    <row r="56" customFormat="false" ht="11.25" hidden="false" customHeight="false" outlineLevel="0" collapsed="false">
      <c r="A56" s="137" t="s">
        <v>515</v>
      </c>
      <c r="B56" s="137" t="s">
        <v>607</v>
      </c>
      <c r="C56" s="137" t="s">
        <v>608</v>
      </c>
      <c r="D56" s="137" t="s">
        <v>473</v>
      </c>
    </row>
    <row r="57" customFormat="false" ht="11.25" hidden="false" customHeight="false" outlineLevel="0" collapsed="false">
      <c r="A57" s="137" t="s">
        <v>515</v>
      </c>
      <c r="B57" s="137" t="s">
        <v>515</v>
      </c>
      <c r="C57" s="137" t="s">
        <v>609</v>
      </c>
      <c r="D57" s="137" t="s">
        <v>476</v>
      </c>
    </row>
    <row r="58" customFormat="false" ht="11.25" hidden="false" customHeight="false" outlineLevel="0" collapsed="false">
      <c r="A58" s="137" t="s">
        <v>515</v>
      </c>
      <c r="B58" s="137" t="s">
        <v>598</v>
      </c>
      <c r="C58" s="137" t="s">
        <v>610</v>
      </c>
      <c r="D58" s="137" t="s">
        <v>473</v>
      </c>
    </row>
    <row r="59" customFormat="false" ht="11.25" hidden="false" customHeight="false" outlineLevel="0" collapsed="false">
      <c r="A59" s="137" t="s">
        <v>105</v>
      </c>
      <c r="B59" s="137" t="s">
        <v>611</v>
      </c>
      <c r="C59" s="137" t="s">
        <v>612</v>
      </c>
      <c r="D59" s="137" t="s">
        <v>532</v>
      </c>
    </row>
    <row r="60" customFormat="false" ht="11.25" hidden="false" customHeight="false" outlineLevel="0" collapsed="false">
      <c r="A60" s="137" t="s">
        <v>105</v>
      </c>
      <c r="B60" s="137" t="s">
        <v>613</v>
      </c>
      <c r="C60" s="137" t="s">
        <v>614</v>
      </c>
      <c r="D60" s="137" t="s">
        <v>473</v>
      </c>
    </row>
    <row r="61" customFormat="false" ht="11.25" hidden="false" customHeight="false" outlineLevel="0" collapsed="false">
      <c r="A61" s="137" t="s">
        <v>105</v>
      </c>
      <c r="B61" s="137" t="s">
        <v>615</v>
      </c>
      <c r="C61" s="137" t="s">
        <v>616</v>
      </c>
      <c r="D61" s="137" t="s">
        <v>473</v>
      </c>
    </row>
    <row r="62" customFormat="false" ht="11.25" hidden="false" customHeight="false" outlineLevel="0" collapsed="false">
      <c r="A62" s="137" t="s">
        <v>105</v>
      </c>
      <c r="B62" s="137" t="s">
        <v>617</v>
      </c>
      <c r="C62" s="137" t="s">
        <v>618</v>
      </c>
      <c r="D62" s="137" t="s">
        <v>473</v>
      </c>
    </row>
    <row r="63" customFormat="false" ht="11.25" hidden="false" customHeight="false" outlineLevel="0" collapsed="false">
      <c r="A63" s="137" t="s">
        <v>105</v>
      </c>
      <c r="B63" s="137" t="s">
        <v>105</v>
      </c>
      <c r="C63" s="137" t="s">
        <v>619</v>
      </c>
      <c r="D63" s="137" t="s">
        <v>476</v>
      </c>
    </row>
    <row r="64" customFormat="false" ht="11.25" hidden="false" customHeight="false" outlineLevel="0" collapsed="false">
      <c r="A64" s="137" t="s">
        <v>105</v>
      </c>
      <c r="B64" s="137" t="s">
        <v>106</v>
      </c>
      <c r="C64" s="137" t="s">
        <v>107</v>
      </c>
      <c r="D64" s="137" t="s">
        <v>473</v>
      </c>
    </row>
    <row r="65" customFormat="false" ht="11.25" hidden="false" customHeight="false" outlineLevel="0" collapsed="false">
      <c r="A65" s="137" t="s">
        <v>522</v>
      </c>
      <c r="B65" s="137" t="s">
        <v>620</v>
      </c>
      <c r="C65" s="137" t="s">
        <v>621</v>
      </c>
      <c r="D65" s="137" t="s">
        <v>473</v>
      </c>
    </row>
    <row r="66" customFormat="false" ht="11.25" hidden="false" customHeight="false" outlineLevel="0" collapsed="false">
      <c r="A66" s="137" t="s">
        <v>522</v>
      </c>
      <c r="B66" s="137" t="s">
        <v>573</v>
      </c>
      <c r="C66" s="137" t="s">
        <v>622</v>
      </c>
      <c r="D66" s="137" t="s">
        <v>473</v>
      </c>
    </row>
    <row r="67" customFormat="false" ht="11.25" hidden="false" customHeight="false" outlineLevel="0" collapsed="false">
      <c r="A67" s="137" t="s">
        <v>522</v>
      </c>
      <c r="B67" s="137" t="s">
        <v>623</v>
      </c>
      <c r="C67" s="137" t="s">
        <v>624</v>
      </c>
      <c r="D67" s="137" t="s">
        <v>473</v>
      </c>
    </row>
    <row r="68" customFormat="false" ht="11.25" hidden="false" customHeight="false" outlineLevel="0" collapsed="false">
      <c r="A68" s="137" t="s">
        <v>522</v>
      </c>
      <c r="B68" s="137" t="s">
        <v>625</v>
      </c>
      <c r="C68" s="137" t="s">
        <v>626</v>
      </c>
      <c r="D68" s="137" t="s">
        <v>473</v>
      </c>
    </row>
    <row r="69" customFormat="false" ht="11.25" hidden="false" customHeight="false" outlineLevel="0" collapsed="false">
      <c r="A69" s="137" t="s">
        <v>522</v>
      </c>
      <c r="B69" s="137" t="s">
        <v>627</v>
      </c>
      <c r="C69" s="137" t="s">
        <v>628</v>
      </c>
      <c r="D69" s="137" t="s">
        <v>473</v>
      </c>
    </row>
    <row r="70" customFormat="false" ht="11.25" hidden="false" customHeight="false" outlineLevel="0" collapsed="false">
      <c r="A70" s="137" t="s">
        <v>522</v>
      </c>
      <c r="B70" s="137" t="s">
        <v>629</v>
      </c>
      <c r="C70" s="137" t="s">
        <v>630</v>
      </c>
      <c r="D70" s="137" t="s">
        <v>473</v>
      </c>
    </row>
    <row r="71" customFormat="false" ht="11.25" hidden="false" customHeight="false" outlineLevel="0" collapsed="false">
      <c r="A71" s="137" t="s">
        <v>522</v>
      </c>
      <c r="B71" s="137" t="s">
        <v>631</v>
      </c>
      <c r="C71" s="137" t="s">
        <v>632</v>
      </c>
      <c r="D71" s="137" t="s">
        <v>473</v>
      </c>
    </row>
    <row r="72" customFormat="false" ht="11.25" hidden="false" customHeight="false" outlineLevel="0" collapsed="false">
      <c r="A72" s="137" t="s">
        <v>522</v>
      </c>
      <c r="B72" s="137" t="s">
        <v>578</v>
      </c>
      <c r="C72" s="137" t="s">
        <v>633</v>
      </c>
      <c r="D72" s="137" t="s">
        <v>473</v>
      </c>
    </row>
    <row r="73" customFormat="false" ht="11.25" hidden="false" customHeight="false" outlineLevel="0" collapsed="false">
      <c r="A73" s="137" t="s">
        <v>522</v>
      </c>
      <c r="B73" s="137" t="s">
        <v>634</v>
      </c>
      <c r="C73" s="137" t="s">
        <v>635</v>
      </c>
      <c r="D73" s="137" t="s">
        <v>473</v>
      </c>
    </row>
    <row r="74" customFormat="false" ht="11.25" hidden="false" customHeight="false" outlineLevel="0" collapsed="false">
      <c r="A74" s="137" t="s">
        <v>522</v>
      </c>
      <c r="B74" s="137" t="s">
        <v>522</v>
      </c>
      <c r="C74" s="137" t="s">
        <v>636</v>
      </c>
      <c r="D74" s="137" t="s">
        <v>476</v>
      </c>
    </row>
    <row r="75" customFormat="false" ht="11.25" hidden="false" customHeight="false" outlineLevel="0" collapsed="false">
      <c r="A75" s="137" t="s">
        <v>522</v>
      </c>
      <c r="B75" s="137" t="s">
        <v>637</v>
      </c>
      <c r="C75" s="137" t="s">
        <v>638</v>
      </c>
      <c r="D75" s="137" t="s">
        <v>473</v>
      </c>
    </row>
    <row r="76" customFormat="false" ht="11.25" hidden="false" customHeight="false" outlineLevel="0" collapsed="false">
      <c r="A76" s="137" t="s">
        <v>522</v>
      </c>
      <c r="B76" s="137" t="s">
        <v>639</v>
      </c>
      <c r="C76" s="137" t="s">
        <v>640</v>
      </c>
      <c r="D76" s="137" t="s">
        <v>473</v>
      </c>
    </row>
    <row r="77" customFormat="false" ht="11.25" hidden="false" customHeight="false" outlineLevel="0" collapsed="false">
      <c r="A77" s="137" t="s">
        <v>526</v>
      </c>
      <c r="B77" s="137" t="s">
        <v>641</v>
      </c>
      <c r="C77" s="137" t="s">
        <v>642</v>
      </c>
      <c r="D77" s="137" t="s">
        <v>473</v>
      </c>
    </row>
    <row r="78" customFormat="false" ht="11.25" hidden="false" customHeight="false" outlineLevel="0" collapsed="false">
      <c r="A78" s="137" t="s">
        <v>526</v>
      </c>
      <c r="B78" s="137" t="s">
        <v>643</v>
      </c>
      <c r="C78" s="137" t="s">
        <v>644</v>
      </c>
      <c r="D78" s="137" t="s">
        <v>532</v>
      </c>
    </row>
    <row r="79" customFormat="false" ht="11.25" hidden="false" customHeight="false" outlineLevel="0" collapsed="false">
      <c r="A79" s="137" t="s">
        <v>526</v>
      </c>
      <c r="B79" s="137" t="s">
        <v>645</v>
      </c>
      <c r="C79" s="137" t="s">
        <v>646</v>
      </c>
      <c r="D79" s="137" t="s">
        <v>473</v>
      </c>
    </row>
    <row r="80" customFormat="false" ht="11.25" hidden="false" customHeight="false" outlineLevel="0" collapsed="false">
      <c r="A80" s="137" t="s">
        <v>526</v>
      </c>
      <c r="B80" s="137" t="s">
        <v>647</v>
      </c>
      <c r="C80" s="137" t="s">
        <v>648</v>
      </c>
      <c r="D80" s="137" t="s">
        <v>473</v>
      </c>
    </row>
    <row r="81" customFormat="false" ht="11.25" hidden="false" customHeight="false" outlineLevel="0" collapsed="false">
      <c r="A81" s="137" t="s">
        <v>526</v>
      </c>
      <c r="B81" s="137" t="s">
        <v>526</v>
      </c>
      <c r="C81" s="137" t="s">
        <v>649</v>
      </c>
      <c r="D81" s="137" t="s">
        <v>476</v>
      </c>
    </row>
    <row r="82" customFormat="false" ht="11.25" hidden="false" customHeight="false" outlineLevel="0" collapsed="false">
      <c r="A82" s="137" t="s">
        <v>526</v>
      </c>
      <c r="B82" s="137" t="s">
        <v>650</v>
      </c>
      <c r="C82" s="137" t="s">
        <v>651</v>
      </c>
      <c r="D82" s="137" t="s">
        <v>473</v>
      </c>
    </row>
    <row r="83" customFormat="false" ht="11.25" hidden="false" customHeight="false" outlineLevel="0" collapsed="false">
      <c r="A83" s="137" t="s">
        <v>103</v>
      </c>
      <c r="B83" s="137" t="s">
        <v>652</v>
      </c>
      <c r="C83" s="137" t="s">
        <v>653</v>
      </c>
      <c r="D83" s="137" t="s">
        <v>473</v>
      </c>
    </row>
    <row r="84" customFormat="false" ht="11.25" hidden="false" customHeight="false" outlineLevel="0" collapsed="false">
      <c r="A84" s="137" t="s">
        <v>103</v>
      </c>
      <c r="B84" s="137" t="s">
        <v>215</v>
      </c>
      <c r="C84" s="137" t="s">
        <v>216</v>
      </c>
      <c r="D84" s="137" t="s">
        <v>532</v>
      </c>
    </row>
    <row r="85" customFormat="false" ht="11.25" hidden="false" customHeight="false" outlineLevel="0" collapsed="false">
      <c r="A85" s="137" t="s">
        <v>103</v>
      </c>
      <c r="B85" s="137" t="s">
        <v>654</v>
      </c>
      <c r="C85" s="137" t="s">
        <v>655</v>
      </c>
      <c r="D85" s="137" t="s">
        <v>473</v>
      </c>
    </row>
    <row r="86" customFormat="false" ht="11.25" hidden="false" customHeight="false" outlineLevel="0" collapsed="false">
      <c r="A86" s="137" t="s">
        <v>103</v>
      </c>
      <c r="B86" s="137" t="s">
        <v>656</v>
      </c>
      <c r="C86" s="137" t="s">
        <v>657</v>
      </c>
      <c r="D86" s="137" t="s">
        <v>473</v>
      </c>
    </row>
    <row r="87" customFormat="false" ht="11.25" hidden="false" customHeight="false" outlineLevel="0" collapsed="false">
      <c r="A87" s="137" t="s">
        <v>103</v>
      </c>
      <c r="B87" s="137" t="s">
        <v>658</v>
      </c>
      <c r="C87" s="137" t="s">
        <v>659</v>
      </c>
      <c r="D87" s="137" t="s">
        <v>473</v>
      </c>
    </row>
    <row r="88" customFormat="false" ht="11.25" hidden="false" customHeight="false" outlineLevel="0" collapsed="false">
      <c r="A88" s="137" t="s">
        <v>103</v>
      </c>
      <c r="B88" s="137" t="s">
        <v>103</v>
      </c>
      <c r="C88" s="137" t="s">
        <v>104</v>
      </c>
      <c r="D88" s="137" t="s">
        <v>476</v>
      </c>
    </row>
    <row r="89" customFormat="false" ht="11.25" hidden="false" customHeight="false" outlineLevel="0" collapsed="false">
      <c r="A89" s="137" t="s">
        <v>103</v>
      </c>
      <c r="B89" s="137" t="s">
        <v>660</v>
      </c>
      <c r="C89" s="137" t="s">
        <v>661</v>
      </c>
      <c r="D89" s="137" t="s">
        <v>473</v>
      </c>
    </row>
    <row r="90" customFormat="false" ht="11.25" hidden="false" customHeight="false" outlineLevel="0" collapsed="false">
      <c r="A90" s="137" t="s">
        <v>533</v>
      </c>
      <c r="B90" s="137" t="s">
        <v>662</v>
      </c>
      <c r="C90" s="137" t="s">
        <v>663</v>
      </c>
      <c r="D90" s="137" t="s">
        <v>589</v>
      </c>
    </row>
    <row r="91" customFormat="false" ht="11.25" hidden="false" customHeight="false" outlineLevel="0" collapsed="false">
      <c r="A91" s="137" t="s">
        <v>533</v>
      </c>
      <c r="B91" s="137" t="s">
        <v>664</v>
      </c>
      <c r="C91" s="137" t="s">
        <v>665</v>
      </c>
      <c r="D91" s="137" t="s">
        <v>473</v>
      </c>
    </row>
    <row r="92" customFormat="false" ht="11.25" hidden="false" customHeight="false" outlineLevel="0" collapsed="false">
      <c r="A92" s="137" t="s">
        <v>533</v>
      </c>
      <c r="B92" s="137" t="s">
        <v>666</v>
      </c>
      <c r="C92" s="137" t="s">
        <v>667</v>
      </c>
      <c r="D92" s="137" t="s">
        <v>473</v>
      </c>
    </row>
    <row r="93" customFormat="false" ht="11.25" hidden="false" customHeight="false" outlineLevel="0" collapsed="false">
      <c r="A93" s="137" t="s">
        <v>533</v>
      </c>
      <c r="B93" s="137" t="s">
        <v>668</v>
      </c>
      <c r="C93" s="137" t="s">
        <v>669</v>
      </c>
      <c r="D93" s="137" t="s">
        <v>473</v>
      </c>
    </row>
    <row r="94" customFormat="false" ht="11.25" hidden="false" customHeight="false" outlineLevel="0" collapsed="false">
      <c r="A94" s="137" t="s">
        <v>533</v>
      </c>
      <c r="B94" s="137" t="s">
        <v>670</v>
      </c>
      <c r="C94" s="137" t="s">
        <v>671</v>
      </c>
      <c r="D94" s="137" t="s">
        <v>473</v>
      </c>
    </row>
    <row r="95" customFormat="false" ht="11.25" hidden="false" customHeight="false" outlineLevel="0" collapsed="false">
      <c r="A95" s="137" t="s">
        <v>533</v>
      </c>
      <c r="B95" s="137" t="s">
        <v>672</v>
      </c>
      <c r="C95" s="137" t="s">
        <v>673</v>
      </c>
      <c r="D95" s="137" t="s">
        <v>473</v>
      </c>
    </row>
    <row r="96" customFormat="false" ht="11.25" hidden="false" customHeight="false" outlineLevel="0" collapsed="false">
      <c r="A96" s="137" t="s">
        <v>533</v>
      </c>
      <c r="B96" s="137" t="s">
        <v>585</v>
      </c>
      <c r="C96" s="137" t="s">
        <v>674</v>
      </c>
      <c r="D96" s="137" t="s">
        <v>473</v>
      </c>
    </row>
    <row r="97" customFormat="false" ht="11.25" hidden="false" customHeight="false" outlineLevel="0" collapsed="false">
      <c r="A97" s="137" t="s">
        <v>533</v>
      </c>
      <c r="B97" s="137" t="s">
        <v>675</v>
      </c>
      <c r="C97" s="137" t="s">
        <v>676</v>
      </c>
      <c r="D97" s="137" t="s">
        <v>473</v>
      </c>
    </row>
    <row r="98" customFormat="false" ht="11.25" hidden="false" customHeight="false" outlineLevel="0" collapsed="false">
      <c r="A98" s="137" t="s">
        <v>533</v>
      </c>
      <c r="B98" s="137" t="s">
        <v>533</v>
      </c>
      <c r="C98" s="137" t="s">
        <v>677</v>
      </c>
      <c r="D98" s="137" t="s">
        <v>476</v>
      </c>
    </row>
    <row r="99" customFormat="false" ht="11.25" hidden="false" customHeight="false" outlineLevel="0" collapsed="false">
      <c r="A99" s="137" t="s">
        <v>537</v>
      </c>
      <c r="B99" s="137" t="s">
        <v>537</v>
      </c>
      <c r="C99" s="137" t="s">
        <v>678</v>
      </c>
      <c r="D99" s="137" t="s">
        <v>679</v>
      </c>
    </row>
    <row r="100" customFormat="false" ht="11.25" hidden="false" customHeight="false" outlineLevel="0" collapsed="false">
      <c r="A100" s="137" t="s">
        <v>541</v>
      </c>
      <c r="B100" s="137" t="s">
        <v>541</v>
      </c>
      <c r="C100" s="137" t="s">
        <v>680</v>
      </c>
      <c r="D100" s="137" t="s">
        <v>679</v>
      </c>
    </row>
    <row r="101" customFormat="false" ht="11.25" hidden="false" customHeight="false" outlineLevel="0" collapsed="false">
      <c r="A101" s="137" t="s">
        <v>99</v>
      </c>
      <c r="B101" s="137" t="s">
        <v>99</v>
      </c>
      <c r="C101" s="137" t="s">
        <v>100</v>
      </c>
      <c r="D101" s="137" t="s">
        <v>679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44" activeCellId="0" sqref="L44"/>
    </sheetView>
  </sheetViews>
  <sheetFormatPr defaultColWidth="9.125" defaultRowHeight="11.25" zeroHeight="false" outlineLevelRow="0" outlineLevelCol="0"/>
  <cols>
    <col collapsed="false" customWidth="false" hidden="false" outlineLevel="0" max="1025" min="1" style="352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Q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B1" s="353" t="s">
        <v>681</v>
      </c>
      <c r="C1" s="353" t="s">
        <v>682</v>
      </c>
      <c r="D1" s="353" t="s">
        <v>683</v>
      </c>
      <c r="E1" s="353" t="s">
        <v>684</v>
      </c>
      <c r="F1" s="353" t="s">
        <v>685</v>
      </c>
      <c r="G1" s="353" t="s">
        <v>686</v>
      </c>
      <c r="H1" s="353" t="s">
        <v>687</v>
      </c>
      <c r="I1" s="353" t="s">
        <v>688</v>
      </c>
      <c r="J1" s="353" t="s">
        <v>689</v>
      </c>
      <c r="K1" s="353" t="s">
        <v>690</v>
      </c>
      <c r="L1" s="353" t="s">
        <v>691</v>
      </c>
      <c r="M1" s="353" t="s">
        <v>692</v>
      </c>
      <c r="N1" s="353" t="s">
        <v>693</v>
      </c>
      <c r="O1" s="353" t="s">
        <v>694</v>
      </c>
      <c r="P1" s="353" t="s">
        <v>695</v>
      </c>
      <c r="Q1" s="353" t="s">
        <v>696</v>
      </c>
    </row>
    <row r="2" customFormat="false" ht="11.25" hidden="false" customHeight="false" outlineLevel="0" collapsed="false">
      <c r="A2" s="137" t="n">
        <v>1</v>
      </c>
      <c r="B2" s="353" t="s">
        <v>697</v>
      </c>
      <c r="C2" s="353" t="s">
        <v>64</v>
      </c>
      <c r="D2" s="353" t="s">
        <v>66</v>
      </c>
      <c r="E2" s="353"/>
      <c r="F2" s="353" t="s">
        <v>698</v>
      </c>
      <c r="G2" s="353" t="s">
        <v>699</v>
      </c>
      <c r="H2" s="353" t="s">
        <v>47</v>
      </c>
      <c r="I2" s="353" t="s">
        <v>700</v>
      </c>
      <c r="J2" s="353"/>
      <c r="K2" s="353" t="s">
        <v>277</v>
      </c>
      <c r="L2" s="353" t="s">
        <v>701</v>
      </c>
      <c r="M2" s="353" t="s">
        <v>69</v>
      </c>
      <c r="N2" s="353" t="s">
        <v>71</v>
      </c>
      <c r="O2" s="353" t="s">
        <v>73</v>
      </c>
      <c r="P2" s="353" t="s">
        <v>75</v>
      </c>
      <c r="Q2" s="353" t="s">
        <v>77</v>
      </c>
    </row>
    <row r="3" customFormat="false" ht="11.25" hidden="false" customHeight="false" outlineLevel="0" collapsed="false">
      <c r="A3" s="137" t="n">
        <v>2</v>
      </c>
      <c r="B3" s="353" t="s">
        <v>702</v>
      </c>
      <c r="C3" s="353" t="s">
        <v>64</v>
      </c>
      <c r="D3" s="353" t="s">
        <v>66</v>
      </c>
      <c r="E3" s="353" t="s">
        <v>703</v>
      </c>
      <c r="F3" s="353" t="s">
        <v>704</v>
      </c>
      <c r="G3" s="353" t="s">
        <v>705</v>
      </c>
      <c r="H3" s="353" t="s">
        <v>706</v>
      </c>
      <c r="I3" s="353" t="s">
        <v>707</v>
      </c>
      <c r="J3" s="353"/>
      <c r="K3" s="353" t="s">
        <v>708</v>
      </c>
      <c r="L3" s="353" t="s">
        <v>709</v>
      </c>
      <c r="M3" s="353" t="s">
        <v>710</v>
      </c>
      <c r="N3" s="353" t="s">
        <v>71</v>
      </c>
      <c r="O3" s="353" t="s">
        <v>73</v>
      </c>
      <c r="P3" s="353" t="s">
        <v>75</v>
      </c>
      <c r="Q3" s="353" t="s">
        <v>77</v>
      </c>
    </row>
    <row r="4" customFormat="false" ht="11.25" hidden="false" customHeight="false" outlineLevel="0" collapsed="false">
      <c r="A4" s="137" t="n">
        <v>3</v>
      </c>
      <c r="B4" s="353" t="s">
        <v>702</v>
      </c>
      <c r="C4" s="353" t="s">
        <v>64</v>
      </c>
      <c r="D4" s="353" t="s">
        <v>66</v>
      </c>
      <c r="E4" s="353" t="s">
        <v>711</v>
      </c>
      <c r="F4" s="353" t="s">
        <v>704</v>
      </c>
      <c r="G4" s="353" t="s">
        <v>705</v>
      </c>
      <c r="H4" s="353" t="s">
        <v>706</v>
      </c>
      <c r="I4" s="353" t="s">
        <v>707</v>
      </c>
      <c r="J4" s="353"/>
      <c r="K4" s="353" t="s">
        <v>708</v>
      </c>
      <c r="L4" s="353" t="s">
        <v>709</v>
      </c>
      <c r="M4" s="353" t="s">
        <v>69</v>
      </c>
      <c r="N4" s="353" t="s">
        <v>71</v>
      </c>
      <c r="O4" s="353" t="s">
        <v>73</v>
      </c>
      <c r="P4" s="353" t="s">
        <v>75</v>
      </c>
      <c r="Q4" s="353" t="s">
        <v>77</v>
      </c>
    </row>
    <row r="5" customFormat="false" ht="11.25" hidden="false" customHeight="false" outlineLevel="0" collapsed="false">
      <c r="A5" s="137" t="n">
        <v>4</v>
      </c>
      <c r="B5" s="353" t="s">
        <v>702</v>
      </c>
      <c r="C5" s="353" t="s">
        <v>712</v>
      </c>
      <c r="D5" s="353" t="s">
        <v>66</v>
      </c>
      <c r="E5" s="353" t="s">
        <v>713</v>
      </c>
      <c r="F5" s="353" t="s">
        <v>704</v>
      </c>
      <c r="G5" s="353" t="s">
        <v>705</v>
      </c>
      <c r="H5" s="353" t="s">
        <v>706</v>
      </c>
      <c r="I5" s="353" t="s">
        <v>707</v>
      </c>
      <c r="J5" s="353"/>
      <c r="K5" s="353" t="s">
        <v>714</v>
      </c>
      <c r="L5" s="353" t="s">
        <v>709</v>
      </c>
      <c r="M5" s="353" t="s">
        <v>69</v>
      </c>
      <c r="N5" s="353" t="s">
        <v>71</v>
      </c>
      <c r="O5" s="353" t="s">
        <v>73</v>
      </c>
      <c r="P5" s="353" t="s">
        <v>75</v>
      </c>
      <c r="Q5" s="353" t="s">
        <v>77</v>
      </c>
    </row>
    <row r="6" customFormat="false" ht="11.25" hidden="false" customHeight="false" outlineLevel="0" collapsed="false">
      <c r="A6" s="137" t="n">
        <v>5</v>
      </c>
      <c r="B6" s="353" t="s">
        <v>41</v>
      </c>
      <c r="C6" s="353" t="s">
        <v>64</v>
      </c>
      <c r="D6" s="353" t="s">
        <v>66</v>
      </c>
      <c r="E6" s="353" t="s">
        <v>715</v>
      </c>
      <c r="F6" s="353" t="s">
        <v>43</v>
      </c>
      <c r="G6" s="353" t="s">
        <v>45</v>
      </c>
      <c r="H6" s="353" t="s">
        <v>47</v>
      </c>
      <c r="I6" s="353" t="s">
        <v>50</v>
      </c>
      <c r="J6" s="353"/>
      <c r="K6" s="353" t="s">
        <v>52</v>
      </c>
      <c r="L6" s="353" t="s">
        <v>716</v>
      </c>
      <c r="M6" s="353" t="s">
        <v>69</v>
      </c>
      <c r="N6" s="353" t="s">
        <v>71</v>
      </c>
      <c r="O6" s="353" t="s">
        <v>73</v>
      </c>
      <c r="P6" s="353" t="s">
        <v>75</v>
      </c>
      <c r="Q6" s="353" t="s">
        <v>77</v>
      </c>
    </row>
    <row r="7" customFormat="false" ht="11.25" hidden="false" customHeight="false" outlineLevel="0" collapsed="false">
      <c r="A7" s="137" t="n">
        <v>6</v>
      </c>
      <c r="B7" s="353" t="s">
        <v>41</v>
      </c>
      <c r="C7" s="353" t="s">
        <v>64</v>
      </c>
      <c r="D7" s="353" t="s">
        <v>66</v>
      </c>
      <c r="E7" s="353" t="s">
        <v>717</v>
      </c>
      <c r="F7" s="353" t="s">
        <v>43</v>
      </c>
      <c r="G7" s="353" t="s">
        <v>45</v>
      </c>
      <c r="H7" s="353" t="s">
        <v>47</v>
      </c>
      <c r="I7" s="353" t="s">
        <v>50</v>
      </c>
      <c r="J7" s="353"/>
      <c r="K7" s="353" t="s">
        <v>52</v>
      </c>
      <c r="L7" s="353" t="s">
        <v>716</v>
      </c>
      <c r="M7" s="353" t="s">
        <v>69</v>
      </c>
      <c r="N7" s="353" t="s">
        <v>71</v>
      </c>
      <c r="O7" s="353" t="s">
        <v>718</v>
      </c>
      <c r="P7" s="353" t="s">
        <v>75</v>
      </c>
      <c r="Q7" s="353" t="s">
        <v>77</v>
      </c>
    </row>
    <row r="8" customFormat="false" ht="11.25" hidden="false" customHeight="false" outlineLevel="0" collapsed="false">
      <c r="A8" s="137" t="n">
        <v>7</v>
      </c>
      <c r="B8" s="353" t="s">
        <v>41</v>
      </c>
      <c r="C8" s="353" t="s">
        <v>712</v>
      </c>
      <c r="D8" s="353" t="s">
        <v>719</v>
      </c>
      <c r="E8" s="353" t="s">
        <v>720</v>
      </c>
      <c r="F8" s="353" t="s">
        <v>721</v>
      </c>
      <c r="G8" s="353" t="s">
        <v>722</v>
      </c>
      <c r="H8" s="353" t="s">
        <v>706</v>
      </c>
      <c r="I8" s="353" t="s">
        <v>707</v>
      </c>
      <c r="J8" s="353"/>
      <c r="K8" s="353" t="s">
        <v>52</v>
      </c>
      <c r="L8" s="353" t="s">
        <v>723</v>
      </c>
      <c r="M8" s="353" t="s">
        <v>71</v>
      </c>
      <c r="N8" s="353" t="s">
        <v>71</v>
      </c>
      <c r="O8" s="353" t="s">
        <v>724</v>
      </c>
      <c r="P8" s="353" t="s">
        <v>75</v>
      </c>
      <c r="Q8" s="353" t="s">
        <v>77</v>
      </c>
    </row>
    <row r="9" customFormat="false" ht="11.25" hidden="false" customHeight="false" outlineLevel="0" collapsed="false">
      <c r="A9" s="137" t="n">
        <v>8</v>
      </c>
      <c r="B9" s="353" t="s">
        <v>41</v>
      </c>
      <c r="C9" s="353" t="s">
        <v>725</v>
      </c>
      <c r="D9" s="353" t="s">
        <v>726</v>
      </c>
      <c r="E9" s="353" t="s">
        <v>727</v>
      </c>
      <c r="F9" s="353" t="s">
        <v>728</v>
      </c>
      <c r="G9" s="353" t="s">
        <v>729</v>
      </c>
      <c r="H9" s="353" t="s">
        <v>730</v>
      </c>
      <c r="I9" s="353" t="s">
        <v>707</v>
      </c>
      <c r="J9" s="353"/>
      <c r="K9" s="353" t="s">
        <v>52</v>
      </c>
      <c r="L9" s="353" t="s">
        <v>731</v>
      </c>
      <c r="M9" s="353" t="s">
        <v>71</v>
      </c>
      <c r="N9" s="353" t="s">
        <v>71</v>
      </c>
      <c r="O9" s="353" t="s">
        <v>732</v>
      </c>
      <c r="P9" s="353" t="s">
        <v>733</v>
      </c>
      <c r="Q9" s="353" t="s">
        <v>77</v>
      </c>
    </row>
    <row r="10" customFormat="false" ht="11.25" hidden="false" customHeight="false" outlineLevel="0" collapsed="false">
      <c r="A10" s="137" t="n">
        <v>9</v>
      </c>
      <c r="B10" s="353" t="s">
        <v>41</v>
      </c>
      <c r="C10" s="353" t="s">
        <v>725</v>
      </c>
      <c r="D10" s="353" t="s">
        <v>66</v>
      </c>
      <c r="E10" s="353" t="s">
        <v>734</v>
      </c>
      <c r="F10" s="353" t="s">
        <v>735</v>
      </c>
      <c r="G10" s="353" t="s">
        <v>736</v>
      </c>
      <c r="H10" s="353" t="s">
        <v>737</v>
      </c>
      <c r="I10" s="353" t="s">
        <v>50</v>
      </c>
      <c r="J10" s="353"/>
      <c r="K10" s="353" t="s">
        <v>52</v>
      </c>
      <c r="L10" s="353" t="s">
        <v>738</v>
      </c>
      <c r="M10" s="353" t="s">
        <v>710</v>
      </c>
      <c r="N10" s="353" t="s">
        <v>71</v>
      </c>
      <c r="O10" s="353" t="s">
        <v>739</v>
      </c>
      <c r="P10" s="353" t="s">
        <v>740</v>
      </c>
      <c r="Q10" s="353" t="s">
        <v>741</v>
      </c>
    </row>
    <row r="11" customFormat="false" ht="11.25" hidden="false" customHeight="false" outlineLevel="0" collapsed="false">
      <c r="A11" s="137" t="n">
        <v>10</v>
      </c>
      <c r="B11" s="353" t="s">
        <v>742</v>
      </c>
      <c r="C11" s="353" t="s">
        <v>712</v>
      </c>
      <c r="D11" s="353" t="s">
        <v>743</v>
      </c>
      <c r="E11" s="353" t="s">
        <v>744</v>
      </c>
      <c r="F11" s="353" t="s">
        <v>745</v>
      </c>
      <c r="G11" s="353" t="s">
        <v>746</v>
      </c>
      <c r="H11" s="353" t="s">
        <v>747</v>
      </c>
      <c r="I11" s="353" t="s">
        <v>700</v>
      </c>
      <c r="J11" s="353"/>
      <c r="K11" s="353" t="s">
        <v>52</v>
      </c>
      <c r="L11" s="353" t="s">
        <v>748</v>
      </c>
      <c r="M11" s="353" t="s">
        <v>749</v>
      </c>
      <c r="N11" s="353" t="s">
        <v>71</v>
      </c>
      <c r="O11" s="353" t="s">
        <v>718</v>
      </c>
      <c r="P11" s="353" t="s">
        <v>75</v>
      </c>
      <c r="Q11" s="353" t="s">
        <v>77</v>
      </c>
    </row>
    <row r="12" customFormat="false" ht="11.25" hidden="false" customHeight="false" outlineLevel="0" collapsed="false">
      <c r="A12" s="137" t="n">
        <v>11</v>
      </c>
      <c r="B12" s="353" t="s">
        <v>750</v>
      </c>
      <c r="C12" s="353" t="s">
        <v>751</v>
      </c>
      <c r="D12" s="353" t="s">
        <v>726</v>
      </c>
      <c r="E12" s="353" t="s">
        <v>752</v>
      </c>
      <c r="F12" s="353" t="s">
        <v>753</v>
      </c>
      <c r="G12" s="353" t="s">
        <v>754</v>
      </c>
      <c r="H12" s="353" t="s">
        <v>755</v>
      </c>
      <c r="I12" s="353" t="s">
        <v>707</v>
      </c>
      <c r="J12" s="353"/>
      <c r="K12" s="353" t="s">
        <v>52</v>
      </c>
      <c r="L12" s="353" t="s">
        <v>756</v>
      </c>
      <c r="M12" s="353" t="s">
        <v>757</v>
      </c>
      <c r="N12" s="353" t="s">
        <v>71</v>
      </c>
      <c r="O12" s="353" t="s">
        <v>758</v>
      </c>
      <c r="P12" s="353" t="s">
        <v>759</v>
      </c>
      <c r="Q12" s="353" t="s">
        <v>760</v>
      </c>
    </row>
    <row r="13" customFormat="false" ht="11.25" hidden="false" customHeight="false" outlineLevel="0" collapsed="false">
      <c r="A13" s="137" t="n">
        <v>12</v>
      </c>
      <c r="B13" s="353" t="s">
        <v>761</v>
      </c>
      <c r="C13" s="353" t="s">
        <v>762</v>
      </c>
      <c r="D13" s="353" t="s">
        <v>763</v>
      </c>
      <c r="E13" s="353" t="s">
        <v>764</v>
      </c>
      <c r="F13" s="353" t="s">
        <v>721</v>
      </c>
      <c r="G13" s="353" t="s">
        <v>722</v>
      </c>
      <c r="H13" s="353" t="s">
        <v>706</v>
      </c>
      <c r="I13" s="353" t="s">
        <v>707</v>
      </c>
      <c r="J13" s="353"/>
      <c r="K13" s="353" t="s">
        <v>52</v>
      </c>
      <c r="L13" s="353" t="s">
        <v>723</v>
      </c>
      <c r="M13" s="353" t="s">
        <v>765</v>
      </c>
      <c r="N13" s="353" t="s">
        <v>71</v>
      </c>
      <c r="O13" s="353" t="s">
        <v>766</v>
      </c>
      <c r="P13" s="353" t="s">
        <v>767</v>
      </c>
      <c r="Q13" s="353" t="s">
        <v>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F1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20" activeCellId="0" sqref="X20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B1" s="353" t="s">
        <v>768</v>
      </c>
      <c r="C1" s="353" t="s">
        <v>769</v>
      </c>
      <c r="D1" s="353" t="s">
        <v>685</v>
      </c>
      <c r="E1" s="353" t="s">
        <v>686</v>
      </c>
      <c r="F1" s="353" t="s">
        <v>687</v>
      </c>
      <c r="G1" s="353" t="s">
        <v>689</v>
      </c>
      <c r="H1" s="353" t="s">
        <v>770</v>
      </c>
      <c r="I1" s="353" t="s">
        <v>771</v>
      </c>
      <c r="J1" s="353" t="s">
        <v>772</v>
      </c>
      <c r="K1" s="353" t="s">
        <v>773</v>
      </c>
      <c r="L1" s="353" t="s">
        <v>774</v>
      </c>
      <c r="M1" s="353" t="s">
        <v>775</v>
      </c>
      <c r="N1" s="353" t="s">
        <v>776</v>
      </c>
      <c r="O1" s="353" t="s">
        <v>777</v>
      </c>
      <c r="P1" s="353" t="s">
        <v>778</v>
      </c>
      <c r="Q1" s="353" t="s">
        <v>779</v>
      </c>
      <c r="R1" s="353" t="s">
        <v>780</v>
      </c>
      <c r="S1" s="353" t="s">
        <v>781</v>
      </c>
      <c r="T1" s="353" t="s">
        <v>782</v>
      </c>
      <c r="U1" s="353" t="s">
        <v>783</v>
      </c>
      <c r="V1" s="353" t="s">
        <v>784</v>
      </c>
      <c r="W1" s="353" t="s">
        <v>785</v>
      </c>
      <c r="X1" s="353" t="s">
        <v>786</v>
      </c>
      <c r="Y1" s="353" t="s">
        <v>787</v>
      </c>
      <c r="Z1" s="353" t="s">
        <v>788</v>
      </c>
      <c r="AA1" s="353" t="s">
        <v>789</v>
      </c>
      <c r="AB1" s="353" t="s">
        <v>790</v>
      </c>
      <c r="AC1" s="353" t="s">
        <v>791</v>
      </c>
      <c r="AD1" s="353" t="s">
        <v>792</v>
      </c>
      <c r="AE1" s="353" t="s">
        <v>793</v>
      </c>
      <c r="AF1" s="353" t="s">
        <v>794</v>
      </c>
    </row>
    <row r="2" customFormat="false" ht="11.25" hidden="false" customHeight="false" outlineLevel="0" collapsed="false">
      <c r="A2" s="137" t="n">
        <v>1</v>
      </c>
      <c r="B2" s="353" t="s">
        <v>181</v>
      </c>
      <c r="C2" s="353" t="s">
        <v>166</v>
      </c>
      <c r="D2" s="353" t="s">
        <v>795</v>
      </c>
      <c r="E2" s="353" t="s">
        <v>796</v>
      </c>
      <c r="F2" s="353" t="s">
        <v>797</v>
      </c>
      <c r="G2" s="353"/>
      <c r="H2" s="353" t="s">
        <v>166</v>
      </c>
      <c r="I2" s="353" t="s">
        <v>798</v>
      </c>
      <c r="J2" s="353" t="s">
        <v>214</v>
      </c>
      <c r="K2" s="353" t="s">
        <v>99</v>
      </c>
      <c r="L2" s="353" t="s">
        <v>99</v>
      </c>
      <c r="M2" s="353" t="s">
        <v>100</v>
      </c>
      <c r="N2" s="353" t="s">
        <v>175</v>
      </c>
      <c r="O2" s="353" t="s">
        <v>176</v>
      </c>
      <c r="P2" s="353" t="s">
        <v>799</v>
      </c>
      <c r="Q2" s="353" t="s">
        <v>186</v>
      </c>
      <c r="R2" s="353" t="s">
        <v>166</v>
      </c>
      <c r="S2" s="353" t="s">
        <v>179</v>
      </c>
      <c r="T2" s="353" t="s">
        <v>179</v>
      </c>
      <c r="U2" s="353" t="s">
        <v>100</v>
      </c>
      <c r="V2" s="353" t="s">
        <v>175</v>
      </c>
      <c r="W2" s="353" t="s">
        <v>176</v>
      </c>
      <c r="X2" s="353" t="s">
        <v>172</v>
      </c>
      <c r="Y2" s="353" t="s">
        <v>54</v>
      </c>
      <c r="Z2" s="353" t="s">
        <v>172</v>
      </c>
      <c r="AA2" s="353" t="s">
        <v>800</v>
      </c>
      <c r="AB2" s="353" t="s">
        <v>801</v>
      </c>
      <c r="AC2" s="353" t="s">
        <v>800</v>
      </c>
      <c r="AD2" s="353" t="s">
        <v>801</v>
      </c>
      <c r="AE2" s="353" t="s">
        <v>800</v>
      </c>
      <c r="AF2" s="353" t="s">
        <v>801</v>
      </c>
    </row>
    <row r="3" customFormat="false" ht="11.25" hidden="false" customHeight="false" outlineLevel="0" collapsed="false">
      <c r="A3" s="137" t="n">
        <v>2</v>
      </c>
      <c r="B3" s="353" t="s">
        <v>181</v>
      </c>
      <c r="C3" s="353" t="s">
        <v>143</v>
      </c>
      <c r="D3" s="353" t="s">
        <v>802</v>
      </c>
      <c r="E3" s="353" t="s">
        <v>803</v>
      </c>
      <c r="F3" s="353" t="s">
        <v>804</v>
      </c>
      <c r="G3" s="353"/>
      <c r="H3" s="353" t="s">
        <v>805</v>
      </c>
      <c r="I3" s="353" t="s">
        <v>806</v>
      </c>
      <c r="J3" s="353" t="s">
        <v>214</v>
      </c>
      <c r="K3" s="353" t="s">
        <v>99</v>
      </c>
      <c r="L3" s="353" t="s">
        <v>99</v>
      </c>
      <c r="M3" s="353" t="s">
        <v>100</v>
      </c>
      <c r="N3" s="353" t="s">
        <v>175</v>
      </c>
      <c r="O3" s="353" t="s">
        <v>176</v>
      </c>
      <c r="P3" s="353" t="s">
        <v>807</v>
      </c>
      <c r="Q3" s="353" t="s">
        <v>807</v>
      </c>
      <c r="R3" s="353" t="s">
        <v>166</v>
      </c>
      <c r="S3" s="353" t="s">
        <v>179</v>
      </c>
      <c r="T3" s="353" t="s">
        <v>179</v>
      </c>
      <c r="U3" s="353" t="s">
        <v>100</v>
      </c>
      <c r="V3" s="353" t="s">
        <v>175</v>
      </c>
      <c r="W3" s="353" t="s">
        <v>176</v>
      </c>
      <c r="X3" s="353" t="s">
        <v>172</v>
      </c>
      <c r="Y3" s="353" t="s">
        <v>172</v>
      </c>
      <c r="Z3" s="353" t="s">
        <v>172</v>
      </c>
      <c r="AA3" s="353" t="s">
        <v>145</v>
      </c>
      <c r="AB3" s="353" t="s">
        <v>808</v>
      </c>
      <c r="AC3" s="353" t="s">
        <v>145</v>
      </c>
      <c r="AD3" s="353" t="s">
        <v>809</v>
      </c>
      <c r="AE3" s="353" t="s">
        <v>145</v>
      </c>
      <c r="AF3" s="353" t="s">
        <v>809</v>
      </c>
    </row>
    <row r="4" customFormat="false" ht="11.25" hidden="false" customHeight="false" outlineLevel="0" collapsed="false">
      <c r="A4" s="137" t="n">
        <v>3</v>
      </c>
      <c r="B4" s="353" t="s">
        <v>181</v>
      </c>
      <c r="C4" s="353" t="s">
        <v>151</v>
      </c>
      <c r="D4" s="353" t="s">
        <v>802</v>
      </c>
      <c r="E4" s="353" t="s">
        <v>803</v>
      </c>
      <c r="F4" s="353" t="s">
        <v>804</v>
      </c>
      <c r="G4" s="353"/>
      <c r="H4" s="353" t="s">
        <v>810</v>
      </c>
      <c r="I4" s="353" t="s">
        <v>811</v>
      </c>
      <c r="J4" s="353" t="s">
        <v>174</v>
      </c>
      <c r="K4" s="353" t="s">
        <v>99</v>
      </c>
      <c r="L4" s="353" t="s">
        <v>99</v>
      </c>
      <c r="M4" s="353" t="s">
        <v>100</v>
      </c>
      <c r="N4" s="353" t="s">
        <v>175</v>
      </c>
      <c r="O4" s="353" t="s">
        <v>176</v>
      </c>
      <c r="P4" s="353" t="s">
        <v>812</v>
      </c>
      <c r="Q4" s="353" t="s">
        <v>812</v>
      </c>
      <c r="R4" s="353" t="s">
        <v>166</v>
      </c>
      <c r="S4" s="353" t="s">
        <v>179</v>
      </c>
      <c r="T4" s="353" t="s">
        <v>179</v>
      </c>
      <c r="U4" s="353" t="s">
        <v>100</v>
      </c>
      <c r="V4" s="353" t="s">
        <v>175</v>
      </c>
      <c r="W4" s="353" t="s">
        <v>176</v>
      </c>
      <c r="X4" s="353" t="s">
        <v>172</v>
      </c>
      <c r="Y4" s="353" t="s">
        <v>54</v>
      </c>
      <c r="Z4" s="353" t="s">
        <v>54</v>
      </c>
      <c r="AA4" s="353" t="s">
        <v>137</v>
      </c>
      <c r="AB4" s="353" t="s">
        <v>813</v>
      </c>
      <c r="AC4" s="353"/>
      <c r="AD4" s="353"/>
      <c r="AE4" s="353"/>
      <c r="AF4" s="353"/>
    </row>
    <row r="5" customFormat="false" ht="11.25" hidden="false" customHeight="false" outlineLevel="0" collapsed="false">
      <c r="A5" s="137" t="n">
        <v>4</v>
      </c>
      <c r="B5" s="353" t="s">
        <v>181</v>
      </c>
      <c r="C5" s="353" t="s">
        <v>159</v>
      </c>
      <c r="D5" s="353" t="s">
        <v>802</v>
      </c>
      <c r="E5" s="353" t="s">
        <v>803</v>
      </c>
      <c r="F5" s="353" t="s">
        <v>804</v>
      </c>
      <c r="G5" s="353"/>
      <c r="H5" s="353" t="s">
        <v>814</v>
      </c>
      <c r="I5" s="353" t="s">
        <v>815</v>
      </c>
      <c r="J5" s="353" t="s">
        <v>174</v>
      </c>
      <c r="K5" s="353" t="s">
        <v>99</v>
      </c>
      <c r="L5" s="353" t="s">
        <v>99</v>
      </c>
      <c r="M5" s="353" t="s">
        <v>100</v>
      </c>
      <c r="N5" s="353" t="s">
        <v>175</v>
      </c>
      <c r="O5" s="353" t="s">
        <v>176</v>
      </c>
      <c r="P5" s="353" t="s">
        <v>812</v>
      </c>
      <c r="Q5" s="353" t="s">
        <v>812</v>
      </c>
      <c r="R5" s="353" t="s">
        <v>166</v>
      </c>
      <c r="S5" s="353" t="s">
        <v>179</v>
      </c>
      <c r="T5" s="353" t="s">
        <v>179</v>
      </c>
      <c r="U5" s="353" t="s">
        <v>100</v>
      </c>
      <c r="V5" s="353" t="s">
        <v>175</v>
      </c>
      <c r="W5" s="353" t="s">
        <v>176</v>
      </c>
      <c r="X5" s="353" t="s">
        <v>172</v>
      </c>
      <c r="Y5" s="353" t="s">
        <v>54</v>
      </c>
      <c r="Z5" s="353" t="s">
        <v>54</v>
      </c>
      <c r="AA5" s="353" t="s">
        <v>816</v>
      </c>
      <c r="AB5" s="353" t="s">
        <v>817</v>
      </c>
      <c r="AC5" s="353"/>
      <c r="AD5" s="353"/>
      <c r="AE5" s="353"/>
      <c r="AF5" s="353"/>
    </row>
    <row r="6" customFormat="false" ht="11.25" hidden="false" customHeight="false" outlineLevel="0" collapsed="false">
      <c r="A6" s="137" t="n">
        <v>5</v>
      </c>
      <c r="B6" s="353" t="s">
        <v>181</v>
      </c>
      <c r="C6" s="353" t="s">
        <v>200</v>
      </c>
      <c r="D6" s="353" t="s">
        <v>802</v>
      </c>
      <c r="E6" s="353" t="s">
        <v>803</v>
      </c>
      <c r="F6" s="353" t="s">
        <v>804</v>
      </c>
      <c r="G6" s="353"/>
      <c r="H6" s="353" t="s">
        <v>818</v>
      </c>
      <c r="I6" s="353" t="s">
        <v>819</v>
      </c>
      <c r="J6" s="353" t="s">
        <v>174</v>
      </c>
      <c r="K6" s="353" t="s">
        <v>99</v>
      </c>
      <c r="L6" s="353" t="s">
        <v>99</v>
      </c>
      <c r="M6" s="353" t="s">
        <v>100</v>
      </c>
      <c r="N6" s="353" t="s">
        <v>175</v>
      </c>
      <c r="O6" s="353" t="s">
        <v>176</v>
      </c>
      <c r="P6" s="353" t="s">
        <v>812</v>
      </c>
      <c r="Q6" s="353" t="s">
        <v>812</v>
      </c>
      <c r="R6" s="353" t="s">
        <v>166</v>
      </c>
      <c r="S6" s="353" t="s">
        <v>179</v>
      </c>
      <c r="T6" s="353" t="s">
        <v>179</v>
      </c>
      <c r="U6" s="353" t="s">
        <v>100</v>
      </c>
      <c r="V6" s="353" t="s">
        <v>175</v>
      </c>
      <c r="W6" s="353" t="s">
        <v>176</v>
      </c>
      <c r="X6" s="353" t="s">
        <v>172</v>
      </c>
      <c r="Y6" s="353" t="s">
        <v>54</v>
      </c>
      <c r="Z6" s="353" t="s">
        <v>54</v>
      </c>
      <c r="AA6" s="353" t="s">
        <v>816</v>
      </c>
      <c r="AB6" s="353" t="s">
        <v>817</v>
      </c>
      <c r="AC6" s="353"/>
      <c r="AD6" s="353"/>
      <c r="AE6" s="353"/>
      <c r="AF6" s="353"/>
    </row>
    <row r="7" customFormat="false" ht="11.25" hidden="false" customHeight="false" outlineLevel="0" collapsed="false">
      <c r="A7" s="137" t="n">
        <v>6</v>
      </c>
      <c r="B7" s="353" t="s">
        <v>181</v>
      </c>
      <c r="C7" s="353" t="s">
        <v>210</v>
      </c>
      <c r="D7" s="353" t="s">
        <v>802</v>
      </c>
      <c r="E7" s="353" t="s">
        <v>803</v>
      </c>
      <c r="F7" s="353" t="s">
        <v>804</v>
      </c>
      <c r="G7" s="353"/>
      <c r="H7" s="353" t="s">
        <v>820</v>
      </c>
      <c r="I7" s="353" t="s">
        <v>821</v>
      </c>
      <c r="J7" s="353" t="s">
        <v>822</v>
      </c>
      <c r="K7" s="353" t="s">
        <v>99</v>
      </c>
      <c r="L7" s="353" t="s">
        <v>99</v>
      </c>
      <c r="M7" s="353" t="s">
        <v>100</v>
      </c>
      <c r="N7" s="353" t="s">
        <v>175</v>
      </c>
      <c r="O7" s="353" t="s">
        <v>176</v>
      </c>
      <c r="P7" s="353" t="s">
        <v>823</v>
      </c>
      <c r="Q7" s="353" t="s">
        <v>824</v>
      </c>
      <c r="R7" s="353" t="s">
        <v>166</v>
      </c>
      <c r="S7" s="353" t="s">
        <v>179</v>
      </c>
      <c r="T7" s="353" t="s">
        <v>179</v>
      </c>
      <c r="U7" s="353" t="s">
        <v>100</v>
      </c>
      <c r="V7" s="353" t="s">
        <v>175</v>
      </c>
      <c r="W7" s="353" t="s">
        <v>176</v>
      </c>
      <c r="X7" s="353" t="s">
        <v>54</v>
      </c>
      <c r="Y7" s="353" t="s">
        <v>172</v>
      </c>
      <c r="Z7" s="353" t="s">
        <v>54</v>
      </c>
      <c r="AA7" s="353"/>
      <c r="AB7" s="353"/>
      <c r="AC7" s="353" t="s">
        <v>825</v>
      </c>
      <c r="AD7" s="353" t="s">
        <v>826</v>
      </c>
      <c r="AE7" s="353" t="s">
        <v>825</v>
      </c>
      <c r="AF7" s="353" t="s">
        <v>826</v>
      </c>
    </row>
    <row r="8" customFormat="false" ht="11.25" hidden="false" customHeight="false" outlineLevel="0" collapsed="false">
      <c r="A8" s="137" t="n">
        <v>7</v>
      </c>
      <c r="B8" s="353" t="s">
        <v>181</v>
      </c>
      <c r="C8" s="353" t="s">
        <v>221</v>
      </c>
      <c r="D8" s="353" t="s">
        <v>802</v>
      </c>
      <c r="E8" s="353" t="s">
        <v>803</v>
      </c>
      <c r="F8" s="353" t="s">
        <v>804</v>
      </c>
      <c r="G8" s="353"/>
      <c r="H8" s="353" t="s">
        <v>827</v>
      </c>
      <c r="I8" s="353" t="s">
        <v>821</v>
      </c>
      <c r="J8" s="353" t="s">
        <v>822</v>
      </c>
      <c r="K8" s="353" t="s">
        <v>99</v>
      </c>
      <c r="L8" s="353" t="s">
        <v>99</v>
      </c>
      <c r="M8" s="353" t="s">
        <v>100</v>
      </c>
      <c r="N8" s="353" t="s">
        <v>175</v>
      </c>
      <c r="O8" s="353" t="s">
        <v>176</v>
      </c>
      <c r="P8" s="353" t="s">
        <v>828</v>
      </c>
      <c r="Q8" s="353" t="s">
        <v>829</v>
      </c>
      <c r="R8" s="353" t="s">
        <v>166</v>
      </c>
      <c r="S8" s="353" t="s">
        <v>179</v>
      </c>
      <c r="T8" s="353" t="s">
        <v>179</v>
      </c>
      <c r="U8" s="353" t="s">
        <v>100</v>
      </c>
      <c r="V8" s="353" t="s">
        <v>175</v>
      </c>
      <c r="W8" s="353" t="s">
        <v>176</v>
      </c>
      <c r="X8" s="353" t="s">
        <v>54</v>
      </c>
      <c r="Y8" s="353" t="s">
        <v>172</v>
      </c>
      <c r="Z8" s="353" t="s">
        <v>54</v>
      </c>
      <c r="AA8" s="353"/>
      <c r="AB8" s="353"/>
      <c r="AC8" s="353" t="s">
        <v>825</v>
      </c>
      <c r="AD8" s="353" t="s">
        <v>826</v>
      </c>
      <c r="AE8" s="353" t="s">
        <v>825</v>
      </c>
      <c r="AF8" s="353" t="s">
        <v>826</v>
      </c>
    </row>
    <row r="9" customFormat="false" ht="11.25" hidden="false" customHeight="false" outlineLevel="0" collapsed="false">
      <c r="A9" s="137" t="n">
        <v>8</v>
      </c>
      <c r="B9" s="353" t="s">
        <v>181</v>
      </c>
      <c r="C9" s="353" t="s">
        <v>224</v>
      </c>
      <c r="D9" s="353" t="s">
        <v>802</v>
      </c>
      <c r="E9" s="353" t="s">
        <v>803</v>
      </c>
      <c r="F9" s="353" t="s">
        <v>804</v>
      </c>
      <c r="G9" s="353"/>
      <c r="H9" s="353" t="s">
        <v>830</v>
      </c>
      <c r="I9" s="353" t="s">
        <v>821</v>
      </c>
      <c r="J9" s="353" t="s">
        <v>822</v>
      </c>
      <c r="K9" s="353" t="s">
        <v>99</v>
      </c>
      <c r="L9" s="353" t="s">
        <v>99</v>
      </c>
      <c r="M9" s="353" t="s">
        <v>100</v>
      </c>
      <c r="N9" s="353" t="s">
        <v>175</v>
      </c>
      <c r="O9" s="353" t="s">
        <v>176</v>
      </c>
      <c r="P9" s="353" t="s">
        <v>831</v>
      </c>
      <c r="Q9" s="353" t="s">
        <v>831</v>
      </c>
      <c r="R9" s="353" t="s">
        <v>166</v>
      </c>
      <c r="S9" s="353" t="s">
        <v>179</v>
      </c>
      <c r="T9" s="353" t="s">
        <v>179</v>
      </c>
      <c r="U9" s="353" t="s">
        <v>100</v>
      </c>
      <c r="V9" s="353" t="s">
        <v>175</v>
      </c>
      <c r="W9" s="353" t="s">
        <v>176</v>
      </c>
      <c r="X9" s="353" t="s">
        <v>54</v>
      </c>
      <c r="Y9" s="353" t="s">
        <v>172</v>
      </c>
      <c r="Z9" s="353" t="s">
        <v>54</v>
      </c>
      <c r="AA9" s="353"/>
      <c r="AB9" s="353"/>
      <c r="AC9" s="353" t="s">
        <v>825</v>
      </c>
      <c r="AD9" s="353" t="s">
        <v>826</v>
      </c>
      <c r="AE9" s="353" t="s">
        <v>825</v>
      </c>
      <c r="AF9" s="353" t="s">
        <v>826</v>
      </c>
    </row>
    <row r="10" customFormat="false" ht="11.25" hidden="false" customHeight="false" outlineLevel="0" collapsed="false">
      <c r="A10" s="137" t="n">
        <v>9</v>
      </c>
      <c r="B10" s="353" t="s">
        <v>181</v>
      </c>
      <c r="C10" s="353" t="s">
        <v>225</v>
      </c>
      <c r="D10" s="353" t="s">
        <v>802</v>
      </c>
      <c r="E10" s="353" t="s">
        <v>803</v>
      </c>
      <c r="F10" s="353" t="s">
        <v>804</v>
      </c>
      <c r="G10" s="353"/>
      <c r="H10" s="353" t="s">
        <v>832</v>
      </c>
      <c r="I10" s="353" t="s">
        <v>821</v>
      </c>
      <c r="J10" s="353" t="s">
        <v>822</v>
      </c>
      <c r="K10" s="353" t="s">
        <v>99</v>
      </c>
      <c r="L10" s="353" t="s">
        <v>99</v>
      </c>
      <c r="M10" s="353" t="s">
        <v>100</v>
      </c>
      <c r="N10" s="353" t="s">
        <v>175</v>
      </c>
      <c r="O10" s="353" t="s">
        <v>176</v>
      </c>
      <c r="P10" s="353" t="s">
        <v>833</v>
      </c>
      <c r="Q10" s="353" t="s">
        <v>833</v>
      </c>
      <c r="R10" s="353" t="s">
        <v>166</v>
      </c>
      <c r="S10" s="353" t="s">
        <v>179</v>
      </c>
      <c r="T10" s="353" t="s">
        <v>179</v>
      </c>
      <c r="U10" s="353" t="s">
        <v>100</v>
      </c>
      <c r="V10" s="353" t="s">
        <v>175</v>
      </c>
      <c r="W10" s="353" t="s">
        <v>176</v>
      </c>
      <c r="X10" s="353" t="s">
        <v>54</v>
      </c>
      <c r="Y10" s="353" t="s">
        <v>172</v>
      </c>
      <c r="Z10" s="353" t="s">
        <v>54</v>
      </c>
      <c r="AA10" s="353"/>
      <c r="AB10" s="353"/>
      <c r="AC10" s="353" t="s">
        <v>825</v>
      </c>
      <c r="AD10" s="353" t="s">
        <v>826</v>
      </c>
      <c r="AE10" s="353" t="s">
        <v>825</v>
      </c>
      <c r="AF10" s="353" t="s">
        <v>826</v>
      </c>
    </row>
    <row r="11" customFormat="false" ht="11.25" hidden="false" customHeight="false" outlineLevel="0" collapsed="false">
      <c r="A11" s="137" t="n">
        <v>10</v>
      </c>
      <c r="B11" s="353" t="s">
        <v>181</v>
      </c>
      <c r="C11" s="353" t="s">
        <v>226</v>
      </c>
      <c r="D11" s="353" t="s">
        <v>802</v>
      </c>
      <c r="E11" s="353" t="s">
        <v>803</v>
      </c>
      <c r="F11" s="353" t="s">
        <v>804</v>
      </c>
      <c r="G11" s="353"/>
      <c r="H11" s="353" t="s">
        <v>220</v>
      </c>
      <c r="I11" s="353" t="s">
        <v>821</v>
      </c>
      <c r="J11" s="353" t="s">
        <v>822</v>
      </c>
      <c r="K11" s="353" t="s">
        <v>99</v>
      </c>
      <c r="L11" s="353" t="s">
        <v>99</v>
      </c>
      <c r="M11" s="353" t="s">
        <v>100</v>
      </c>
      <c r="N11" s="353" t="s">
        <v>175</v>
      </c>
      <c r="O11" s="353" t="s">
        <v>176</v>
      </c>
      <c r="P11" s="353" t="s">
        <v>834</v>
      </c>
      <c r="Q11" s="353" t="s">
        <v>143</v>
      </c>
      <c r="R11" s="353" t="s">
        <v>166</v>
      </c>
      <c r="S11" s="353" t="s">
        <v>179</v>
      </c>
      <c r="T11" s="353" t="s">
        <v>179</v>
      </c>
      <c r="U11" s="353" t="s">
        <v>100</v>
      </c>
      <c r="V11" s="353" t="s">
        <v>175</v>
      </c>
      <c r="W11" s="353" t="s">
        <v>176</v>
      </c>
      <c r="X11" s="353" t="s">
        <v>54</v>
      </c>
      <c r="Y11" s="353" t="s">
        <v>172</v>
      </c>
      <c r="Z11" s="353" t="s">
        <v>54</v>
      </c>
      <c r="AA11" s="353"/>
      <c r="AB11" s="353"/>
      <c r="AC11" s="353" t="s">
        <v>825</v>
      </c>
      <c r="AD11" s="353" t="s">
        <v>826</v>
      </c>
      <c r="AE11" s="353" t="s">
        <v>825</v>
      </c>
      <c r="AF11" s="353" t="s">
        <v>826</v>
      </c>
    </row>
    <row r="12" customFormat="false" ht="11.25" hidden="false" customHeight="false" outlineLevel="0" collapsed="false">
      <c r="A12" s="137" t="n">
        <v>11</v>
      </c>
      <c r="B12" s="353" t="s">
        <v>181</v>
      </c>
      <c r="C12" s="353" t="s">
        <v>209</v>
      </c>
      <c r="D12" s="353" t="s">
        <v>802</v>
      </c>
      <c r="E12" s="353" t="s">
        <v>803</v>
      </c>
      <c r="F12" s="353" t="s">
        <v>804</v>
      </c>
      <c r="G12" s="353"/>
      <c r="H12" s="353" t="s">
        <v>835</v>
      </c>
      <c r="I12" s="353" t="s">
        <v>821</v>
      </c>
      <c r="J12" s="353" t="s">
        <v>822</v>
      </c>
      <c r="K12" s="353" t="s">
        <v>99</v>
      </c>
      <c r="L12" s="353" t="s">
        <v>99</v>
      </c>
      <c r="M12" s="353" t="s">
        <v>100</v>
      </c>
      <c r="N12" s="353" t="s">
        <v>175</v>
      </c>
      <c r="O12" s="353" t="s">
        <v>176</v>
      </c>
      <c r="P12" s="353" t="s">
        <v>836</v>
      </c>
      <c r="Q12" s="353" t="s">
        <v>837</v>
      </c>
      <c r="R12" s="353" t="s">
        <v>166</v>
      </c>
      <c r="S12" s="353" t="s">
        <v>179</v>
      </c>
      <c r="T12" s="353" t="s">
        <v>179</v>
      </c>
      <c r="U12" s="353" t="s">
        <v>100</v>
      </c>
      <c r="V12" s="353" t="s">
        <v>175</v>
      </c>
      <c r="W12" s="353" t="s">
        <v>176</v>
      </c>
      <c r="X12" s="353" t="s">
        <v>54</v>
      </c>
      <c r="Y12" s="353" t="s">
        <v>172</v>
      </c>
      <c r="Z12" s="353" t="s">
        <v>54</v>
      </c>
      <c r="AA12" s="353"/>
      <c r="AB12" s="353"/>
      <c r="AC12" s="353" t="s">
        <v>825</v>
      </c>
      <c r="AD12" s="353" t="s">
        <v>826</v>
      </c>
      <c r="AE12" s="353" t="s">
        <v>825</v>
      </c>
      <c r="AF12" s="353" t="s">
        <v>826</v>
      </c>
    </row>
    <row r="13" customFormat="false" ht="11.25" hidden="false" customHeight="false" outlineLevel="0" collapsed="false">
      <c r="A13" s="137" t="n">
        <v>12</v>
      </c>
      <c r="B13" s="353" t="s">
        <v>181</v>
      </c>
      <c r="C13" s="353" t="s">
        <v>230</v>
      </c>
      <c r="D13" s="353" t="s">
        <v>802</v>
      </c>
      <c r="E13" s="353" t="s">
        <v>803</v>
      </c>
      <c r="F13" s="353" t="s">
        <v>804</v>
      </c>
      <c r="G13" s="353"/>
      <c r="H13" s="353" t="s">
        <v>838</v>
      </c>
      <c r="I13" s="353" t="s">
        <v>821</v>
      </c>
      <c r="J13" s="353" t="s">
        <v>822</v>
      </c>
      <c r="K13" s="353" t="s">
        <v>99</v>
      </c>
      <c r="L13" s="353" t="s">
        <v>99</v>
      </c>
      <c r="M13" s="353" t="s">
        <v>100</v>
      </c>
      <c r="N13" s="353" t="s">
        <v>175</v>
      </c>
      <c r="O13" s="353" t="s">
        <v>176</v>
      </c>
      <c r="P13" s="353" t="s">
        <v>839</v>
      </c>
      <c r="Q13" s="353" t="s">
        <v>840</v>
      </c>
      <c r="R13" s="353" t="s">
        <v>166</v>
      </c>
      <c r="S13" s="353" t="s">
        <v>179</v>
      </c>
      <c r="T13" s="353" t="s">
        <v>179</v>
      </c>
      <c r="U13" s="353" t="s">
        <v>100</v>
      </c>
      <c r="V13" s="353" t="s">
        <v>175</v>
      </c>
      <c r="W13" s="353" t="s">
        <v>176</v>
      </c>
      <c r="X13" s="353" t="s">
        <v>54</v>
      </c>
      <c r="Y13" s="353" t="s">
        <v>172</v>
      </c>
      <c r="Z13" s="353" t="s">
        <v>54</v>
      </c>
      <c r="AA13" s="353"/>
      <c r="AB13" s="353"/>
      <c r="AC13" s="353" t="s">
        <v>825</v>
      </c>
      <c r="AD13" s="353" t="s">
        <v>826</v>
      </c>
      <c r="AE13" s="353" t="s">
        <v>825</v>
      </c>
      <c r="AF13" s="353" t="s">
        <v>826</v>
      </c>
    </row>
    <row r="14" customFormat="false" ht="11.25" hidden="false" customHeight="false" outlineLevel="0" collapsed="false">
      <c r="A14" s="137" t="n">
        <v>13</v>
      </c>
      <c r="B14" s="353" t="s">
        <v>181</v>
      </c>
      <c r="C14" s="353" t="s">
        <v>805</v>
      </c>
      <c r="D14" s="353" t="s">
        <v>802</v>
      </c>
      <c r="E14" s="353" t="s">
        <v>803</v>
      </c>
      <c r="F14" s="353" t="s">
        <v>804</v>
      </c>
      <c r="G14" s="353"/>
      <c r="H14" s="353" t="s">
        <v>841</v>
      </c>
      <c r="I14" s="353" t="s">
        <v>821</v>
      </c>
      <c r="J14" s="353" t="s">
        <v>822</v>
      </c>
      <c r="K14" s="353" t="s">
        <v>99</v>
      </c>
      <c r="L14" s="353" t="s">
        <v>99</v>
      </c>
      <c r="M14" s="353" t="s">
        <v>100</v>
      </c>
      <c r="N14" s="353" t="s">
        <v>175</v>
      </c>
      <c r="O14" s="353" t="s">
        <v>176</v>
      </c>
      <c r="P14" s="353" t="s">
        <v>842</v>
      </c>
      <c r="Q14" s="353" t="s">
        <v>230</v>
      </c>
      <c r="R14" s="353" t="s">
        <v>166</v>
      </c>
      <c r="S14" s="353" t="s">
        <v>179</v>
      </c>
      <c r="T14" s="353" t="s">
        <v>179</v>
      </c>
      <c r="U14" s="353" t="s">
        <v>100</v>
      </c>
      <c r="V14" s="353" t="s">
        <v>175</v>
      </c>
      <c r="W14" s="353" t="s">
        <v>176</v>
      </c>
      <c r="X14" s="353" t="s">
        <v>54</v>
      </c>
      <c r="Y14" s="353" t="s">
        <v>172</v>
      </c>
      <c r="Z14" s="353" t="s">
        <v>54</v>
      </c>
      <c r="AA14" s="353"/>
      <c r="AB14" s="353"/>
      <c r="AC14" s="353" t="s">
        <v>825</v>
      </c>
      <c r="AD14" s="353" t="s">
        <v>826</v>
      </c>
      <c r="AE14" s="353" t="s">
        <v>825</v>
      </c>
      <c r="AF14" s="353" t="s">
        <v>826</v>
      </c>
    </row>
    <row r="15" customFormat="false" ht="11.25" hidden="false" customHeight="false" outlineLevel="0" collapsed="false">
      <c r="A15" s="137" t="n">
        <v>14</v>
      </c>
      <c r="B15" s="353" t="s">
        <v>181</v>
      </c>
      <c r="C15" s="353" t="s">
        <v>843</v>
      </c>
      <c r="D15" s="353" t="s">
        <v>802</v>
      </c>
      <c r="E15" s="353" t="s">
        <v>803</v>
      </c>
      <c r="F15" s="353" t="s">
        <v>804</v>
      </c>
      <c r="G15" s="353"/>
      <c r="H15" s="353" t="s">
        <v>844</v>
      </c>
      <c r="I15" s="353" t="s">
        <v>821</v>
      </c>
      <c r="J15" s="353" t="s">
        <v>822</v>
      </c>
      <c r="K15" s="353" t="s">
        <v>99</v>
      </c>
      <c r="L15" s="353" t="s">
        <v>99</v>
      </c>
      <c r="M15" s="353" t="s">
        <v>100</v>
      </c>
      <c r="N15" s="353" t="s">
        <v>175</v>
      </c>
      <c r="O15" s="353" t="s">
        <v>176</v>
      </c>
      <c r="P15" s="353" t="s">
        <v>845</v>
      </c>
      <c r="Q15" s="353" t="s">
        <v>845</v>
      </c>
      <c r="R15" s="353" t="s">
        <v>166</v>
      </c>
      <c r="S15" s="353" t="s">
        <v>179</v>
      </c>
      <c r="T15" s="353" t="s">
        <v>179</v>
      </c>
      <c r="U15" s="353" t="s">
        <v>100</v>
      </c>
      <c r="V15" s="353" t="s">
        <v>175</v>
      </c>
      <c r="W15" s="353" t="s">
        <v>176</v>
      </c>
      <c r="X15" s="353" t="s">
        <v>54</v>
      </c>
      <c r="Y15" s="353" t="s">
        <v>172</v>
      </c>
      <c r="Z15" s="353" t="s">
        <v>54</v>
      </c>
      <c r="AA15" s="353"/>
      <c r="AB15" s="353"/>
      <c r="AC15" s="353" t="s">
        <v>825</v>
      </c>
      <c r="AD15" s="353" t="s">
        <v>826</v>
      </c>
      <c r="AE15" s="353" t="s">
        <v>825</v>
      </c>
      <c r="AF15" s="353" t="s">
        <v>826</v>
      </c>
    </row>
    <row r="16" customFormat="false" ht="11.25" hidden="false" customHeight="false" outlineLevel="0" collapsed="false">
      <c r="A16" s="137" t="n">
        <v>15</v>
      </c>
      <c r="B16" s="353" t="s">
        <v>181</v>
      </c>
      <c r="C16" s="353" t="s">
        <v>846</v>
      </c>
      <c r="D16" s="353" t="s">
        <v>847</v>
      </c>
      <c r="E16" s="353" t="s">
        <v>848</v>
      </c>
      <c r="F16" s="353" t="s">
        <v>849</v>
      </c>
      <c r="G16" s="353"/>
      <c r="H16" s="353" t="s">
        <v>166</v>
      </c>
      <c r="I16" s="353" t="s">
        <v>850</v>
      </c>
      <c r="J16" s="353" t="s">
        <v>214</v>
      </c>
      <c r="K16" s="353" t="s">
        <v>99</v>
      </c>
      <c r="L16" s="353" t="s">
        <v>99</v>
      </c>
      <c r="M16" s="353" t="s">
        <v>100</v>
      </c>
      <c r="N16" s="353" t="s">
        <v>175</v>
      </c>
      <c r="O16" s="353" t="s">
        <v>176</v>
      </c>
      <c r="P16" s="353" t="s">
        <v>851</v>
      </c>
      <c r="Q16" s="353" t="s">
        <v>166</v>
      </c>
      <c r="R16" s="353" t="s">
        <v>166</v>
      </c>
      <c r="S16" s="353" t="s">
        <v>179</v>
      </c>
      <c r="T16" s="353" t="s">
        <v>179</v>
      </c>
      <c r="U16" s="353" t="s">
        <v>100</v>
      </c>
      <c r="V16" s="353" t="s">
        <v>175</v>
      </c>
      <c r="W16" s="353" t="s">
        <v>176</v>
      </c>
      <c r="X16" s="353" t="s">
        <v>172</v>
      </c>
      <c r="Y16" s="353" t="s">
        <v>172</v>
      </c>
      <c r="Z16" s="353" t="s">
        <v>172</v>
      </c>
      <c r="AA16" s="353" t="s">
        <v>800</v>
      </c>
      <c r="AB16" s="353" t="s">
        <v>852</v>
      </c>
      <c r="AC16" s="353" t="s">
        <v>853</v>
      </c>
      <c r="AD16" s="353" t="s">
        <v>854</v>
      </c>
      <c r="AE16" s="353" t="s">
        <v>853</v>
      </c>
      <c r="AF16" s="353" t="s">
        <v>854</v>
      </c>
    </row>
    <row r="17" customFormat="false" ht="11.25" hidden="false" customHeight="false" outlineLevel="0" collapsed="false">
      <c r="A17" s="137" t="n">
        <v>16</v>
      </c>
      <c r="B17" s="353" t="s">
        <v>181</v>
      </c>
      <c r="C17" s="353" t="s">
        <v>855</v>
      </c>
      <c r="D17" s="353" t="s">
        <v>847</v>
      </c>
      <c r="E17" s="353" t="s">
        <v>848</v>
      </c>
      <c r="F17" s="353" t="s">
        <v>849</v>
      </c>
      <c r="G17" s="353"/>
      <c r="H17" s="353" t="s">
        <v>143</v>
      </c>
      <c r="I17" s="353" t="s">
        <v>856</v>
      </c>
      <c r="J17" s="353" t="s">
        <v>174</v>
      </c>
      <c r="K17" s="353" t="s">
        <v>99</v>
      </c>
      <c r="L17" s="353" t="s">
        <v>99</v>
      </c>
      <c r="M17" s="353" t="s">
        <v>100</v>
      </c>
      <c r="N17" s="353" t="s">
        <v>175</v>
      </c>
      <c r="O17" s="353" t="s">
        <v>176</v>
      </c>
      <c r="P17" s="353" t="s">
        <v>851</v>
      </c>
      <c r="Q17" s="353" t="s">
        <v>166</v>
      </c>
      <c r="R17" s="353" t="s">
        <v>166</v>
      </c>
      <c r="S17" s="353" t="s">
        <v>179</v>
      </c>
      <c r="T17" s="353" t="s">
        <v>179</v>
      </c>
      <c r="U17" s="353" t="s">
        <v>100</v>
      </c>
      <c r="V17" s="353" t="s">
        <v>175</v>
      </c>
      <c r="W17" s="353" t="s">
        <v>176</v>
      </c>
      <c r="X17" s="353" t="s">
        <v>172</v>
      </c>
      <c r="Y17" s="353" t="s">
        <v>54</v>
      </c>
      <c r="Z17" s="353" t="s">
        <v>54</v>
      </c>
      <c r="AA17" s="353" t="s">
        <v>857</v>
      </c>
      <c r="AB17" s="353" t="s">
        <v>858</v>
      </c>
      <c r="AC17" s="353"/>
      <c r="AD17" s="353"/>
      <c r="AE17" s="353"/>
      <c r="AF17" s="353"/>
    </row>
    <row r="18" customFormat="false" ht="11.25" hidden="false" customHeight="false" outlineLevel="0" collapsed="false">
      <c r="A18" s="137" t="n">
        <v>17</v>
      </c>
      <c r="B18" s="353" t="s">
        <v>181</v>
      </c>
      <c r="C18" s="353" t="s">
        <v>859</v>
      </c>
      <c r="D18" s="353" t="s">
        <v>860</v>
      </c>
      <c r="E18" s="353" t="s">
        <v>861</v>
      </c>
      <c r="F18" s="353" t="s">
        <v>862</v>
      </c>
      <c r="G18" s="353"/>
      <c r="H18" s="353" t="s">
        <v>166</v>
      </c>
      <c r="I18" s="353" t="s">
        <v>850</v>
      </c>
      <c r="J18" s="353" t="s">
        <v>214</v>
      </c>
      <c r="K18" s="353" t="s">
        <v>99</v>
      </c>
      <c r="L18" s="353" t="s">
        <v>99</v>
      </c>
      <c r="M18" s="353" t="s">
        <v>100</v>
      </c>
      <c r="N18" s="353" t="s">
        <v>175</v>
      </c>
      <c r="O18" s="353" t="s">
        <v>176</v>
      </c>
      <c r="P18" s="353" t="s">
        <v>863</v>
      </c>
      <c r="Q18" s="353" t="s">
        <v>864</v>
      </c>
      <c r="R18" s="353" t="s">
        <v>166</v>
      </c>
      <c r="S18" s="353" t="s">
        <v>179</v>
      </c>
      <c r="T18" s="353" t="s">
        <v>179</v>
      </c>
      <c r="U18" s="353" t="s">
        <v>100</v>
      </c>
      <c r="V18" s="353" t="s">
        <v>175</v>
      </c>
      <c r="W18" s="353" t="s">
        <v>176</v>
      </c>
      <c r="X18" s="353" t="s">
        <v>172</v>
      </c>
      <c r="Y18" s="353" t="s">
        <v>172</v>
      </c>
      <c r="Z18" s="353" t="s">
        <v>172</v>
      </c>
      <c r="AA18" s="353" t="s">
        <v>865</v>
      </c>
      <c r="AB18" s="353" t="s">
        <v>866</v>
      </c>
      <c r="AC18" s="353" t="s">
        <v>865</v>
      </c>
      <c r="AD18" s="353" t="s">
        <v>866</v>
      </c>
      <c r="AE18" s="353" t="s">
        <v>865</v>
      </c>
      <c r="AF18" s="353" t="s">
        <v>866</v>
      </c>
    </row>
    <row r="19" customFormat="false" ht="11.25" hidden="false" customHeight="false" outlineLevel="0" collapsed="false">
      <c r="A19" s="137" t="n">
        <v>18</v>
      </c>
      <c r="B19" s="353" t="s">
        <v>181</v>
      </c>
      <c r="C19" s="353" t="s">
        <v>867</v>
      </c>
      <c r="D19" s="353" t="s">
        <v>868</v>
      </c>
      <c r="E19" s="353" t="s">
        <v>869</v>
      </c>
      <c r="F19" s="353" t="s">
        <v>737</v>
      </c>
      <c r="G19" s="353"/>
      <c r="H19" s="353" t="s">
        <v>166</v>
      </c>
      <c r="I19" s="353" t="s">
        <v>850</v>
      </c>
      <c r="J19" s="353" t="s">
        <v>214</v>
      </c>
      <c r="K19" s="353" t="s">
        <v>99</v>
      </c>
      <c r="L19" s="353" t="s">
        <v>99</v>
      </c>
      <c r="M19" s="353" t="s">
        <v>100</v>
      </c>
      <c r="N19" s="353" t="s">
        <v>175</v>
      </c>
      <c r="O19" s="353" t="s">
        <v>176</v>
      </c>
      <c r="P19" s="353" t="s">
        <v>870</v>
      </c>
      <c r="Q19" s="353" t="s">
        <v>225</v>
      </c>
      <c r="R19" s="353" t="s">
        <v>166</v>
      </c>
      <c r="S19" s="353" t="s">
        <v>179</v>
      </c>
      <c r="T19" s="353" t="s">
        <v>179</v>
      </c>
      <c r="U19" s="353" t="s">
        <v>100</v>
      </c>
      <c r="V19" s="353" t="s">
        <v>175</v>
      </c>
      <c r="W19" s="353" t="s">
        <v>176</v>
      </c>
      <c r="X19" s="353" t="s">
        <v>172</v>
      </c>
      <c r="Y19" s="353" t="s">
        <v>172</v>
      </c>
      <c r="Z19" s="353" t="s">
        <v>172</v>
      </c>
      <c r="AA19" s="353" t="s">
        <v>871</v>
      </c>
      <c r="AB19" s="353" t="s">
        <v>872</v>
      </c>
      <c r="AC19" s="353" t="s">
        <v>871</v>
      </c>
      <c r="AD19" s="353" t="s">
        <v>872</v>
      </c>
      <c r="AE19" s="353" t="s">
        <v>871</v>
      </c>
      <c r="AF19" s="353" t="s">
        <v>872</v>
      </c>
    </row>
    <row r="20" customFormat="false" ht="11.25" hidden="false" customHeight="false" outlineLevel="0" collapsed="false">
      <c r="A20" s="137" t="n">
        <v>19</v>
      </c>
      <c r="B20" s="353" t="s">
        <v>181</v>
      </c>
      <c r="C20" s="353" t="s">
        <v>829</v>
      </c>
      <c r="D20" s="353" t="s">
        <v>873</v>
      </c>
      <c r="E20" s="353" t="s">
        <v>874</v>
      </c>
      <c r="F20" s="353" t="s">
        <v>737</v>
      </c>
      <c r="G20" s="353"/>
      <c r="H20" s="353" t="s">
        <v>166</v>
      </c>
      <c r="I20" s="353" t="s">
        <v>875</v>
      </c>
      <c r="J20" s="353" t="s">
        <v>214</v>
      </c>
      <c r="K20" s="353" t="s">
        <v>99</v>
      </c>
      <c r="L20" s="353" t="s">
        <v>99</v>
      </c>
      <c r="M20" s="353" t="s">
        <v>100</v>
      </c>
      <c r="N20" s="353" t="s">
        <v>175</v>
      </c>
      <c r="O20" s="353" t="s">
        <v>176</v>
      </c>
      <c r="P20" s="353" t="s">
        <v>876</v>
      </c>
      <c r="Q20" s="353" t="s">
        <v>877</v>
      </c>
      <c r="R20" s="353" t="s">
        <v>166</v>
      </c>
      <c r="S20" s="353" t="s">
        <v>179</v>
      </c>
      <c r="T20" s="353" t="s">
        <v>179</v>
      </c>
      <c r="U20" s="353" t="s">
        <v>100</v>
      </c>
      <c r="V20" s="353" t="s">
        <v>175</v>
      </c>
      <c r="W20" s="353" t="s">
        <v>176</v>
      </c>
      <c r="X20" s="353" t="s">
        <v>172</v>
      </c>
      <c r="Y20" s="353" t="s">
        <v>172</v>
      </c>
      <c r="Z20" s="353" t="s">
        <v>172</v>
      </c>
      <c r="AA20" s="353" t="s">
        <v>878</v>
      </c>
      <c r="AB20" s="353" t="s">
        <v>879</v>
      </c>
      <c r="AC20" s="353" t="s">
        <v>878</v>
      </c>
      <c r="AD20" s="353" t="s">
        <v>879</v>
      </c>
      <c r="AE20" s="353" t="s">
        <v>878</v>
      </c>
      <c r="AF20" s="353" t="s">
        <v>879</v>
      </c>
    </row>
    <row r="21" customFormat="false" ht="11.25" hidden="false" customHeight="false" outlineLevel="0" collapsed="false">
      <c r="A21" s="137" t="n">
        <v>20</v>
      </c>
      <c r="B21" s="353" t="s">
        <v>181</v>
      </c>
      <c r="C21" s="353" t="s">
        <v>810</v>
      </c>
      <c r="D21" s="353" t="s">
        <v>880</v>
      </c>
      <c r="E21" s="353" t="s">
        <v>881</v>
      </c>
      <c r="F21" s="353" t="s">
        <v>849</v>
      </c>
      <c r="G21" s="353"/>
      <c r="H21" s="353" t="s">
        <v>209</v>
      </c>
      <c r="I21" s="353" t="s">
        <v>882</v>
      </c>
      <c r="J21" s="353" t="s">
        <v>214</v>
      </c>
      <c r="K21" s="353" t="s">
        <v>99</v>
      </c>
      <c r="L21" s="353" t="s">
        <v>99</v>
      </c>
      <c r="M21" s="353" t="s">
        <v>100</v>
      </c>
      <c r="N21" s="353" t="s">
        <v>175</v>
      </c>
      <c r="O21" s="353" t="s">
        <v>176</v>
      </c>
      <c r="P21" s="353" t="s">
        <v>883</v>
      </c>
      <c r="Q21" s="353" t="s">
        <v>884</v>
      </c>
      <c r="R21" s="353" t="s">
        <v>166</v>
      </c>
      <c r="S21" s="353" t="s">
        <v>179</v>
      </c>
      <c r="T21" s="353" t="s">
        <v>179</v>
      </c>
      <c r="U21" s="353" t="s">
        <v>100</v>
      </c>
      <c r="V21" s="353" t="s">
        <v>175</v>
      </c>
      <c r="W21" s="353" t="s">
        <v>176</v>
      </c>
      <c r="X21" s="353" t="s">
        <v>172</v>
      </c>
      <c r="Y21" s="353" t="s">
        <v>172</v>
      </c>
      <c r="Z21" s="353" t="s">
        <v>172</v>
      </c>
      <c r="AA21" s="353" t="s">
        <v>885</v>
      </c>
      <c r="AB21" s="353" t="s">
        <v>886</v>
      </c>
      <c r="AC21" s="353" t="s">
        <v>885</v>
      </c>
      <c r="AD21" s="353" t="s">
        <v>886</v>
      </c>
      <c r="AE21" s="353" t="s">
        <v>885</v>
      </c>
      <c r="AF21" s="353" t="s">
        <v>886</v>
      </c>
    </row>
    <row r="22" customFormat="false" ht="11.25" hidden="false" customHeight="false" outlineLevel="0" collapsed="false">
      <c r="A22" s="137" t="n">
        <v>21</v>
      </c>
      <c r="B22" s="353" t="s">
        <v>181</v>
      </c>
      <c r="C22" s="353" t="s">
        <v>814</v>
      </c>
      <c r="D22" s="353" t="s">
        <v>880</v>
      </c>
      <c r="E22" s="353" t="s">
        <v>881</v>
      </c>
      <c r="F22" s="353" t="s">
        <v>849</v>
      </c>
      <c r="G22" s="353"/>
      <c r="H22" s="353" t="s">
        <v>887</v>
      </c>
      <c r="I22" s="353" t="s">
        <v>888</v>
      </c>
      <c r="J22" s="353" t="s">
        <v>822</v>
      </c>
      <c r="K22" s="353" t="s">
        <v>99</v>
      </c>
      <c r="L22" s="353" t="s">
        <v>99</v>
      </c>
      <c r="M22" s="353" t="s">
        <v>100</v>
      </c>
      <c r="N22" s="353" t="s">
        <v>175</v>
      </c>
      <c r="O22" s="353" t="s">
        <v>176</v>
      </c>
      <c r="P22" s="353" t="s">
        <v>889</v>
      </c>
      <c r="Q22" s="353" t="s">
        <v>209</v>
      </c>
      <c r="R22" s="353" t="s">
        <v>166</v>
      </c>
      <c r="S22" s="353" t="s">
        <v>179</v>
      </c>
      <c r="T22" s="353" t="s">
        <v>179</v>
      </c>
      <c r="U22" s="353" t="s">
        <v>100</v>
      </c>
      <c r="V22" s="353" t="s">
        <v>175</v>
      </c>
      <c r="W22" s="353" t="s">
        <v>176</v>
      </c>
      <c r="X22" s="353" t="s">
        <v>54</v>
      </c>
      <c r="Y22" s="353" t="s">
        <v>172</v>
      </c>
      <c r="Z22" s="353" t="s">
        <v>54</v>
      </c>
      <c r="AA22" s="353"/>
      <c r="AB22" s="353"/>
      <c r="AC22" s="353" t="s">
        <v>890</v>
      </c>
      <c r="AD22" s="353" t="s">
        <v>890</v>
      </c>
      <c r="AE22" s="353" t="s">
        <v>890</v>
      </c>
      <c r="AF22" s="353" t="s">
        <v>890</v>
      </c>
    </row>
    <row r="23" customFormat="false" ht="11.25" hidden="false" customHeight="false" outlineLevel="0" collapsed="false">
      <c r="A23" s="137" t="n">
        <v>22</v>
      </c>
      <c r="B23" s="353" t="s">
        <v>181</v>
      </c>
      <c r="C23" s="353" t="s">
        <v>818</v>
      </c>
      <c r="D23" s="353" t="s">
        <v>891</v>
      </c>
      <c r="E23" s="353" t="s">
        <v>892</v>
      </c>
      <c r="F23" s="353" t="s">
        <v>893</v>
      </c>
      <c r="G23" s="353"/>
      <c r="H23" s="353" t="s">
        <v>166</v>
      </c>
      <c r="I23" s="353" t="s">
        <v>894</v>
      </c>
      <c r="J23" s="353" t="s">
        <v>174</v>
      </c>
      <c r="K23" s="353" t="s">
        <v>99</v>
      </c>
      <c r="L23" s="353" t="s">
        <v>99</v>
      </c>
      <c r="M23" s="353" t="s">
        <v>100</v>
      </c>
      <c r="N23" s="353" t="s">
        <v>175</v>
      </c>
      <c r="O23" s="353" t="s">
        <v>176</v>
      </c>
      <c r="P23" s="353" t="s">
        <v>895</v>
      </c>
      <c r="Q23" s="353" t="s">
        <v>221</v>
      </c>
      <c r="R23" s="353" t="s">
        <v>166</v>
      </c>
      <c r="S23" s="353" t="s">
        <v>179</v>
      </c>
      <c r="T23" s="353" t="s">
        <v>179</v>
      </c>
      <c r="U23" s="353" t="s">
        <v>100</v>
      </c>
      <c r="V23" s="353" t="s">
        <v>175</v>
      </c>
      <c r="W23" s="353" t="s">
        <v>176</v>
      </c>
      <c r="X23" s="353" t="s">
        <v>172</v>
      </c>
      <c r="Y23" s="353" t="s">
        <v>54</v>
      </c>
      <c r="Z23" s="353" t="s">
        <v>54</v>
      </c>
      <c r="AA23" s="353" t="s">
        <v>896</v>
      </c>
      <c r="AB23" s="353" t="s">
        <v>897</v>
      </c>
      <c r="AC23" s="353"/>
      <c r="AD23" s="353"/>
      <c r="AE23" s="353"/>
      <c r="AF23" s="353"/>
    </row>
    <row r="24" customFormat="false" ht="11.25" hidden="false" customHeight="false" outlineLevel="0" collapsed="false">
      <c r="A24" s="137" t="n">
        <v>23</v>
      </c>
      <c r="B24" s="353" t="s">
        <v>181</v>
      </c>
      <c r="C24" s="353" t="s">
        <v>887</v>
      </c>
      <c r="D24" s="353" t="s">
        <v>891</v>
      </c>
      <c r="E24" s="353" t="s">
        <v>892</v>
      </c>
      <c r="F24" s="353" t="s">
        <v>893</v>
      </c>
      <c r="G24" s="353"/>
      <c r="H24" s="353" t="s">
        <v>143</v>
      </c>
      <c r="I24" s="353" t="s">
        <v>898</v>
      </c>
      <c r="J24" s="353" t="s">
        <v>174</v>
      </c>
      <c r="K24" s="353" t="s">
        <v>99</v>
      </c>
      <c r="L24" s="353" t="s">
        <v>99</v>
      </c>
      <c r="M24" s="353" t="s">
        <v>100</v>
      </c>
      <c r="N24" s="353" t="s">
        <v>175</v>
      </c>
      <c r="O24" s="353" t="s">
        <v>176</v>
      </c>
      <c r="P24" s="353" t="s">
        <v>899</v>
      </c>
      <c r="Q24" s="353" t="s">
        <v>900</v>
      </c>
      <c r="R24" s="353" t="s">
        <v>166</v>
      </c>
      <c r="S24" s="353" t="s">
        <v>179</v>
      </c>
      <c r="T24" s="353" t="s">
        <v>179</v>
      </c>
      <c r="U24" s="353" t="s">
        <v>100</v>
      </c>
      <c r="V24" s="353" t="s">
        <v>175</v>
      </c>
      <c r="W24" s="353" t="s">
        <v>176</v>
      </c>
      <c r="X24" s="353" t="s">
        <v>172</v>
      </c>
      <c r="Y24" s="353" t="s">
        <v>54</v>
      </c>
      <c r="Z24" s="353" t="s">
        <v>54</v>
      </c>
      <c r="AA24" s="353" t="s">
        <v>901</v>
      </c>
      <c r="AB24" s="353" t="s">
        <v>902</v>
      </c>
      <c r="AC24" s="353"/>
      <c r="AD24" s="353"/>
      <c r="AE24" s="353"/>
      <c r="AF24" s="353"/>
    </row>
    <row r="25" customFormat="false" ht="11.25" hidden="false" customHeight="false" outlineLevel="0" collapsed="false">
      <c r="A25" s="137" t="n">
        <v>24</v>
      </c>
      <c r="B25" s="353" t="s">
        <v>181</v>
      </c>
      <c r="C25" s="353" t="s">
        <v>820</v>
      </c>
      <c r="D25" s="353" t="s">
        <v>891</v>
      </c>
      <c r="E25" s="353" t="s">
        <v>892</v>
      </c>
      <c r="F25" s="353" t="s">
        <v>893</v>
      </c>
      <c r="G25" s="353"/>
      <c r="H25" s="353" t="s">
        <v>151</v>
      </c>
      <c r="I25" s="353" t="s">
        <v>903</v>
      </c>
      <c r="J25" s="353" t="s">
        <v>174</v>
      </c>
      <c r="K25" s="353" t="s">
        <v>99</v>
      </c>
      <c r="L25" s="353" t="s">
        <v>99</v>
      </c>
      <c r="M25" s="353" t="s">
        <v>100</v>
      </c>
      <c r="N25" s="353" t="s">
        <v>175</v>
      </c>
      <c r="O25" s="353" t="s">
        <v>176</v>
      </c>
      <c r="P25" s="353" t="s">
        <v>904</v>
      </c>
      <c r="Q25" s="353" t="s">
        <v>905</v>
      </c>
      <c r="R25" s="353" t="s">
        <v>166</v>
      </c>
      <c r="S25" s="353" t="s">
        <v>179</v>
      </c>
      <c r="T25" s="353" t="s">
        <v>179</v>
      </c>
      <c r="U25" s="353" t="s">
        <v>100</v>
      </c>
      <c r="V25" s="353" t="s">
        <v>175</v>
      </c>
      <c r="W25" s="353" t="s">
        <v>176</v>
      </c>
      <c r="X25" s="353" t="s">
        <v>172</v>
      </c>
      <c r="Y25" s="353" t="s">
        <v>54</v>
      </c>
      <c r="Z25" s="353" t="s">
        <v>54</v>
      </c>
      <c r="AA25" s="353" t="s">
        <v>906</v>
      </c>
      <c r="AB25" s="353" t="s">
        <v>907</v>
      </c>
      <c r="AC25" s="353"/>
      <c r="AD25" s="353"/>
      <c r="AE25" s="353"/>
      <c r="AF25" s="353"/>
    </row>
    <row r="26" customFormat="false" ht="11.25" hidden="false" customHeight="false" outlineLevel="0" collapsed="false">
      <c r="A26" s="137" t="n">
        <v>25</v>
      </c>
      <c r="B26" s="353" t="s">
        <v>181</v>
      </c>
      <c r="C26" s="353" t="s">
        <v>827</v>
      </c>
      <c r="D26" s="353" t="s">
        <v>891</v>
      </c>
      <c r="E26" s="353" t="s">
        <v>892</v>
      </c>
      <c r="F26" s="353" t="s">
        <v>893</v>
      </c>
      <c r="G26" s="353"/>
      <c r="H26" s="353" t="s">
        <v>159</v>
      </c>
      <c r="I26" s="353" t="s">
        <v>908</v>
      </c>
      <c r="J26" s="353" t="s">
        <v>174</v>
      </c>
      <c r="K26" s="353" t="s">
        <v>533</v>
      </c>
      <c r="L26" s="353" t="s">
        <v>666</v>
      </c>
      <c r="M26" s="353" t="s">
        <v>667</v>
      </c>
      <c r="N26" s="353" t="s">
        <v>909</v>
      </c>
      <c r="O26" s="353" t="s">
        <v>910</v>
      </c>
      <c r="P26" s="353" t="s">
        <v>911</v>
      </c>
      <c r="Q26" s="353" t="s">
        <v>143</v>
      </c>
      <c r="R26" s="353" t="s">
        <v>143</v>
      </c>
      <c r="S26" s="353" t="s">
        <v>179</v>
      </c>
      <c r="T26" s="353" t="s">
        <v>179</v>
      </c>
      <c r="U26" s="353" t="s">
        <v>100</v>
      </c>
      <c r="V26" s="353" t="s">
        <v>175</v>
      </c>
      <c r="W26" s="353" t="s">
        <v>176</v>
      </c>
      <c r="X26" s="353" t="s">
        <v>172</v>
      </c>
      <c r="Y26" s="353" t="s">
        <v>54</v>
      </c>
      <c r="Z26" s="353" t="s">
        <v>54</v>
      </c>
      <c r="AA26" s="353" t="s">
        <v>912</v>
      </c>
      <c r="AB26" s="353" t="s">
        <v>913</v>
      </c>
      <c r="AC26" s="353"/>
      <c r="AD26" s="353"/>
      <c r="AE26" s="353"/>
      <c r="AF26" s="353"/>
    </row>
    <row r="27" customFormat="false" ht="11.25" hidden="false" customHeight="false" outlineLevel="0" collapsed="false">
      <c r="A27" s="137" t="n">
        <v>26</v>
      </c>
      <c r="B27" s="353" t="s">
        <v>181</v>
      </c>
      <c r="C27" s="353" t="s">
        <v>830</v>
      </c>
      <c r="D27" s="353" t="s">
        <v>891</v>
      </c>
      <c r="E27" s="353" t="s">
        <v>892</v>
      </c>
      <c r="F27" s="353" t="s">
        <v>893</v>
      </c>
      <c r="G27" s="353"/>
      <c r="H27" s="353" t="s">
        <v>200</v>
      </c>
      <c r="I27" s="353" t="s">
        <v>914</v>
      </c>
      <c r="J27" s="353" t="s">
        <v>174</v>
      </c>
      <c r="K27" s="353" t="s">
        <v>99</v>
      </c>
      <c r="L27" s="353" t="s">
        <v>99</v>
      </c>
      <c r="M27" s="353" t="s">
        <v>100</v>
      </c>
      <c r="N27" s="353" t="s">
        <v>175</v>
      </c>
      <c r="O27" s="353" t="s">
        <v>176</v>
      </c>
      <c r="P27" s="353" t="s">
        <v>915</v>
      </c>
      <c r="Q27" s="353" t="s">
        <v>859</v>
      </c>
      <c r="R27" s="353" t="s">
        <v>166</v>
      </c>
      <c r="S27" s="353" t="s">
        <v>179</v>
      </c>
      <c r="T27" s="353" t="s">
        <v>179</v>
      </c>
      <c r="U27" s="353" t="s">
        <v>100</v>
      </c>
      <c r="V27" s="353" t="s">
        <v>175</v>
      </c>
      <c r="W27" s="353" t="s">
        <v>176</v>
      </c>
      <c r="X27" s="353" t="s">
        <v>172</v>
      </c>
      <c r="Y27" s="353" t="s">
        <v>54</v>
      </c>
      <c r="Z27" s="353" t="s">
        <v>54</v>
      </c>
      <c r="AA27" s="353" t="s">
        <v>916</v>
      </c>
      <c r="AB27" s="353" t="s">
        <v>917</v>
      </c>
      <c r="AC27" s="353"/>
      <c r="AD27" s="353"/>
      <c r="AE27" s="353"/>
      <c r="AF27" s="353"/>
    </row>
    <row r="28" customFormat="false" ht="11.25" hidden="false" customHeight="false" outlineLevel="0" collapsed="false">
      <c r="A28" s="137" t="n">
        <v>27</v>
      </c>
      <c r="B28" s="353" t="s">
        <v>181</v>
      </c>
      <c r="C28" s="353" t="s">
        <v>832</v>
      </c>
      <c r="D28" s="353" t="s">
        <v>891</v>
      </c>
      <c r="E28" s="353" t="s">
        <v>892</v>
      </c>
      <c r="F28" s="353" t="s">
        <v>893</v>
      </c>
      <c r="G28" s="353"/>
      <c r="H28" s="353" t="s">
        <v>210</v>
      </c>
      <c r="I28" s="353" t="s">
        <v>918</v>
      </c>
      <c r="J28" s="353" t="s">
        <v>822</v>
      </c>
      <c r="K28" s="353" t="s">
        <v>99</v>
      </c>
      <c r="L28" s="353" t="s">
        <v>99</v>
      </c>
      <c r="M28" s="353" t="s">
        <v>100</v>
      </c>
      <c r="N28" s="353" t="s">
        <v>175</v>
      </c>
      <c r="O28" s="353" t="s">
        <v>176</v>
      </c>
      <c r="P28" s="353" t="s">
        <v>919</v>
      </c>
      <c r="Q28" s="353" t="s">
        <v>920</v>
      </c>
      <c r="R28" s="353" t="s">
        <v>166</v>
      </c>
      <c r="S28" s="353" t="s">
        <v>179</v>
      </c>
      <c r="T28" s="353" t="s">
        <v>179</v>
      </c>
      <c r="U28" s="353" t="s">
        <v>100</v>
      </c>
      <c r="V28" s="353" t="s">
        <v>175</v>
      </c>
      <c r="W28" s="353" t="s">
        <v>176</v>
      </c>
      <c r="X28" s="353" t="s">
        <v>54</v>
      </c>
      <c r="Y28" s="353" t="s">
        <v>172</v>
      </c>
      <c r="Z28" s="353" t="s">
        <v>54</v>
      </c>
      <c r="AA28" s="353"/>
      <c r="AB28" s="353"/>
      <c r="AC28" s="353" t="s">
        <v>921</v>
      </c>
      <c r="AD28" s="353" t="s">
        <v>922</v>
      </c>
      <c r="AE28" s="353" t="s">
        <v>921</v>
      </c>
      <c r="AF28" s="353" t="s">
        <v>922</v>
      </c>
    </row>
    <row r="29" customFormat="false" ht="11.25" hidden="false" customHeight="false" outlineLevel="0" collapsed="false">
      <c r="A29" s="137" t="n">
        <v>28</v>
      </c>
      <c r="B29" s="353" t="s">
        <v>181</v>
      </c>
      <c r="C29" s="353" t="s">
        <v>220</v>
      </c>
      <c r="D29" s="353" t="s">
        <v>923</v>
      </c>
      <c r="E29" s="353" t="s">
        <v>924</v>
      </c>
      <c r="F29" s="353" t="s">
        <v>925</v>
      </c>
      <c r="G29" s="353"/>
      <c r="H29" s="353" t="s">
        <v>166</v>
      </c>
      <c r="I29" s="353" t="s">
        <v>926</v>
      </c>
      <c r="J29" s="353" t="s">
        <v>214</v>
      </c>
      <c r="K29" s="353" t="s">
        <v>99</v>
      </c>
      <c r="L29" s="353" t="s">
        <v>99</v>
      </c>
      <c r="M29" s="353" t="s">
        <v>100</v>
      </c>
      <c r="N29" s="353" t="s">
        <v>175</v>
      </c>
      <c r="O29" s="353" t="s">
        <v>176</v>
      </c>
      <c r="P29" s="353" t="s">
        <v>895</v>
      </c>
      <c r="Q29" s="353" t="s">
        <v>927</v>
      </c>
      <c r="R29" s="353" t="s">
        <v>166</v>
      </c>
      <c r="S29" s="353" t="s">
        <v>179</v>
      </c>
      <c r="T29" s="353" t="s">
        <v>179</v>
      </c>
      <c r="U29" s="353" t="s">
        <v>100</v>
      </c>
      <c r="V29" s="353" t="s">
        <v>175</v>
      </c>
      <c r="W29" s="353" t="s">
        <v>176</v>
      </c>
      <c r="X29" s="353" t="s">
        <v>172</v>
      </c>
      <c r="Y29" s="353" t="s">
        <v>172</v>
      </c>
      <c r="Z29" s="353" t="s">
        <v>172</v>
      </c>
      <c r="AA29" s="353" t="s">
        <v>928</v>
      </c>
      <c r="AB29" s="353" t="s">
        <v>929</v>
      </c>
      <c r="AC29" s="353" t="s">
        <v>928</v>
      </c>
      <c r="AD29" s="353" t="s">
        <v>137</v>
      </c>
      <c r="AE29" s="353" t="s">
        <v>928</v>
      </c>
      <c r="AF29" s="353" t="s">
        <v>137</v>
      </c>
    </row>
    <row r="30" customFormat="false" ht="11.25" hidden="false" customHeight="false" outlineLevel="0" collapsed="false">
      <c r="A30" s="137" t="n">
        <v>29</v>
      </c>
      <c r="B30" s="353" t="s">
        <v>181</v>
      </c>
      <c r="C30" s="353" t="s">
        <v>835</v>
      </c>
      <c r="D30" s="353" t="s">
        <v>923</v>
      </c>
      <c r="E30" s="353" t="s">
        <v>924</v>
      </c>
      <c r="F30" s="353" t="s">
        <v>925</v>
      </c>
      <c r="G30" s="353"/>
      <c r="H30" s="353" t="s">
        <v>143</v>
      </c>
      <c r="I30" s="353" t="s">
        <v>930</v>
      </c>
      <c r="J30" s="353" t="s">
        <v>822</v>
      </c>
      <c r="K30" s="353" t="s">
        <v>99</v>
      </c>
      <c r="L30" s="353" t="s">
        <v>99</v>
      </c>
      <c r="M30" s="353" t="s">
        <v>100</v>
      </c>
      <c r="N30" s="353" t="s">
        <v>175</v>
      </c>
      <c r="O30" s="353" t="s">
        <v>176</v>
      </c>
      <c r="P30" s="353" t="s">
        <v>895</v>
      </c>
      <c r="Q30" s="353" t="s">
        <v>927</v>
      </c>
      <c r="R30" s="353" t="s">
        <v>166</v>
      </c>
      <c r="S30" s="353" t="s">
        <v>179</v>
      </c>
      <c r="T30" s="353" t="s">
        <v>179</v>
      </c>
      <c r="U30" s="353" t="s">
        <v>100</v>
      </c>
      <c r="V30" s="353" t="s">
        <v>175</v>
      </c>
      <c r="W30" s="353" t="s">
        <v>176</v>
      </c>
      <c r="X30" s="353" t="s">
        <v>54</v>
      </c>
      <c r="Y30" s="353" t="s">
        <v>172</v>
      </c>
      <c r="Z30" s="353" t="s">
        <v>172</v>
      </c>
      <c r="AA30" s="353"/>
      <c r="AB30" s="353"/>
      <c r="AC30" s="353" t="s">
        <v>928</v>
      </c>
      <c r="AD30" s="353" t="s">
        <v>931</v>
      </c>
      <c r="AE30" s="353" t="s">
        <v>928</v>
      </c>
      <c r="AF30" s="353" t="s">
        <v>931</v>
      </c>
    </row>
    <row r="31" customFormat="false" ht="11.25" hidden="false" customHeight="false" outlineLevel="0" collapsed="false">
      <c r="A31" s="137" t="n">
        <v>30</v>
      </c>
      <c r="B31" s="353" t="s">
        <v>181</v>
      </c>
      <c r="C31" s="353" t="s">
        <v>838</v>
      </c>
      <c r="D31" s="353" t="s">
        <v>932</v>
      </c>
      <c r="E31" s="353" t="s">
        <v>933</v>
      </c>
      <c r="F31" s="353" t="s">
        <v>849</v>
      </c>
      <c r="G31" s="353"/>
      <c r="H31" s="353" t="s">
        <v>166</v>
      </c>
      <c r="I31" s="353" t="s">
        <v>934</v>
      </c>
      <c r="J31" s="353" t="s">
        <v>822</v>
      </c>
      <c r="K31" s="353" t="s">
        <v>99</v>
      </c>
      <c r="L31" s="353" t="s">
        <v>99</v>
      </c>
      <c r="M31" s="353" t="s">
        <v>100</v>
      </c>
      <c r="N31" s="353" t="s">
        <v>175</v>
      </c>
      <c r="O31" s="353" t="s">
        <v>176</v>
      </c>
      <c r="P31" s="353" t="s">
        <v>899</v>
      </c>
      <c r="Q31" s="353" t="s">
        <v>935</v>
      </c>
      <c r="R31" s="353" t="s">
        <v>166</v>
      </c>
      <c r="S31" s="353" t="s">
        <v>179</v>
      </c>
      <c r="T31" s="353" t="s">
        <v>179</v>
      </c>
      <c r="U31" s="353" t="s">
        <v>100</v>
      </c>
      <c r="V31" s="353" t="s">
        <v>175</v>
      </c>
      <c r="W31" s="353" t="s">
        <v>176</v>
      </c>
      <c r="X31" s="353" t="s">
        <v>54</v>
      </c>
      <c r="Y31" s="353" t="s">
        <v>172</v>
      </c>
      <c r="Z31" s="353" t="s">
        <v>54</v>
      </c>
      <c r="AA31" s="353"/>
      <c r="AB31" s="353"/>
      <c r="AC31" s="353" t="s">
        <v>936</v>
      </c>
      <c r="AD31" s="353" t="s">
        <v>936</v>
      </c>
      <c r="AE31" s="353" t="s">
        <v>936</v>
      </c>
      <c r="AF31" s="353" t="s">
        <v>936</v>
      </c>
    </row>
    <row r="32" customFormat="false" ht="11.25" hidden="false" customHeight="false" outlineLevel="0" collapsed="false">
      <c r="A32" s="137" t="n">
        <v>31</v>
      </c>
      <c r="B32" s="353" t="s">
        <v>181</v>
      </c>
      <c r="C32" s="353" t="s">
        <v>841</v>
      </c>
      <c r="D32" s="353" t="s">
        <v>698</v>
      </c>
      <c r="E32" s="353" t="s">
        <v>699</v>
      </c>
      <c r="F32" s="353" t="s">
        <v>47</v>
      </c>
      <c r="G32" s="353"/>
      <c r="H32" s="353" t="s">
        <v>166</v>
      </c>
      <c r="I32" s="353" t="s">
        <v>937</v>
      </c>
      <c r="J32" s="353" t="s">
        <v>822</v>
      </c>
      <c r="K32" s="353" t="s">
        <v>99</v>
      </c>
      <c r="L32" s="353" t="s">
        <v>99</v>
      </c>
      <c r="M32" s="353" t="s">
        <v>100</v>
      </c>
      <c r="N32" s="353" t="s">
        <v>175</v>
      </c>
      <c r="O32" s="353" t="s">
        <v>176</v>
      </c>
      <c r="P32" s="353" t="s">
        <v>915</v>
      </c>
      <c r="Q32" s="353" t="s">
        <v>859</v>
      </c>
      <c r="R32" s="353" t="s">
        <v>166</v>
      </c>
      <c r="S32" s="353" t="s">
        <v>179</v>
      </c>
      <c r="T32" s="353" t="s">
        <v>179</v>
      </c>
      <c r="U32" s="353" t="s">
        <v>100</v>
      </c>
      <c r="V32" s="353" t="s">
        <v>175</v>
      </c>
      <c r="W32" s="353" t="s">
        <v>176</v>
      </c>
      <c r="X32" s="353" t="s">
        <v>54</v>
      </c>
      <c r="Y32" s="353" t="s">
        <v>172</v>
      </c>
      <c r="Z32" s="353" t="s">
        <v>54</v>
      </c>
      <c r="AA32" s="353"/>
      <c r="AB32" s="353"/>
      <c r="AC32" s="353" t="s">
        <v>938</v>
      </c>
      <c r="AD32" s="353" t="s">
        <v>938</v>
      </c>
      <c r="AE32" s="353" t="s">
        <v>938</v>
      </c>
      <c r="AF32" s="353" t="s">
        <v>938</v>
      </c>
    </row>
    <row r="33" customFormat="false" ht="11.25" hidden="false" customHeight="false" outlineLevel="0" collapsed="false">
      <c r="A33" s="137" t="n">
        <v>32</v>
      </c>
      <c r="B33" s="353" t="s">
        <v>181</v>
      </c>
      <c r="C33" s="353" t="s">
        <v>939</v>
      </c>
      <c r="D33" s="353" t="s">
        <v>698</v>
      </c>
      <c r="E33" s="353" t="s">
        <v>699</v>
      </c>
      <c r="F33" s="353" t="s">
        <v>47</v>
      </c>
      <c r="G33" s="353"/>
      <c r="H33" s="353" t="s">
        <v>143</v>
      </c>
      <c r="I33" s="353" t="s">
        <v>940</v>
      </c>
      <c r="J33" s="353" t="s">
        <v>822</v>
      </c>
      <c r="K33" s="353" t="s">
        <v>99</v>
      </c>
      <c r="L33" s="353" t="s">
        <v>99</v>
      </c>
      <c r="M33" s="353" t="s">
        <v>100</v>
      </c>
      <c r="N33" s="353" t="s">
        <v>175</v>
      </c>
      <c r="O33" s="353" t="s">
        <v>176</v>
      </c>
      <c r="P33" s="353" t="s">
        <v>941</v>
      </c>
      <c r="Q33" s="353" t="s">
        <v>942</v>
      </c>
      <c r="R33" s="353" t="s">
        <v>166</v>
      </c>
      <c r="S33" s="353" t="s">
        <v>179</v>
      </c>
      <c r="T33" s="353" t="s">
        <v>179</v>
      </c>
      <c r="U33" s="353" t="s">
        <v>100</v>
      </c>
      <c r="V33" s="353" t="s">
        <v>175</v>
      </c>
      <c r="W33" s="353" t="s">
        <v>176</v>
      </c>
      <c r="X33" s="353" t="s">
        <v>54</v>
      </c>
      <c r="Y33" s="353" t="s">
        <v>172</v>
      </c>
      <c r="Z33" s="353" t="s">
        <v>54</v>
      </c>
      <c r="AA33" s="353"/>
      <c r="AB33" s="353"/>
      <c r="AC33" s="353" t="s">
        <v>943</v>
      </c>
      <c r="AD33" s="353" t="s">
        <v>943</v>
      </c>
      <c r="AE33" s="353" t="s">
        <v>943</v>
      </c>
      <c r="AF33" s="353" t="s">
        <v>943</v>
      </c>
    </row>
    <row r="34" customFormat="false" ht="11.25" hidden="false" customHeight="false" outlineLevel="0" collapsed="false">
      <c r="A34" s="137" t="n">
        <v>33</v>
      </c>
      <c r="B34" s="353" t="s">
        <v>181</v>
      </c>
      <c r="C34" s="353" t="s">
        <v>844</v>
      </c>
      <c r="D34" s="353" t="s">
        <v>698</v>
      </c>
      <c r="E34" s="353" t="s">
        <v>699</v>
      </c>
      <c r="F34" s="353" t="s">
        <v>47</v>
      </c>
      <c r="G34" s="353"/>
      <c r="H34" s="353" t="s">
        <v>151</v>
      </c>
      <c r="I34" s="353" t="s">
        <v>944</v>
      </c>
      <c r="J34" s="353" t="s">
        <v>822</v>
      </c>
      <c r="K34" s="353" t="s">
        <v>99</v>
      </c>
      <c r="L34" s="353" t="s">
        <v>99</v>
      </c>
      <c r="M34" s="353" t="s">
        <v>100</v>
      </c>
      <c r="N34" s="353" t="s">
        <v>175</v>
      </c>
      <c r="O34" s="353" t="s">
        <v>176</v>
      </c>
      <c r="P34" s="353" t="s">
        <v>945</v>
      </c>
      <c r="Q34" s="353" t="s">
        <v>810</v>
      </c>
      <c r="R34" s="353" t="s">
        <v>166</v>
      </c>
      <c r="S34" s="353" t="s">
        <v>179</v>
      </c>
      <c r="T34" s="353" t="s">
        <v>179</v>
      </c>
      <c r="U34" s="353" t="s">
        <v>100</v>
      </c>
      <c r="V34" s="353" t="s">
        <v>175</v>
      </c>
      <c r="W34" s="353" t="s">
        <v>176</v>
      </c>
      <c r="X34" s="353" t="s">
        <v>54</v>
      </c>
      <c r="Y34" s="353" t="s">
        <v>172</v>
      </c>
      <c r="Z34" s="353" t="s">
        <v>54</v>
      </c>
      <c r="AA34" s="353"/>
      <c r="AB34" s="353"/>
      <c r="AC34" s="353" t="s">
        <v>946</v>
      </c>
      <c r="AD34" s="353" t="s">
        <v>946</v>
      </c>
      <c r="AE34" s="353" t="s">
        <v>946</v>
      </c>
      <c r="AF34" s="353" t="s">
        <v>946</v>
      </c>
    </row>
    <row r="35" customFormat="false" ht="11.25" hidden="false" customHeight="false" outlineLevel="0" collapsed="false">
      <c r="A35" s="137" t="n">
        <v>34</v>
      </c>
      <c r="B35" s="353" t="s">
        <v>181</v>
      </c>
      <c r="C35" s="353" t="s">
        <v>947</v>
      </c>
      <c r="D35" s="353" t="s">
        <v>698</v>
      </c>
      <c r="E35" s="353" t="s">
        <v>699</v>
      </c>
      <c r="F35" s="353" t="s">
        <v>47</v>
      </c>
      <c r="G35" s="353"/>
      <c r="H35" s="353" t="s">
        <v>159</v>
      </c>
      <c r="I35" s="353" t="s">
        <v>948</v>
      </c>
      <c r="J35" s="353" t="s">
        <v>822</v>
      </c>
      <c r="K35" s="353" t="s">
        <v>99</v>
      </c>
      <c r="L35" s="353" t="s">
        <v>99</v>
      </c>
      <c r="M35" s="353" t="s">
        <v>100</v>
      </c>
      <c r="N35" s="353" t="s">
        <v>175</v>
      </c>
      <c r="O35" s="353" t="s">
        <v>176</v>
      </c>
      <c r="P35" s="353" t="s">
        <v>949</v>
      </c>
      <c r="Q35" s="353" t="s">
        <v>151</v>
      </c>
      <c r="R35" s="353" t="s">
        <v>166</v>
      </c>
      <c r="S35" s="353" t="s">
        <v>179</v>
      </c>
      <c r="T35" s="353" t="s">
        <v>179</v>
      </c>
      <c r="U35" s="353" t="s">
        <v>100</v>
      </c>
      <c r="V35" s="353" t="s">
        <v>175</v>
      </c>
      <c r="W35" s="353" t="s">
        <v>176</v>
      </c>
      <c r="X35" s="353" t="s">
        <v>54</v>
      </c>
      <c r="Y35" s="353" t="s">
        <v>172</v>
      </c>
      <c r="Z35" s="353" t="s">
        <v>54</v>
      </c>
      <c r="AA35" s="353"/>
      <c r="AB35" s="353"/>
      <c r="AC35" s="353" t="s">
        <v>950</v>
      </c>
      <c r="AD35" s="353" t="s">
        <v>950</v>
      </c>
      <c r="AE35" s="353" t="s">
        <v>950</v>
      </c>
      <c r="AF35" s="353" t="s">
        <v>950</v>
      </c>
    </row>
    <row r="36" customFormat="false" ht="11.25" hidden="false" customHeight="false" outlineLevel="0" collapsed="false">
      <c r="A36" s="137" t="n">
        <v>35</v>
      </c>
      <c r="B36" s="353" t="s">
        <v>181</v>
      </c>
      <c r="C36" s="353" t="s">
        <v>951</v>
      </c>
      <c r="D36" s="353" t="s">
        <v>698</v>
      </c>
      <c r="E36" s="353" t="s">
        <v>699</v>
      </c>
      <c r="F36" s="353" t="s">
        <v>47</v>
      </c>
      <c r="G36" s="353"/>
      <c r="H36" s="353" t="s">
        <v>200</v>
      </c>
      <c r="I36" s="353" t="s">
        <v>952</v>
      </c>
      <c r="J36" s="353" t="s">
        <v>822</v>
      </c>
      <c r="K36" s="353" t="s">
        <v>99</v>
      </c>
      <c r="L36" s="353" t="s">
        <v>99</v>
      </c>
      <c r="M36" s="353" t="s">
        <v>100</v>
      </c>
      <c r="N36" s="353" t="s">
        <v>175</v>
      </c>
      <c r="O36" s="353" t="s">
        <v>176</v>
      </c>
      <c r="P36" s="353" t="s">
        <v>953</v>
      </c>
      <c r="Q36" s="353" t="s">
        <v>143</v>
      </c>
      <c r="R36" s="353" t="s">
        <v>166</v>
      </c>
      <c r="S36" s="353" t="s">
        <v>179</v>
      </c>
      <c r="T36" s="353" t="s">
        <v>179</v>
      </c>
      <c r="U36" s="353" t="s">
        <v>100</v>
      </c>
      <c r="V36" s="353" t="s">
        <v>175</v>
      </c>
      <c r="W36" s="353" t="s">
        <v>176</v>
      </c>
      <c r="X36" s="353" t="s">
        <v>54</v>
      </c>
      <c r="Y36" s="353" t="s">
        <v>172</v>
      </c>
      <c r="Z36" s="353" t="s">
        <v>54</v>
      </c>
      <c r="AA36" s="353"/>
      <c r="AB36" s="353"/>
      <c r="AC36" s="353" t="s">
        <v>954</v>
      </c>
      <c r="AD36" s="353" t="s">
        <v>954</v>
      </c>
      <c r="AE36" s="353" t="s">
        <v>954</v>
      </c>
      <c r="AF36" s="353" t="s">
        <v>954</v>
      </c>
    </row>
    <row r="37" customFormat="false" ht="11.25" hidden="false" customHeight="false" outlineLevel="0" collapsed="false">
      <c r="A37" s="137" t="n">
        <v>36</v>
      </c>
      <c r="B37" s="353" t="s">
        <v>181</v>
      </c>
      <c r="C37" s="353" t="s">
        <v>955</v>
      </c>
      <c r="D37" s="353" t="s">
        <v>698</v>
      </c>
      <c r="E37" s="353" t="s">
        <v>699</v>
      </c>
      <c r="F37" s="353" t="s">
        <v>47</v>
      </c>
      <c r="G37" s="353"/>
      <c r="H37" s="353" t="s">
        <v>210</v>
      </c>
      <c r="I37" s="353" t="s">
        <v>956</v>
      </c>
      <c r="J37" s="353" t="s">
        <v>822</v>
      </c>
      <c r="K37" s="353" t="s">
        <v>99</v>
      </c>
      <c r="L37" s="353" t="s">
        <v>99</v>
      </c>
      <c r="M37" s="353" t="s">
        <v>100</v>
      </c>
      <c r="N37" s="353" t="s">
        <v>175</v>
      </c>
      <c r="O37" s="353" t="s">
        <v>176</v>
      </c>
      <c r="P37" s="353" t="s">
        <v>185</v>
      </c>
      <c r="Q37" s="353" t="s">
        <v>957</v>
      </c>
      <c r="R37" s="353" t="s">
        <v>166</v>
      </c>
      <c r="S37" s="353" t="s">
        <v>179</v>
      </c>
      <c r="T37" s="353" t="s">
        <v>179</v>
      </c>
      <c r="U37" s="353" t="s">
        <v>100</v>
      </c>
      <c r="V37" s="353" t="s">
        <v>175</v>
      </c>
      <c r="W37" s="353" t="s">
        <v>176</v>
      </c>
      <c r="X37" s="353" t="s">
        <v>54</v>
      </c>
      <c r="Y37" s="353" t="s">
        <v>172</v>
      </c>
      <c r="Z37" s="353" t="s">
        <v>54</v>
      </c>
      <c r="AA37" s="353"/>
      <c r="AB37" s="353"/>
      <c r="AC37" s="353" t="s">
        <v>958</v>
      </c>
      <c r="AD37" s="353" t="s">
        <v>958</v>
      </c>
      <c r="AE37" s="353" t="s">
        <v>958</v>
      </c>
      <c r="AF37" s="353" t="s">
        <v>958</v>
      </c>
    </row>
    <row r="38" customFormat="false" ht="11.25" hidden="false" customHeight="false" outlineLevel="0" collapsed="false">
      <c r="A38" s="137" t="n">
        <v>37</v>
      </c>
      <c r="B38" s="353" t="s">
        <v>181</v>
      </c>
      <c r="C38" s="353" t="s">
        <v>959</v>
      </c>
      <c r="D38" s="353" t="s">
        <v>698</v>
      </c>
      <c r="E38" s="353" t="s">
        <v>699</v>
      </c>
      <c r="F38" s="353" t="s">
        <v>47</v>
      </c>
      <c r="G38" s="353"/>
      <c r="H38" s="353" t="s">
        <v>221</v>
      </c>
      <c r="I38" s="353" t="s">
        <v>960</v>
      </c>
      <c r="J38" s="353" t="s">
        <v>822</v>
      </c>
      <c r="K38" s="353" t="s">
        <v>99</v>
      </c>
      <c r="L38" s="353" t="s">
        <v>99</v>
      </c>
      <c r="M38" s="353" t="s">
        <v>100</v>
      </c>
      <c r="N38" s="353" t="s">
        <v>175</v>
      </c>
      <c r="O38" s="353" t="s">
        <v>176</v>
      </c>
      <c r="P38" s="353" t="s">
        <v>189</v>
      </c>
      <c r="Q38" s="353" t="s">
        <v>961</v>
      </c>
      <c r="R38" s="353" t="s">
        <v>166</v>
      </c>
      <c r="S38" s="353" t="s">
        <v>179</v>
      </c>
      <c r="T38" s="353" t="s">
        <v>179</v>
      </c>
      <c r="U38" s="353" t="s">
        <v>100</v>
      </c>
      <c r="V38" s="353" t="s">
        <v>175</v>
      </c>
      <c r="W38" s="353" t="s">
        <v>176</v>
      </c>
      <c r="X38" s="353" t="s">
        <v>54</v>
      </c>
      <c r="Y38" s="353" t="s">
        <v>172</v>
      </c>
      <c r="Z38" s="353" t="s">
        <v>54</v>
      </c>
      <c r="AA38" s="353"/>
      <c r="AB38" s="353"/>
      <c r="AC38" s="353" t="s">
        <v>962</v>
      </c>
      <c r="AD38" s="353" t="s">
        <v>962</v>
      </c>
      <c r="AE38" s="353" t="s">
        <v>962</v>
      </c>
      <c r="AF38" s="353" t="s">
        <v>962</v>
      </c>
    </row>
    <row r="39" customFormat="false" ht="11.25" hidden="false" customHeight="false" outlineLevel="0" collapsed="false">
      <c r="A39" s="137" t="n">
        <v>38</v>
      </c>
      <c r="B39" s="353" t="s">
        <v>181</v>
      </c>
      <c r="C39" s="353" t="s">
        <v>865</v>
      </c>
      <c r="D39" s="353" t="s">
        <v>698</v>
      </c>
      <c r="E39" s="353" t="s">
        <v>699</v>
      </c>
      <c r="F39" s="353" t="s">
        <v>47</v>
      </c>
      <c r="G39" s="353"/>
      <c r="H39" s="353" t="s">
        <v>224</v>
      </c>
      <c r="I39" s="353" t="s">
        <v>963</v>
      </c>
      <c r="J39" s="353" t="s">
        <v>822</v>
      </c>
      <c r="K39" s="353" t="s">
        <v>99</v>
      </c>
      <c r="L39" s="353" t="s">
        <v>99</v>
      </c>
      <c r="M39" s="353" t="s">
        <v>100</v>
      </c>
      <c r="N39" s="353" t="s">
        <v>175</v>
      </c>
      <c r="O39" s="353" t="s">
        <v>176</v>
      </c>
      <c r="P39" s="353" t="s">
        <v>193</v>
      </c>
      <c r="Q39" s="353" t="s">
        <v>843</v>
      </c>
      <c r="R39" s="353" t="s">
        <v>166</v>
      </c>
      <c r="S39" s="353" t="s">
        <v>179</v>
      </c>
      <c r="T39" s="353" t="s">
        <v>179</v>
      </c>
      <c r="U39" s="353" t="s">
        <v>100</v>
      </c>
      <c r="V39" s="353" t="s">
        <v>175</v>
      </c>
      <c r="W39" s="353" t="s">
        <v>176</v>
      </c>
      <c r="X39" s="353" t="s">
        <v>54</v>
      </c>
      <c r="Y39" s="353" t="s">
        <v>172</v>
      </c>
      <c r="Z39" s="353" t="s">
        <v>54</v>
      </c>
      <c r="AA39" s="353"/>
      <c r="AB39" s="353"/>
      <c r="AC39" s="353" t="s">
        <v>964</v>
      </c>
      <c r="AD39" s="353" t="s">
        <v>964</v>
      </c>
      <c r="AE39" s="353" t="s">
        <v>964</v>
      </c>
      <c r="AF39" s="353" t="s">
        <v>964</v>
      </c>
    </row>
    <row r="40" customFormat="false" ht="11.25" hidden="false" customHeight="false" outlineLevel="0" collapsed="false">
      <c r="A40" s="137" t="n">
        <v>39</v>
      </c>
      <c r="B40" s="353" t="s">
        <v>181</v>
      </c>
      <c r="C40" s="353" t="s">
        <v>965</v>
      </c>
      <c r="D40" s="353" t="s">
        <v>698</v>
      </c>
      <c r="E40" s="353" t="s">
        <v>699</v>
      </c>
      <c r="F40" s="353" t="s">
        <v>47</v>
      </c>
      <c r="G40" s="353"/>
      <c r="H40" s="353" t="s">
        <v>225</v>
      </c>
      <c r="I40" s="353" t="s">
        <v>966</v>
      </c>
      <c r="J40" s="353" t="s">
        <v>822</v>
      </c>
      <c r="K40" s="353" t="s">
        <v>99</v>
      </c>
      <c r="L40" s="353" t="s">
        <v>99</v>
      </c>
      <c r="M40" s="353" t="s">
        <v>100</v>
      </c>
      <c r="N40" s="353" t="s">
        <v>175</v>
      </c>
      <c r="O40" s="353" t="s">
        <v>176</v>
      </c>
      <c r="P40" s="353" t="s">
        <v>967</v>
      </c>
      <c r="Q40" s="353" t="s">
        <v>968</v>
      </c>
      <c r="R40" s="353" t="s">
        <v>166</v>
      </c>
      <c r="S40" s="353" t="s">
        <v>179</v>
      </c>
      <c r="T40" s="353" t="s">
        <v>179</v>
      </c>
      <c r="U40" s="353" t="s">
        <v>100</v>
      </c>
      <c r="V40" s="353" t="s">
        <v>175</v>
      </c>
      <c r="W40" s="353" t="s">
        <v>176</v>
      </c>
      <c r="X40" s="353" t="s">
        <v>54</v>
      </c>
      <c r="Y40" s="353" t="s">
        <v>172</v>
      </c>
      <c r="Z40" s="353" t="s">
        <v>54</v>
      </c>
      <c r="AA40" s="353"/>
      <c r="AB40" s="353"/>
      <c r="AC40" s="353" t="s">
        <v>969</v>
      </c>
      <c r="AD40" s="353" t="s">
        <v>969</v>
      </c>
      <c r="AE40" s="353" t="s">
        <v>969</v>
      </c>
      <c r="AF40" s="353" t="s">
        <v>969</v>
      </c>
    </row>
    <row r="41" customFormat="false" ht="11.25" hidden="false" customHeight="false" outlineLevel="0" collapsed="false">
      <c r="A41" s="137" t="n">
        <v>40</v>
      </c>
      <c r="B41" s="353" t="s">
        <v>181</v>
      </c>
      <c r="C41" s="353" t="s">
        <v>970</v>
      </c>
      <c r="D41" s="353" t="s">
        <v>698</v>
      </c>
      <c r="E41" s="353" t="s">
        <v>699</v>
      </c>
      <c r="F41" s="353" t="s">
        <v>47</v>
      </c>
      <c r="G41" s="353"/>
      <c r="H41" s="353" t="s">
        <v>226</v>
      </c>
      <c r="I41" s="353" t="s">
        <v>971</v>
      </c>
      <c r="J41" s="353" t="s">
        <v>822</v>
      </c>
      <c r="K41" s="353" t="s">
        <v>99</v>
      </c>
      <c r="L41" s="353" t="s">
        <v>99</v>
      </c>
      <c r="M41" s="353" t="s">
        <v>100</v>
      </c>
      <c r="N41" s="353" t="s">
        <v>175</v>
      </c>
      <c r="O41" s="353" t="s">
        <v>176</v>
      </c>
      <c r="P41" s="353" t="s">
        <v>972</v>
      </c>
      <c r="Q41" s="353" t="s">
        <v>973</v>
      </c>
      <c r="R41" s="353" t="s">
        <v>166</v>
      </c>
      <c r="S41" s="353" t="s">
        <v>179</v>
      </c>
      <c r="T41" s="353" t="s">
        <v>179</v>
      </c>
      <c r="U41" s="353" t="s">
        <v>100</v>
      </c>
      <c r="V41" s="353" t="s">
        <v>175</v>
      </c>
      <c r="W41" s="353" t="s">
        <v>176</v>
      </c>
      <c r="X41" s="353" t="s">
        <v>54</v>
      </c>
      <c r="Y41" s="353" t="s">
        <v>172</v>
      </c>
      <c r="Z41" s="353" t="s">
        <v>54</v>
      </c>
      <c r="AA41" s="353"/>
      <c r="AB41" s="353"/>
      <c r="AC41" s="353" t="s">
        <v>826</v>
      </c>
      <c r="AD41" s="353" t="s">
        <v>826</v>
      </c>
      <c r="AE41" s="353" t="s">
        <v>826</v>
      </c>
      <c r="AF41" s="353" t="s">
        <v>826</v>
      </c>
    </row>
    <row r="42" customFormat="false" ht="11.25" hidden="false" customHeight="false" outlineLevel="0" collapsed="false">
      <c r="A42" s="137" t="n">
        <v>41</v>
      </c>
      <c r="B42" s="353" t="s">
        <v>181</v>
      </c>
      <c r="C42" s="353" t="s">
        <v>974</v>
      </c>
      <c r="D42" s="353" t="s">
        <v>698</v>
      </c>
      <c r="E42" s="353" t="s">
        <v>699</v>
      </c>
      <c r="F42" s="353" t="s">
        <v>47</v>
      </c>
      <c r="G42" s="353"/>
      <c r="H42" s="353" t="s">
        <v>209</v>
      </c>
      <c r="I42" s="353" t="s">
        <v>975</v>
      </c>
      <c r="J42" s="353" t="s">
        <v>822</v>
      </c>
      <c r="K42" s="353" t="s">
        <v>99</v>
      </c>
      <c r="L42" s="353" t="s">
        <v>99</v>
      </c>
      <c r="M42" s="353" t="s">
        <v>100</v>
      </c>
      <c r="N42" s="353" t="s">
        <v>175</v>
      </c>
      <c r="O42" s="353" t="s">
        <v>176</v>
      </c>
      <c r="P42" s="353" t="s">
        <v>976</v>
      </c>
      <c r="Q42" s="353" t="s">
        <v>225</v>
      </c>
      <c r="R42" s="353" t="s">
        <v>166</v>
      </c>
      <c r="S42" s="353" t="s">
        <v>179</v>
      </c>
      <c r="T42" s="353" t="s">
        <v>179</v>
      </c>
      <c r="U42" s="353" t="s">
        <v>100</v>
      </c>
      <c r="V42" s="353" t="s">
        <v>175</v>
      </c>
      <c r="W42" s="353" t="s">
        <v>176</v>
      </c>
      <c r="X42" s="353" t="s">
        <v>54</v>
      </c>
      <c r="Y42" s="353" t="s">
        <v>172</v>
      </c>
      <c r="Z42" s="353" t="s">
        <v>54</v>
      </c>
      <c r="AA42" s="353"/>
      <c r="AB42" s="353"/>
      <c r="AC42" s="353" t="s">
        <v>977</v>
      </c>
      <c r="AD42" s="353" t="s">
        <v>977</v>
      </c>
      <c r="AE42" s="353" t="s">
        <v>977</v>
      </c>
      <c r="AF42" s="353" t="s">
        <v>977</v>
      </c>
    </row>
    <row r="43" customFormat="false" ht="11.25" hidden="false" customHeight="false" outlineLevel="0" collapsed="false">
      <c r="A43" s="137" t="n">
        <v>42</v>
      </c>
      <c r="B43" s="353" t="s">
        <v>181</v>
      </c>
      <c r="C43" s="353" t="s">
        <v>978</v>
      </c>
      <c r="D43" s="353" t="s">
        <v>698</v>
      </c>
      <c r="E43" s="353" t="s">
        <v>699</v>
      </c>
      <c r="F43" s="353" t="s">
        <v>47</v>
      </c>
      <c r="G43" s="353"/>
      <c r="H43" s="353" t="s">
        <v>230</v>
      </c>
      <c r="I43" s="353" t="s">
        <v>979</v>
      </c>
      <c r="J43" s="353" t="s">
        <v>822</v>
      </c>
      <c r="K43" s="353" t="s">
        <v>99</v>
      </c>
      <c r="L43" s="353" t="s">
        <v>99</v>
      </c>
      <c r="M43" s="353" t="s">
        <v>100</v>
      </c>
      <c r="N43" s="353" t="s">
        <v>175</v>
      </c>
      <c r="O43" s="353" t="s">
        <v>176</v>
      </c>
      <c r="P43" s="353" t="s">
        <v>895</v>
      </c>
      <c r="Q43" s="353" t="s">
        <v>221</v>
      </c>
      <c r="R43" s="353" t="s">
        <v>166</v>
      </c>
      <c r="S43" s="353" t="s">
        <v>179</v>
      </c>
      <c r="T43" s="353" t="s">
        <v>179</v>
      </c>
      <c r="U43" s="353" t="s">
        <v>100</v>
      </c>
      <c r="V43" s="353" t="s">
        <v>175</v>
      </c>
      <c r="W43" s="353" t="s">
        <v>176</v>
      </c>
      <c r="X43" s="353" t="s">
        <v>54</v>
      </c>
      <c r="Y43" s="353" t="s">
        <v>172</v>
      </c>
      <c r="Z43" s="353" t="s">
        <v>54</v>
      </c>
      <c r="AA43" s="353"/>
      <c r="AB43" s="353"/>
      <c r="AC43" s="353" t="s">
        <v>980</v>
      </c>
      <c r="AD43" s="353" t="s">
        <v>980</v>
      </c>
      <c r="AE43" s="353" t="s">
        <v>980</v>
      </c>
      <c r="AF43" s="353" t="s">
        <v>980</v>
      </c>
    </row>
    <row r="44" customFormat="false" ht="11.25" hidden="false" customHeight="false" outlineLevel="0" collapsed="false">
      <c r="A44" s="137" t="n">
        <v>43</v>
      </c>
      <c r="B44" s="353" t="s">
        <v>181</v>
      </c>
      <c r="C44" s="353" t="s">
        <v>981</v>
      </c>
      <c r="D44" s="353" t="s">
        <v>698</v>
      </c>
      <c r="E44" s="353" t="s">
        <v>699</v>
      </c>
      <c r="F44" s="353" t="s">
        <v>47</v>
      </c>
      <c r="G44" s="353"/>
      <c r="H44" s="353" t="s">
        <v>805</v>
      </c>
      <c r="I44" s="353" t="s">
        <v>982</v>
      </c>
      <c r="J44" s="353" t="s">
        <v>822</v>
      </c>
      <c r="K44" s="353" t="s">
        <v>99</v>
      </c>
      <c r="L44" s="353" t="s">
        <v>99</v>
      </c>
      <c r="M44" s="353" t="s">
        <v>100</v>
      </c>
      <c r="N44" s="353" t="s">
        <v>175</v>
      </c>
      <c r="O44" s="353" t="s">
        <v>176</v>
      </c>
      <c r="P44" s="353" t="s">
        <v>904</v>
      </c>
      <c r="Q44" s="353" t="s">
        <v>905</v>
      </c>
      <c r="R44" s="353" t="s">
        <v>166</v>
      </c>
      <c r="S44" s="353" t="s">
        <v>179</v>
      </c>
      <c r="T44" s="353" t="s">
        <v>179</v>
      </c>
      <c r="U44" s="353" t="s">
        <v>100</v>
      </c>
      <c r="V44" s="353" t="s">
        <v>175</v>
      </c>
      <c r="W44" s="353" t="s">
        <v>176</v>
      </c>
      <c r="X44" s="353" t="s">
        <v>54</v>
      </c>
      <c r="Y44" s="353" t="s">
        <v>172</v>
      </c>
      <c r="Z44" s="353" t="s">
        <v>54</v>
      </c>
      <c r="AA44" s="353"/>
      <c r="AB44" s="353"/>
      <c r="AC44" s="353" t="s">
        <v>983</v>
      </c>
      <c r="AD44" s="353" t="s">
        <v>983</v>
      </c>
      <c r="AE44" s="353" t="s">
        <v>983</v>
      </c>
      <c r="AF44" s="353" t="s">
        <v>983</v>
      </c>
    </row>
    <row r="45" customFormat="false" ht="11.25" hidden="false" customHeight="false" outlineLevel="0" collapsed="false">
      <c r="A45" s="137" t="n">
        <v>44</v>
      </c>
      <c r="B45" s="353" t="s">
        <v>181</v>
      </c>
      <c r="C45" s="353" t="s">
        <v>984</v>
      </c>
      <c r="D45" s="353" t="s">
        <v>698</v>
      </c>
      <c r="E45" s="353" t="s">
        <v>699</v>
      </c>
      <c r="F45" s="353" t="s">
        <v>47</v>
      </c>
      <c r="G45" s="353"/>
      <c r="H45" s="353" t="s">
        <v>843</v>
      </c>
      <c r="I45" s="353" t="s">
        <v>985</v>
      </c>
      <c r="J45" s="353" t="s">
        <v>822</v>
      </c>
      <c r="K45" s="353" t="s">
        <v>99</v>
      </c>
      <c r="L45" s="353" t="s">
        <v>99</v>
      </c>
      <c r="M45" s="353" t="s">
        <v>100</v>
      </c>
      <c r="N45" s="353" t="s">
        <v>175</v>
      </c>
      <c r="O45" s="353" t="s">
        <v>176</v>
      </c>
      <c r="P45" s="353" t="s">
        <v>876</v>
      </c>
      <c r="Q45" s="353" t="s">
        <v>986</v>
      </c>
      <c r="R45" s="353" t="s">
        <v>166</v>
      </c>
      <c r="S45" s="353" t="s">
        <v>179</v>
      </c>
      <c r="T45" s="353" t="s">
        <v>179</v>
      </c>
      <c r="U45" s="353" t="s">
        <v>100</v>
      </c>
      <c r="V45" s="353" t="s">
        <v>175</v>
      </c>
      <c r="W45" s="353" t="s">
        <v>176</v>
      </c>
      <c r="X45" s="353" t="s">
        <v>54</v>
      </c>
      <c r="Y45" s="353" t="s">
        <v>172</v>
      </c>
      <c r="Z45" s="353" t="s">
        <v>54</v>
      </c>
      <c r="AA45" s="353"/>
      <c r="AB45" s="353"/>
      <c r="AC45" s="353" t="s">
        <v>987</v>
      </c>
      <c r="AD45" s="353" t="s">
        <v>987</v>
      </c>
      <c r="AE45" s="353" t="s">
        <v>987</v>
      </c>
      <c r="AF45" s="353" t="s">
        <v>987</v>
      </c>
    </row>
    <row r="46" customFormat="false" ht="11.25" hidden="false" customHeight="false" outlineLevel="0" collapsed="false">
      <c r="A46" s="137" t="n">
        <v>45</v>
      </c>
      <c r="B46" s="353" t="s">
        <v>181</v>
      </c>
      <c r="C46" s="353" t="s">
        <v>988</v>
      </c>
      <c r="D46" s="353" t="s">
        <v>698</v>
      </c>
      <c r="E46" s="353" t="s">
        <v>699</v>
      </c>
      <c r="F46" s="353" t="s">
        <v>47</v>
      </c>
      <c r="G46" s="353"/>
      <c r="H46" s="353" t="s">
        <v>846</v>
      </c>
      <c r="I46" s="353" t="s">
        <v>989</v>
      </c>
      <c r="J46" s="353" t="s">
        <v>822</v>
      </c>
      <c r="K46" s="353" t="s">
        <v>99</v>
      </c>
      <c r="L46" s="353" t="s">
        <v>99</v>
      </c>
      <c r="M46" s="353" t="s">
        <v>100</v>
      </c>
      <c r="N46" s="353" t="s">
        <v>175</v>
      </c>
      <c r="O46" s="353" t="s">
        <v>176</v>
      </c>
      <c r="P46" s="353" t="s">
        <v>990</v>
      </c>
      <c r="Q46" s="353" t="s">
        <v>991</v>
      </c>
      <c r="R46" s="353" t="s">
        <v>166</v>
      </c>
      <c r="S46" s="353" t="s">
        <v>179</v>
      </c>
      <c r="T46" s="353" t="s">
        <v>179</v>
      </c>
      <c r="U46" s="353" t="s">
        <v>100</v>
      </c>
      <c r="V46" s="353" t="s">
        <v>175</v>
      </c>
      <c r="W46" s="353" t="s">
        <v>176</v>
      </c>
      <c r="X46" s="353" t="s">
        <v>54</v>
      </c>
      <c r="Y46" s="353" t="s">
        <v>172</v>
      </c>
      <c r="Z46" s="353" t="s">
        <v>54</v>
      </c>
      <c r="AA46" s="353"/>
      <c r="AB46" s="353"/>
      <c r="AC46" s="353" t="s">
        <v>992</v>
      </c>
      <c r="AD46" s="353" t="s">
        <v>992</v>
      </c>
      <c r="AE46" s="353" t="s">
        <v>992</v>
      </c>
      <c r="AF46" s="353" t="s">
        <v>992</v>
      </c>
    </row>
    <row r="47" customFormat="false" ht="11.25" hidden="false" customHeight="false" outlineLevel="0" collapsed="false">
      <c r="A47" s="137" t="n">
        <v>46</v>
      </c>
      <c r="B47" s="353" t="s">
        <v>181</v>
      </c>
      <c r="C47" s="353" t="s">
        <v>871</v>
      </c>
      <c r="D47" s="353" t="s">
        <v>698</v>
      </c>
      <c r="E47" s="353" t="s">
        <v>699</v>
      </c>
      <c r="F47" s="353" t="s">
        <v>47</v>
      </c>
      <c r="G47" s="353"/>
      <c r="H47" s="353" t="s">
        <v>855</v>
      </c>
      <c r="I47" s="353" t="s">
        <v>993</v>
      </c>
      <c r="J47" s="353" t="s">
        <v>822</v>
      </c>
      <c r="K47" s="353" t="s">
        <v>99</v>
      </c>
      <c r="L47" s="353" t="s">
        <v>99</v>
      </c>
      <c r="M47" s="353" t="s">
        <v>100</v>
      </c>
      <c r="N47" s="353" t="s">
        <v>175</v>
      </c>
      <c r="O47" s="353" t="s">
        <v>176</v>
      </c>
      <c r="P47" s="353" t="s">
        <v>876</v>
      </c>
      <c r="Q47" s="353" t="s">
        <v>994</v>
      </c>
      <c r="R47" s="353" t="s">
        <v>166</v>
      </c>
      <c r="S47" s="353" t="s">
        <v>179</v>
      </c>
      <c r="T47" s="353" t="s">
        <v>179</v>
      </c>
      <c r="U47" s="353" t="s">
        <v>100</v>
      </c>
      <c r="V47" s="353" t="s">
        <v>175</v>
      </c>
      <c r="W47" s="353" t="s">
        <v>176</v>
      </c>
      <c r="X47" s="353" t="s">
        <v>54</v>
      </c>
      <c r="Y47" s="353" t="s">
        <v>172</v>
      </c>
      <c r="Z47" s="353" t="s">
        <v>54</v>
      </c>
      <c r="AA47" s="353"/>
      <c r="AB47" s="353"/>
      <c r="AC47" s="353" t="s">
        <v>995</v>
      </c>
      <c r="AD47" s="353" t="s">
        <v>995</v>
      </c>
      <c r="AE47" s="353" t="s">
        <v>995</v>
      </c>
      <c r="AF47" s="353" t="s">
        <v>995</v>
      </c>
    </row>
    <row r="48" customFormat="false" ht="11.25" hidden="false" customHeight="false" outlineLevel="0" collapsed="false">
      <c r="A48" s="137" t="n">
        <v>47</v>
      </c>
      <c r="B48" s="353" t="s">
        <v>181</v>
      </c>
      <c r="C48" s="353" t="s">
        <v>996</v>
      </c>
      <c r="D48" s="353" t="s">
        <v>698</v>
      </c>
      <c r="E48" s="353" t="s">
        <v>699</v>
      </c>
      <c r="F48" s="353" t="s">
        <v>47</v>
      </c>
      <c r="G48" s="353"/>
      <c r="H48" s="353" t="s">
        <v>859</v>
      </c>
      <c r="I48" s="353" t="s">
        <v>997</v>
      </c>
      <c r="J48" s="353" t="s">
        <v>822</v>
      </c>
      <c r="K48" s="353" t="s">
        <v>99</v>
      </c>
      <c r="L48" s="353" t="s">
        <v>99</v>
      </c>
      <c r="M48" s="353" t="s">
        <v>100</v>
      </c>
      <c r="N48" s="353" t="s">
        <v>175</v>
      </c>
      <c r="O48" s="353" t="s">
        <v>176</v>
      </c>
      <c r="P48" s="353" t="s">
        <v>998</v>
      </c>
      <c r="Q48" s="353" t="s">
        <v>999</v>
      </c>
      <c r="R48" s="353" t="s">
        <v>166</v>
      </c>
      <c r="S48" s="353" t="s">
        <v>179</v>
      </c>
      <c r="T48" s="353" t="s">
        <v>179</v>
      </c>
      <c r="U48" s="353" t="s">
        <v>100</v>
      </c>
      <c r="V48" s="353" t="s">
        <v>175</v>
      </c>
      <c r="W48" s="353" t="s">
        <v>176</v>
      </c>
      <c r="X48" s="353" t="s">
        <v>54</v>
      </c>
      <c r="Y48" s="353" t="s">
        <v>172</v>
      </c>
      <c r="Z48" s="353" t="s">
        <v>54</v>
      </c>
      <c r="AA48" s="353"/>
      <c r="AB48" s="353"/>
      <c r="AC48" s="353" t="s">
        <v>1000</v>
      </c>
      <c r="AD48" s="353" t="s">
        <v>1000</v>
      </c>
      <c r="AE48" s="353" t="s">
        <v>1000</v>
      </c>
      <c r="AF48" s="353" t="s">
        <v>1000</v>
      </c>
    </row>
    <row r="49" customFormat="false" ht="11.25" hidden="false" customHeight="false" outlineLevel="0" collapsed="false">
      <c r="A49" s="137" t="n">
        <v>48</v>
      </c>
      <c r="B49" s="353" t="s">
        <v>181</v>
      </c>
      <c r="C49" s="353" t="s">
        <v>1001</v>
      </c>
      <c r="D49" s="353" t="s">
        <v>698</v>
      </c>
      <c r="E49" s="353" t="s">
        <v>699</v>
      </c>
      <c r="F49" s="353" t="s">
        <v>47</v>
      </c>
      <c r="G49" s="353"/>
      <c r="H49" s="353" t="s">
        <v>867</v>
      </c>
      <c r="I49" s="353" t="s">
        <v>1002</v>
      </c>
      <c r="J49" s="353" t="s">
        <v>822</v>
      </c>
      <c r="K49" s="353" t="s">
        <v>99</v>
      </c>
      <c r="L49" s="353" t="s">
        <v>99</v>
      </c>
      <c r="M49" s="353" t="s">
        <v>100</v>
      </c>
      <c r="N49" s="353" t="s">
        <v>175</v>
      </c>
      <c r="O49" s="353" t="s">
        <v>176</v>
      </c>
      <c r="P49" s="353" t="s">
        <v>1003</v>
      </c>
      <c r="Q49" s="353" t="s">
        <v>1004</v>
      </c>
      <c r="R49" s="353" t="s">
        <v>166</v>
      </c>
      <c r="S49" s="353" t="s">
        <v>179</v>
      </c>
      <c r="T49" s="353" t="s">
        <v>179</v>
      </c>
      <c r="U49" s="353" t="s">
        <v>100</v>
      </c>
      <c r="V49" s="353" t="s">
        <v>175</v>
      </c>
      <c r="W49" s="353" t="s">
        <v>176</v>
      </c>
      <c r="X49" s="353" t="s">
        <v>54</v>
      </c>
      <c r="Y49" s="353" t="s">
        <v>172</v>
      </c>
      <c r="Z49" s="353" t="s">
        <v>54</v>
      </c>
      <c r="AA49" s="353"/>
      <c r="AB49" s="353"/>
      <c r="AC49" s="353" t="s">
        <v>1005</v>
      </c>
      <c r="AD49" s="353" t="s">
        <v>1005</v>
      </c>
      <c r="AE49" s="353" t="s">
        <v>1005</v>
      </c>
      <c r="AF49" s="353" t="s">
        <v>1005</v>
      </c>
    </row>
    <row r="50" customFormat="false" ht="11.25" hidden="false" customHeight="false" outlineLevel="0" collapsed="false">
      <c r="A50" s="137" t="n">
        <v>49</v>
      </c>
      <c r="B50" s="353" t="s">
        <v>181</v>
      </c>
      <c r="C50" s="353" t="s">
        <v>1006</v>
      </c>
      <c r="D50" s="353" t="s">
        <v>698</v>
      </c>
      <c r="E50" s="353" t="s">
        <v>699</v>
      </c>
      <c r="F50" s="353" t="s">
        <v>47</v>
      </c>
      <c r="G50" s="353"/>
      <c r="H50" s="353" t="s">
        <v>829</v>
      </c>
      <c r="I50" s="353" t="s">
        <v>1007</v>
      </c>
      <c r="J50" s="353" t="s">
        <v>822</v>
      </c>
      <c r="K50" s="353" t="s">
        <v>99</v>
      </c>
      <c r="L50" s="353" t="s">
        <v>99</v>
      </c>
      <c r="M50" s="353" t="s">
        <v>100</v>
      </c>
      <c r="N50" s="353" t="s">
        <v>175</v>
      </c>
      <c r="O50" s="353" t="s">
        <v>176</v>
      </c>
      <c r="P50" s="353" t="s">
        <v>1008</v>
      </c>
      <c r="Q50" s="353" t="s">
        <v>830</v>
      </c>
      <c r="R50" s="353" t="s">
        <v>166</v>
      </c>
      <c r="S50" s="353" t="s">
        <v>179</v>
      </c>
      <c r="T50" s="353" t="s">
        <v>179</v>
      </c>
      <c r="U50" s="353" t="s">
        <v>100</v>
      </c>
      <c r="V50" s="353" t="s">
        <v>175</v>
      </c>
      <c r="W50" s="353" t="s">
        <v>176</v>
      </c>
      <c r="X50" s="353" t="s">
        <v>54</v>
      </c>
      <c r="Y50" s="353" t="s">
        <v>172</v>
      </c>
      <c r="Z50" s="353" t="s">
        <v>54</v>
      </c>
      <c r="AA50" s="353"/>
      <c r="AB50" s="353"/>
      <c r="AC50" s="353" t="s">
        <v>1009</v>
      </c>
      <c r="AD50" s="353" t="s">
        <v>1009</v>
      </c>
      <c r="AE50" s="353" t="s">
        <v>1009</v>
      </c>
      <c r="AF50" s="353" t="s">
        <v>1009</v>
      </c>
    </row>
    <row r="51" customFormat="false" ht="11.25" hidden="false" customHeight="false" outlineLevel="0" collapsed="false">
      <c r="A51" s="137" t="n">
        <v>50</v>
      </c>
      <c r="B51" s="353" t="s">
        <v>181</v>
      </c>
      <c r="C51" s="353" t="s">
        <v>1010</v>
      </c>
      <c r="D51" s="353" t="s">
        <v>698</v>
      </c>
      <c r="E51" s="353" t="s">
        <v>699</v>
      </c>
      <c r="F51" s="353" t="s">
        <v>47</v>
      </c>
      <c r="G51" s="353"/>
      <c r="H51" s="353" t="s">
        <v>810</v>
      </c>
      <c r="I51" s="353" t="s">
        <v>1011</v>
      </c>
      <c r="J51" s="353" t="s">
        <v>822</v>
      </c>
      <c r="K51" s="353" t="s">
        <v>99</v>
      </c>
      <c r="L51" s="353" t="s">
        <v>99</v>
      </c>
      <c r="M51" s="353" t="s">
        <v>100</v>
      </c>
      <c r="N51" s="353" t="s">
        <v>175</v>
      </c>
      <c r="O51" s="353" t="s">
        <v>176</v>
      </c>
      <c r="P51" s="353" t="s">
        <v>1012</v>
      </c>
      <c r="Q51" s="353" t="s">
        <v>827</v>
      </c>
      <c r="R51" s="353" t="s">
        <v>166</v>
      </c>
      <c r="S51" s="353" t="s">
        <v>179</v>
      </c>
      <c r="T51" s="353" t="s">
        <v>179</v>
      </c>
      <c r="U51" s="353" t="s">
        <v>100</v>
      </c>
      <c r="V51" s="353" t="s">
        <v>175</v>
      </c>
      <c r="W51" s="353" t="s">
        <v>176</v>
      </c>
      <c r="X51" s="353" t="s">
        <v>54</v>
      </c>
      <c r="Y51" s="353" t="s">
        <v>172</v>
      </c>
      <c r="Z51" s="353" t="s">
        <v>54</v>
      </c>
      <c r="AA51" s="353"/>
      <c r="AB51" s="353"/>
      <c r="AC51" s="353" t="s">
        <v>1013</v>
      </c>
      <c r="AD51" s="353" t="s">
        <v>1013</v>
      </c>
      <c r="AE51" s="353" t="s">
        <v>1013</v>
      </c>
      <c r="AF51" s="353" t="s">
        <v>1013</v>
      </c>
    </row>
    <row r="52" customFormat="false" ht="11.25" hidden="false" customHeight="false" outlineLevel="0" collapsed="false">
      <c r="A52" s="137" t="n">
        <v>51</v>
      </c>
      <c r="B52" s="353" t="s">
        <v>181</v>
      </c>
      <c r="C52" s="353" t="s">
        <v>1014</v>
      </c>
      <c r="D52" s="353" t="s">
        <v>698</v>
      </c>
      <c r="E52" s="353" t="s">
        <v>699</v>
      </c>
      <c r="F52" s="353" t="s">
        <v>47</v>
      </c>
      <c r="G52" s="353"/>
      <c r="H52" s="353" t="s">
        <v>814</v>
      </c>
      <c r="I52" s="353" t="s">
        <v>1015</v>
      </c>
      <c r="J52" s="353" t="s">
        <v>822</v>
      </c>
      <c r="K52" s="353" t="s">
        <v>99</v>
      </c>
      <c r="L52" s="353" t="s">
        <v>99</v>
      </c>
      <c r="M52" s="353" t="s">
        <v>100</v>
      </c>
      <c r="N52" s="353" t="s">
        <v>175</v>
      </c>
      <c r="O52" s="353" t="s">
        <v>176</v>
      </c>
      <c r="P52" s="353" t="s">
        <v>1016</v>
      </c>
      <c r="Q52" s="353" t="s">
        <v>841</v>
      </c>
      <c r="R52" s="353" t="s">
        <v>166</v>
      </c>
      <c r="S52" s="353" t="s">
        <v>179</v>
      </c>
      <c r="T52" s="353" t="s">
        <v>179</v>
      </c>
      <c r="U52" s="353" t="s">
        <v>100</v>
      </c>
      <c r="V52" s="353" t="s">
        <v>175</v>
      </c>
      <c r="W52" s="353" t="s">
        <v>176</v>
      </c>
      <c r="X52" s="353" t="s">
        <v>54</v>
      </c>
      <c r="Y52" s="353" t="s">
        <v>172</v>
      </c>
      <c r="Z52" s="353" t="s">
        <v>54</v>
      </c>
      <c r="AA52" s="353"/>
      <c r="AB52" s="353"/>
      <c r="AC52" s="353" t="s">
        <v>1017</v>
      </c>
      <c r="AD52" s="353" t="s">
        <v>1017</v>
      </c>
      <c r="AE52" s="353" t="s">
        <v>1017</v>
      </c>
      <c r="AF52" s="353" t="s">
        <v>1017</v>
      </c>
    </row>
    <row r="53" customFormat="false" ht="11.25" hidden="false" customHeight="false" outlineLevel="0" collapsed="false">
      <c r="A53" s="137" t="n">
        <v>52</v>
      </c>
      <c r="B53" s="353" t="s">
        <v>181</v>
      </c>
      <c r="C53" s="353" t="s">
        <v>1018</v>
      </c>
      <c r="D53" s="353" t="s">
        <v>698</v>
      </c>
      <c r="E53" s="353" t="s">
        <v>699</v>
      </c>
      <c r="F53" s="353" t="s">
        <v>47</v>
      </c>
      <c r="G53" s="353"/>
      <c r="H53" s="353" t="s">
        <v>818</v>
      </c>
      <c r="I53" s="353" t="s">
        <v>1019</v>
      </c>
      <c r="J53" s="353" t="s">
        <v>822</v>
      </c>
      <c r="K53" s="353" t="s">
        <v>99</v>
      </c>
      <c r="L53" s="353" t="s">
        <v>99</v>
      </c>
      <c r="M53" s="353" t="s">
        <v>100</v>
      </c>
      <c r="N53" s="353" t="s">
        <v>175</v>
      </c>
      <c r="O53" s="353" t="s">
        <v>176</v>
      </c>
      <c r="P53" s="353" t="s">
        <v>1020</v>
      </c>
      <c r="Q53" s="353" t="s">
        <v>1021</v>
      </c>
      <c r="R53" s="353" t="s">
        <v>166</v>
      </c>
      <c r="S53" s="353" t="s">
        <v>179</v>
      </c>
      <c r="T53" s="353" t="s">
        <v>179</v>
      </c>
      <c r="U53" s="353" t="s">
        <v>100</v>
      </c>
      <c r="V53" s="353" t="s">
        <v>175</v>
      </c>
      <c r="W53" s="353" t="s">
        <v>176</v>
      </c>
      <c r="X53" s="353" t="s">
        <v>54</v>
      </c>
      <c r="Y53" s="353" t="s">
        <v>172</v>
      </c>
      <c r="Z53" s="353" t="s">
        <v>54</v>
      </c>
      <c r="AA53" s="353"/>
      <c r="AB53" s="353"/>
      <c r="AC53" s="353" t="s">
        <v>1022</v>
      </c>
      <c r="AD53" s="353" t="s">
        <v>1022</v>
      </c>
      <c r="AE53" s="353" t="s">
        <v>1022</v>
      </c>
      <c r="AF53" s="353" t="s">
        <v>1022</v>
      </c>
    </row>
    <row r="54" customFormat="false" ht="11.25" hidden="false" customHeight="false" outlineLevel="0" collapsed="false">
      <c r="A54" s="137" t="n">
        <v>53</v>
      </c>
      <c r="B54" s="353" t="s">
        <v>181</v>
      </c>
      <c r="C54" s="353" t="s">
        <v>1023</v>
      </c>
      <c r="D54" s="353" t="s">
        <v>698</v>
      </c>
      <c r="E54" s="353" t="s">
        <v>699</v>
      </c>
      <c r="F54" s="353" t="s">
        <v>47</v>
      </c>
      <c r="G54" s="353"/>
      <c r="H54" s="353" t="s">
        <v>887</v>
      </c>
      <c r="I54" s="353" t="s">
        <v>1024</v>
      </c>
      <c r="J54" s="353" t="s">
        <v>822</v>
      </c>
      <c r="K54" s="353" t="s">
        <v>99</v>
      </c>
      <c r="L54" s="353" t="s">
        <v>99</v>
      </c>
      <c r="M54" s="353" t="s">
        <v>100</v>
      </c>
      <c r="N54" s="353" t="s">
        <v>175</v>
      </c>
      <c r="O54" s="353" t="s">
        <v>176</v>
      </c>
      <c r="P54" s="353" t="s">
        <v>1025</v>
      </c>
      <c r="Q54" s="353" t="s">
        <v>1026</v>
      </c>
      <c r="R54" s="353" t="s">
        <v>166</v>
      </c>
      <c r="S54" s="353" t="s">
        <v>179</v>
      </c>
      <c r="T54" s="353" t="s">
        <v>179</v>
      </c>
      <c r="U54" s="353" t="s">
        <v>100</v>
      </c>
      <c r="V54" s="353" t="s">
        <v>175</v>
      </c>
      <c r="W54" s="353" t="s">
        <v>176</v>
      </c>
      <c r="X54" s="353" t="s">
        <v>54</v>
      </c>
      <c r="Y54" s="353" t="s">
        <v>172</v>
      </c>
      <c r="Z54" s="353" t="s">
        <v>54</v>
      </c>
      <c r="AA54" s="353"/>
      <c r="AB54" s="353"/>
      <c r="AC54" s="353" t="s">
        <v>1027</v>
      </c>
      <c r="AD54" s="353" t="s">
        <v>1027</v>
      </c>
      <c r="AE54" s="353" t="s">
        <v>1027</v>
      </c>
      <c r="AF54" s="353" t="s">
        <v>1027</v>
      </c>
    </row>
    <row r="55" customFormat="false" ht="11.25" hidden="false" customHeight="false" outlineLevel="0" collapsed="false">
      <c r="A55" s="137" t="n">
        <v>54</v>
      </c>
      <c r="B55" s="353" t="s">
        <v>181</v>
      </c>
      <c r="C55" s="353" t="s">
        <v>1028</v>
      </c>
      <c r="D55" s="353" t="s">
        <v>698</v>
      </c>
      <c r="E55" s="353" t="s">
        <v>699</v>
      </c>
      <c r="F55" s="353" t="s">
        <v>47</v>
      </c>
      <c r="G55" s="353"/>
      <c r="H55" s="353" t="s">
        <v>820</v>
      </c>
      <c r="I55" s="353" t="s">
        <v>1029</v>
      </c>
      <c r="J55" s="353" t="s">
        <v>822</v>
      </c>
      <c r="K55" s="353" t="s">
        <v>99</v>
      </c>
      <c r="L55" s="353" t="s">
        <v>99</v>
      </c>
      <c r="M55" s="353" t="s">
        <v>100</v>
      </c>
      <c r="N55" s="353" t="s">
        <v>175</v>
      </c>
      <c r="O55" s="353" t="s">
        <v>176</v>
      </c>
      <c r="P55" s="353" t="s">
        <v>1030</v>
      </c>
      <c r="Q55" s="353" t="s">
        <v>1031</v>
      </c>
      <c r="R55" s="353" t="s">
        <v>166</v>
      </c>
      <c r="S55" s="353" t="s">
        <v>179</v>
      </c>
      <c r="T55" s="353" t="s">
        <v>179</v>
      </c>
      <c r="U55" s="353" t="s">
        <v>100</v>
      </c>
      <c r="V55" s="353" t="s">
        <v>175</v>
      </c>
      <c r="W55" s="353" t="s">
        <v>176</v>
      </c>
      <c r="X55" s="353" t="s">
        <v>54</v>
      </c>
      <c r="Y55" s="353" t="s">
        <v>172</v>
      </c>
      <c r="Z55" s="353" t="s">
        <v>54</v>
      </c>
      <c r="AA55" s="353"/>
      <c r="AB55" s="353"/>
      <c r="AC55" s="353" t="s">
        <v>1032</v>
      </c>
      <c r="AD55" s="353" t="s">
        <v>1032</v>
      </c>
      <c r="AE55" s="353" t="s">
        <v>1032</v>
      </c>
      <c r="AF55" s="353" t="s">
        <v>1032</v>
      </c>
    </row>
    <row r="56" customFormat="false" ht="11.25" hidden="false" customHeight="false" outlineLevel="0" collapsed="false">
      <c r="A56" s="137" t="n">
        <v>55</v>
      </c>
      <c r="B56" s="353" t="s">
        <v>181</v>
      </c>
      <c r="C56" s="353" t="s">
        <v>1033</v>
      </c>
      <c r="D56" s="353" t="s">
        <v>698</v>
      </c>
      <c r="E56" s="353" t="s">
        <v>699</v>
      </c>
      <c r="F56" s="353" t="s">
        <v>47</v>
      </c>
      <c r="G56" s="353"/>
      <c r="H56" s="353" t="s">
        <v>827</v>
      </c>
      <c r="I56" s="353" t="s">
        <v>1034</v>
      </c>
      <c r="J56" s="353" t="s">
        <v>822</v>
      </c>
      <c r="K56" s="353" t="s">
        <v>99</v>
      </c>
      <c r="L56" s="353" t="s">
        <v>99</v>
      </c>
      <c r="M56" s="353" t="s">
        <v>100</v>
      </c>
      <c r="N56" s="353" t="s">
        <v>175</v>
      </c>
      <c r="O56" s="353" t="s">
        <v>176</v>
      </c>
      <c r="P56" s="353" t="s">
        <v>1035</v>
      </c>
      <c r="Q56" s="353" t="s">
        <v>1036</v>
      </c>
      <c r="R56" s="353" t="s">
        <v>166</v>
      </c>
      <c r="S56" s="353" t="s">
        <v>179</v>
      </c>
      <c r="T56" s="353" t="s">
        <v>179</v>
      </c>
      <c r="U56" s="353" t="s">
        <v>100</v>
      </c>
      <c r="V56" s="353" t="s">
        <v>175</v>
      </c>
      <c r="W56" s="353" t="s">
        <v>176</v>
      </c>
      <c r="X56" s="353" t="s">
        <v>54</v>
      </c>
      <c r="Y56" s="353" t="s">
        <v>172</v>
      </c>
      <c r="Z56" s="353" t="s">
        <v>54</v>
      </c>
      <c r="AA56" s="353"/>
      <c r="AB56" s="353"/>
      <c r="AC56" s="353" t="s">
        <v>1037</v>
      </c>
      <c r="AD56" s="353" t="s">
        <v>1037</v>
      </c>
      <c r="AE56" s="353" t="s">
        <v>1037</v>
      </c>
      <c r="AF56" s="353" t="s">
        <v>1037</v>
      </c>
    </row>
    <row r="57" customFormat="false" ht="11.25" hidden="false" customHeight="false" outlineLevel="0" collapsed="false">
      <c r="A57" s="137" t="n">
        <v>56</v>
      </c>
      <c r="B57" s="353" t="s">
        <v>181</v>
      </c>
      <c r="C57" s="353" t="s">
        <v>1038</v>
      </c>
      <c r="D57" s="353" t="s">
        <v>698</v>
      </c>
      <c r="E57" s="353" t="s">
        <v>699</v>
      </c>
      <c r="F57" s="353" t="s">
        <v>47</v>
      </c>
      <c r="G57" s="353"/>
      <c r="H57" s="353" t="s">
        <v>830</v>
      </c>
      <c r="I57" s="353" t="s">
        <v>1039</v>
      </c>
      <c r="J57" s="353" t="s">
        <v>822</v>
      </c>
      <c r="K57" s="353" t="s">
        <v>99</v>
      </c>
      <c r="L57" s="353" t="s">
        <v>99</v>
      </c>
      <c r="M57" s="353" t="s">
        <v>100</v>
      </c>
      <c r="N57" s="353" t="s">
        <v>175</v>
      </c>
      <c r="O57" s="353" t="s">
        <v>176</v>
      </c>
      <c r="P57" s="353" t="s">
        <v>1040</v>
      </c>
      <c r="Q57" s="353" t="s">
        <v>1041</v>
      </c>
      <c r="R57" s="353" t="s">
        <v>166</v>
      </c>
      <c r="S57" s="353" t="s">
        <v>179</v>
      </c>
      <c r="T57" s="353" t="s">
        <v>179</v>
      </c>
      <c r="U57" s="353" t="s">
        <v>100</v>
      </c>
      <c r="V57" s="353" t="s">
        <v>175</v>
      </c>
      <c r="W57" s="353" t="s">
        <v>176</v>
      </c>
      <c r="X57" s="353" t="s">
        <v>54</v>
      </c>
      <c r="Y57" s="353" t="s">
        <v>172</v>
      </c>
      <c r="Z57" s="353" t="s">
        <v>54</v>
      </c>
      <c r="AA57" s="353"/>
      <c r="AB57" s="353"/>
      <c r="AC57" s="353" t="s">
        <v>1042</v>
      </c>
      <c r="AD57" s="353" t="s">
        <v>1042</v>
      </c>
      <c r="AE57" s="353" t="s">
        <v>1042</v>
      </c>
      <c r="AF57" s="353" t="s">
        <v>1042</v>
      </c>
    </row>
    <row r="58" customFormat="false" ht="11.25" hidden="false" customHeight="false" outlineLevel="0" collapsed="false">
      <c r="A58" s="137" t="n">
        <v>57</v>
      </c>
      <c r="B58" s="353" t="s">
        <v>181</v>
      </c>
      <c r="C58" s="353" t="s">
        <v>1043</v>
      </c>
      <c r="D58" s="353" t="s">
        <v>698</v>
      </c>
      <c r="E58" s="353" t="s">
        <v>699</v>
      </c>
      <c r="F58" s="353" t="s">
        <v>47</v>
      </c>
      <c r="G58" s="353"/>
      <c r="H58" s="353" t="s">
        <v>832</v>
      </c>
      <c r="I58" s="353" t="s">
        <v>1044</v>
      </c>
      <c r="J58" s="353" t="s">
        <v>822</v>
      </c>
      <c r="K58" s="353" t="s">
        <v>99</v>
      </c>
      <c r="L58" s="353" t="s">
        <v>99</v>
      </c>
      <c r="M58" s="353" t="s">
        <v>100</v>
      </c>
      <c r="N58" s="353" t="s">
        <v>175</v>
      </c>
      <c r="O58" s="353" t="s">
        <v>176</v>
      </c>
      <c r="P58" s="353" t="s">
        <v>1045</v>
      </c>
      <c r="Q58" s="353" t="s">
        <v>143</v>
      </c>
      <c r="R58" s="353" t="s">
        <v>166</v>
      </c>
      <c r="S58" s="353" t="s">
        <v>179</v>
      </c>
      <c r="T58" s="353" t="s">
        <v>179</v>
      </c>
      <c r="U58" s="353" t="s">
        <v>100</v>
      </c>
      <c r="V58" s="353" t="s">
        <v>175</v>
      </c>
      <c r="W58" s="353" t="s">
        <v>176</v>
      </c>
      <c r="X58" s="353" t="s">
        <v>54</v>
      </c>
      <c r="Y58" s="353" t="s">
        <v>172</v>
      </c>
      <c r="Z58" s="353" t="s">
        <v>54</v>
      </c>
      <c r="AA58" s="353"/>
      <c r="AB58" s="353"/>
      <c r="AC58" s="353" t="s">
        <v>1046</v>
      </c>
      <c r="AD58" s="353" t="s">
        <v>1046</v>
      </c>
      <c r="AE58" s="353" t="s">
        <v>1046</v>
      </c>
      <c r="AF58" s="353" t="s">
        <v>1046</v>
      </c>
    </row>
    <row r="59" customFormat="false" ht="11.25" hidden="false" customHeight="false" outlineLevel="0" collapsed="false">
      <c r="A59" s="137" t="n">
        <v>58</v>
      </c>
      <c r="B59" s="353" t="s">
        <v>181</v>
      </c>
      <c r="C59" s="353" t="s">
        <v>1047</v>
      </c>
      <c r="D59" s="353" t="s">
        <v>698</v>
      </c>
      <c r="E59" s="353" t="s">
        <v>699</v>
      </c>
      <c r="F59" s="353" t="s">
        <v>47</v>
      </c>
      <c r="G59" s="353"/>
      <c r="H59" s="353" t="s">
        <v>220</v>
      </c>
      <c r="I59" s="353" t="s">
        <v>1048</v>
      </c>
      <c r="J59" s="353" t="s">
        <v>822</v>
      </c>
      <c r="K59" s="353" t="s">
        <v>99</v>
      </c>
      <c r="L59" s="353" t="s">
        <v>99</v>
      </c>
      <c r="M59" s="353" t="s">
        <v>100</v>
      </c>
      <c r="N59" s="353" t="s">
        <v>175</v>
      </c>
      <c r="O59" s="353" t="s">
        <v>176</v>
      </c>
      <c r="P59" s="353" t="s">
        <v>1049</v>
      </c>
      <c r="Q59" s="353" t="s">
        <v>191</v>
      </c>
      <c r="R59" s="353" t="s">
        <v>166</v>
      </c>
      <c r="S59" s="353" t="s">
        <v>179</v>
      </c>
      <c r="T59" s="353" t="s">
        <v>179</v>
      </c>
      <c r="U59" s="353" t="s">
        <v>100</v>
      </c>
      <c r="V59" s="353" t="s">
        <v>175</v>
      </c>
      <c r="W59" s="353" t="s">
        <v>176</v>
      </c>
      <c r="X59" s="353" t="s">
        <v>54</v>
      </c>
      <c r="Y59" s="353" t="s">
        <v>172</v>
      </c>
      <c r="Z59" s="353" t="s">
        <v>54</v>
      </c>
      <c r="AA59" s="353"/>
      <c r="AB59" s="353"/>
      <c r="AC59" s="353" t="s">
        <v>1050</v>
      </c>
      <c r="AD59" s="353" t="s">
        <v>1050</v>
      </c>
      <c r="AE59" s="353" t="s">
        <v>1050</v>
      </c>
      <c r="AF59" s="353" t="s">
        <v>1050</v>
      </c>
    </row>
    <row r="60" customFormat="false" ht="11.25" hidden="false" customHeight="false" outlineLevel="0" collapsed="false">
      <c r="A60" s="137" t="n">
        <v>59</v>
      </c>
      <c r="B60" s="353" t="s">
        <v>181</v>
      </c>
      <c r="C60" s="353" t="s">
        <v>1051</v>
      </c>
      <c r="D60" s="353" t="s">
        <v>698</v>
      </c>
      <c r="E60" s="353" t="s">
        <v>699</v>
      </c>
      <c r="F60" s="353" t="s">
        <v>47</v>
      </c>
      <c r="G60" s="353"/>
      <c r="H60" s="353" t="s">
        <v>835</v>
      </c>
      <c r="I60" s="353" t="s">
        <v>1052</v>
      </c>
      <c r="J60" s="353" t="s">
        <v>822</v>
      </c>
      <c r="K60" s="353" t="s">
        <v>99</v>
      </c>
      <c r="L60" s="353" t="s">
        <v>99</v>
      </c>
      <c r="M60" s="353" t="s">
        <v>100</v>
      </c>
      <c r="N60" s="353" t="s">
        <v>175</v>
      </c>
      <c r="O60" s="353" t="s">
        <v>176</v>
      </c>
      <c r="P60" s="353" t="s">
        <v>1049</v>
      </c>
      <c r="Q60" s="353" t="s">
        <v>166</v>
      </c>
      <c r="R60" s="353" t="s">
        <v>166</v>
      </c>
      <c r="S60" s="353" t="s">
        <v>179</v>
      </c>
      <c r="T60" s="353" t="s">
        <v>179</v>
      </c>
      <c r="U60" s="353" t="s">
        <v>100</v>
      </c>
      <c r="V60" s="353" t="s">
        <v>175</v>
      </c>
      <c r="W60" s="353" t="s">
        <v>176</v>
      </c>
      <c r="X60" s="353" t="s">
        <v>54</v>
      </c>
      <c r="Y60" s="353" t="s">
        <v>172</v>
      </c>
      <c r="Z60" s="353" t="s">
        <v>54</v>
      </c>
      <c r="AA60" s="353"/>
      <c r="AB60" s="353"/>
      <c r="AC60" s="353" t="s">
        <v>1053</v>
      </c>
      <c r="AD60" s="353" t="s">
        <v>1053</v>
      </c>
      <c r="AE60" s="353" t="s">
        <v>1053</v>
      </c>
      <c r="AF60" s="353" t="s">
        <v>1053</v>
      </c>
    </row>
    <row r="61" customFormat="false" ht="11.25" hidden="false" customHeight="false" outlineLevel="0" collapsed="false">
      <c r="A61" s="137" t="n">
        <v>60</v>
      </c>
      <c r="B61" s="353" t="s">
        <v>181</v>
      </c>
      <c r="C61" s="353" t="s">
        <v>1054</v>
      </c>
      <c r="D61" s="353" t="s">
        <v>698</v>
      </c>
      <c r="E61" s="353" t="s">
        <v>699</v>
      </c>
      <c r="F61" s="353" t="s">
        <v>47</v>
      </c>
      <c r="G61" s="353"/>
      <c r="H61" s="353" t="s">
        <v>838</v>
      </c>
      <c r="I61" s="353" t="s">
        <v>1055</v>
      </c>
      <c r="J61" s="353" t="s">
        <v>822</v>
      </c>
      <c r="K61" s="353" t="s">
        <v>99</v>
      </c>
      <c r="L61" s="353" t="s">
        <v>99</v>
      </c>
      <c r="M61" s="353" t="s">
        <v>100</v>
      </c>
      <c r="N61" s="353" t="s">
        <v>175</v>
      </c>
      <c r="O61" s="353" t="s">
        <v>176</v>
      </c>
      <c r="P61" s="353" t="s">
        <v>1049</v>
      </c>
      <c r="Q61" s="353" t="s">
        <v>1056</v>
      </c>
      <c r="R61" s="353" t="s">
        <v>166</v>
      </c>
      <c r="S61" s="353" t="s">
        <v>179</v>
      </c>
      <c r="T61" s="353" t="s">
        <v>179</v>
      </c>
      <c r="U61" s="353" t="s">
        <v>100</v>
      </c>
      <c r="V61" s="353" t="s">
        <v>175</v>
      </c>
      <c r="W61" s="353" t="s">
        <v>176</v>
      </c>
      <c r="X61" s="353" t="s">
        <v>54</v>
      </c>
      <c r="Y61" s="353" t="s">
        <v>172</v>
      </c>
      <c r="Z61" s="353" t="s">
        <v>54</v>
      </c>
      <c r="AA61" s="353"/>
      <c r="AB61" s="353"/>
      <c r="AC61" s="353" t="s">
        <v>1057</v>
      </c>
      <c r="AD61" s="353" t="s">
        <v>1057</v>
      </c>
      <c r="AE61" s="353" t="s">
        <v>1057</v>
      </c>
      <c r="AF61" s="353" t="s">
        <v>1057</v>
      </c>
    </row>
    <row r="62" customFormat="false" ht="11.25" hidden="false" customHeight="false" outlineLevel="0" collapsed="false">
      <c r="A62" s="137" t="n">
        <v>61</v>
      </c>
      <c r="B62" s="353" t="s">
        <v>181</v>
      </c>
      <c r="C62" s="353" t="s">
        <v>1058</v>
      </c>
      <c r="D62" s="353" t="s">
        <v>698</v>
      </c>
      <c r="E62" s="353" t="s">
        <v>699</v>
      </c>
      <c r="F62" s="353" t="s">
        <v>47</v>
      </c>
      <c r="G62" s="353"/>
      <c r="H62" s="353" t="s">
        <v>841</v>
      </c>
      <c r="I62" s="353" t="s">
        <v>1059</v>
      </c>
      <c r="J62" s="353" t="s">
        <v>822</v>
      </c>
      <c r="K62" s="353" t="s">
        <v>99</v>
      </c>
      <c r="L62" s="353" t="s">
        <v>99</v>
      </c>
      <c r="M62" s="353" t="s">
        <v>100</v>
      </c>
      <c r="N62" s="353" t="s">
        <v>175</v>
      </c>
      <c r="O62" s="353" t="s">
        <v>176</v>
      </c>
      <c r="P62" s="353" t="s">
        <v>1060</v>
      </c>
      <c r="Q62" s="353" t="s">
        <v>159</v>
      </c>
      <c r="R62" s="353" t="s">
        <v>166</v>
      </c>
      <c r="S62" s="353" t="s">
        <v>179</v>
      </c>
      <c r="T62" s="353" t="s">
        <v>179</v>
      </c>
      <c r="U62" s="353" t="s">
        <v>100</v>
      </c>
      <c r="V62" s="353" t="s">
        <v>175</v>
      </c>
      <c r="W62" s="353" t="s">
        <v>176</v>
      </c>
      <c r="X62" s="353" t="s">
        <v>54</v>
      </c>
      <c r="Y62" s="353" t="s">
        <v>172</v>
      </c>
      <c r="Z62" s="353" t="s">
        <v>54</v>
      </c>
      <c r="AA62" s="353"/>
      <c r="AB62" s="353"/>
      <c r="AC62" s="353" t="s">
        <v>826</v>
      </c>
      <c r="AD62" s="353" t="s">
        <v>826</v>
      </c>
      <c r="AE62" s="353" t="s">
        <v>826</v>
      </c>
      <c r="AF62" s="353" t="s">
        <v>826</v>
      </c>
    </row>
    <row r="63" customFormat="false" ht="11.25" hidden="false" customHeight="false" outlineLevel="0" collapsed="false">
      <c r="A63" s="137" t="n">
        <v>62</v>
      </c>
      <c r="B63" s="353" t="s">
        <v>181</v>
      </c>
      <c r="C63" s="353" t="s">
        <v>1061</v>
      </c>
      <c r="D63" s="353" t="s">
        <v>698</v>
      </c>
      <c r="E63" s="353" t="s">
        <v>699</v>
      </c>
      <c r="F63" s="353" t="s">
        <v>47</v>
      </c>
      <c r="G63" s="353"/>
      <c r="H63" s="353" t="s">
        <v>939</v>
      </c>
      <c r="I63" s="353" t="s">
        <v>1062</v>
      </c>
      <c r="J63" s="353" t="s">
        <v>822</v>
      </c>
      <c r="K63" s="353" t="s">
        <v>99</v>
      </c>
      <c r="L63" s="353" t="s">
        <v>99</v>
      </c>
      <c r="M63" s="353" t="s">
        <v>100</v>
      </c>
      <c r="N63" s="353" t="s">
        <v>175</v>
      </c>
      <c r="O63" s="353" t="s">
        <v>176</v>
      </c>
      <c r="P63" s="353" t="s">
        <v>976</v>
      </c>
      <c r="Q63" s="353" t="s">
        <v>225</v>
      </c>
      <c r="R63" s="353" t="s">
        <v>166</v>
      </c>
      <c r="S63" s="353" t="s">
        <v>179</v>
      </c>
      <c r="T63" s="353" t="s">
        <v>179</v>
      </c>
      <c r="U63" s="353" t="s">
        <v>100</v>
      </c>
      <c r="V63" s="353" t="s">
        <v>175</v>
      </c>
      <c r="W63" s="353" t="s">
        <v>176</v>
      </c>
      <c r="X63" s="353" t="s">
        <v>54</v>
      </c>
      <c r="Y63" s="353" t="s">
        <v>172</v>
      </c>
      <c r="Z63" s="353" t="s">
        <v>54</v>
      </c>
      <c r="AA63" s="353"/>
      <c r="AB63" s="353"/>
      <c r="AC63" s="353" t="s">
        <v>826</v>
      </c>
      <c r="AD63" s="353" t="s">
        <v>826</v>
      </c>
      <c r="AE63" s="353" t="s">
        <v>826</v>
      </c>
      <c r="AF63" s="353" t="s">
        <v>826</v>
      </c>
    </row>
    <row r="64" customFormat="false" ht="11.25" hidden="false" customHeight="false" outlineLevel="0" collapsed="false">
      <c r="A64" s="137" t="n">
        <v>63</v>
      </c>
      <c r="B64" s="353" t="s">
        <v>181</v>
      </c>
      <c r="C64" s="353" t="s">
        <v>1063</v>
      </c>
      <c r="D64" s="353" t="s">
        <v>698</v>
      </c>
      <c r="E64" s="353" t="s">
        <v>699</v>
      </c>
      <c r="F64" s="353" t="s">
        <v>47</v>
      </c>
      <c r="G64" s="353"/>
      <c r="H64" s="353" t="s">
        <v>844</v>
      </c>
      <c r="I64" s="353" t="s">
        <v>1064</v>
      </c>
      <c r="J64" s="353" t="s">
        <v>822</v>
      </c>
      <c r="K64" s="353" t="s">
        <v>99</v>
      </c>
      <c r="L64" s="353" t="s">
        <v>99</v>
      </c>
      <c r="M64" s="353" t="s">
        <v>100</v>
      </c>
      <c r="N64" s="353" t="s">
        <v>175</v>
      </c>
      <c r="O64" s="353" t="s">
        <v>176</v>
      </c>
      <c r="P64" s="353" t="s">
        <v>899</v>
      </c>
      <c r="Q64" s="353" t="s">
        <v>900</v>
      </c>
      <c r="R64" s="353" t="s">
        <v>166</v>
      </c>
      <c r="S64" s="353" t="s">
        <v>179</v>
      </c>
      <c r="T64" s="353" t="s">
        <v>179</v>
      </c>
      <c r="U64" s="353" t="s">
        <v>100</v>
      </c>
      <c r="V64" s="353" t="s">
        <v>175</v>
      </c>
      <c r="W64" s="353" t="s">
        <v>176</v>
      </c>
      <c r="X64" s="353" t="s">
        <v>54</v>
      </c>
      <c r="Y64" s="353" t="s">
        <v>172</v>
      </c>
      <c r="Z64" s="353" t="s">
        <v>54</v>
      </c>
      <c r="AA64" s="353"/>
      <c r="AB64" s="353"/>
      <c r="AC64" s="353" t="s">
        <v>826</v>
      </c>
      <c r="AD64" s="353" t="s">
        <v>826</v>
      </c>
      <c r="AE64" s="353" t="s">
        <v>826</v>
      </c>
      <c r="AF64" s="353" t="s">
        <v>826</v>
      </c>
    </row>
    <row r="65" customFormat="false" ht="11.25" hidden="false" customHeight="false" outlineLevel="0" collapsed="false">
      <c r="A65" s="137" t="n">
        <v>64</v>
      </c>
      <c r="B65" s="353" t="s">
        <v>181</v>
      </c>
      <c r="C65" s="353" t="s">
        <v>1065</v>
      </c>
      <c r="D65" s="353" t="s">
        <v>698</v>
      </c>
      <c r="E65" s="353" t="s">
        <v>699</v>
      </c>
      <c r="F65" s="353" t="s">
        <v>47</v>
      </c>
      <c r="G65" s="353"/>
      <c r="H65" s="353" t="s">
        <v>947</v>
      </c>
      <c r="I65" s="353" t="s">
        <v>1066</v>
      </c>
      <c r="J65" s="353" t="s">
        <v>822</v>
      </c>
      <c r="K65" s="353" t="s">
        <v>99</v>
      </c>
      <c r="L65" s="353" t="s">
        <v>99</v>
      </c>
      <c r="M65" s="353" t="s">
        <v>100</v>
      </c>
      <c r="N65" s="353" t="s">
        <v>175</v>
      </c>
      <c r="O65" s="353" t="s">
        <v>176</v>
      </c>
      <c r="P65" s="353" t="s">
        <v>1067</v>
      </c>
      <c r="Q65" s="353" t="s">
        <v>855</v>
      </c>
      <c r="R65" s="353" t="s">
        <v>166</v>
      </c>
      <c r="S65" s="353" t="s">
        <v>179</v>
      </c>
      <c r="T65" s="353" t="s">
        <v>179</v>
      </c>
      <c r="U65" s="353" t="s">
        <v>100</v>
      </c>
      <c r="V65" s="353" t="s">
        <v>175</v>
      </c>
      <c r="W65" s="353" t="s">
        <v>176</v>
      </c>
      <c r="X65" s="353" t="s">
        <v>54</v>
      </c>
      <c r="Y65" s="353" t="s">
        <v>172</v>
      </c>
      <c r="Z65" s="353" t="s">
        <v>54</v>
      </c>
      <c r="AA65" s="353"/>
      <c r="AB65" s="353"/>
      <c r="AC65" s="353" t="s">
        <v>826</v>
      </c>
      <c r="AD65" s="353" t="s">
        <v>826</v>
      </c>
      <c r="AE65" s="353" t="s">
        <v>826</v>
      </c>
      <c r="AF65" s="353" t="s">
        <v>826</v>
      </c>
    </row>
    <row r="66" customFormat="false" ht="11.25" hidden="false" customHeight="false" outlineLevel="0" collapsed="false">
      <c r="A66" s="137" t="n">
        <v>65</v>
      </c>
      <c r="B66" s="353" t="s">
        <v>181</v>
      </c>
      <c r="C66" s="353" t="s">
        <v>1068</v>
      </c>
      <c r="D66" s="353" t="s">
        <v>698</v>
      </c>
      <c r="E66" s="353" t="s">
        <v>699</v>
      </c>
      <c r="F66" s="353" t="s">
        <v>47</v>
      </c>
      <c r="G66" s="353"/>
      <c r="H66" s="353" t="s">
        <v>951</v>
      </c>
      <c r="I66" s="353" t="s">
        <v>1069</v>
      </c>
      <c r="J66" s="353" t="s">
        <v>822</v>
      </c>
      <c r="K66" s="353" t="s">
        <v>99</v>
      </c>
      <c r="L66" s="353" t="s">
        <v>99</v>
      </c>
      <c r="M66" s="353" t="s">
        <v>100</v>
      </c>
      <c r="N66" s="353" t="s">
        <v>175</v>
      </c>
      <c r="O66" s="353" t="s">
        <v>176</v>
      </c>
      <c r="P66" s="353" t="s">
        <v>197</v>
      </c>
      <c r="Q66" s="353" t="s">
        <v>829</v>
      </c>
      <c r="R66" s="353" t="s">
        <v>166</v>
      </c>
      <c r="S66" s="353" t="s">
        <v>179</v>
      </c>
      <c r="T66" s="353" t="s">
        <v>179</v>
      </c>
      <c r="U66" s="353" t="s">
        <v>100</v>
      </c>
      <c r="V66" s="353" t="s">
        <v>175</v>
      </c>
      <c r="W66" s="353" t="s">
        <v>176</v>
      </c>
      <c r="X66" s="353" t="s">
        <v>54</v>
      </c>
      <c r="Y66" s="353" t="s">
        <v>172</v>
      </c>
      <c r="Z66" s="353" t="s">
        <v>54</v>
      </c>
      <c r="AA66" s="353"/>
      <c r="AB66" s="353"/>
      <c r="AC66" s="353" t="s">
        <v>826</v>
      </c>
      <c r="AD66" s="353" t="s">
        <v>826</v>
      </c>
      <c r="AE66" s="353" t="s">
        <v>826</v>
      </c>
      <c r="AF66" s="353" t="s">
        <v>826</v>
      </c>
    </row>
    <row r="67" customFormat="false" ht="11.25" hidden="false" customHeight="false" outlineLevel="0" collapsed="false">
      <c r="A67" s="137" t="n">
        <v>66</v>
      </c>
      <c r="B67" s="353" t="s">
        <v>181</v>
      </c>
      <c r="C67" s="353" t="s">
        <v>1070</v>
      </c>
      <c r="D67" s="353" t="s">
        <v>698</v>
      </c>
      <c r="E67" s="353" t="s">
        <v>699</v>
      </c>
      <c r="F67" s="353" t="s">
        <v>47</v>
      </c>
      <c r="G67" s="353"/>
      <c r="H67" s="353" t="s">
        <v>955</v>
      </c>
      <c r="I67" s="353" t="s">
        <v>1071</v>
      </c>
      <c r="J67" s="353" t="s">
        <v>822</v>
      </c>
      <c r="K67" s="353" t="s">
        <v>99</v>
      </c>
      <c r="L67" s="353" t="s">
        <v>99</v>
      </c>
      <c r="M67" s="353" t="s">
        <v>100</v>
      </c>
      <c r="N67" s="353" t="s">
        <v>175</v>
      </c>
      <c r="O67" s="353" t="s">
        <v>176</v>
      </c>
      <c r="P67" s="353" t="s">
        <v>1072</v>
      </c>
      <c r="Q67" s="353" t="s">
        <v>1073</v>
      </c>
      <c r="R67" s="353" t="s">
        <v>166</v>
      </c>
      <c r="S67" s="353" t="s">
        <v>179</v>
      </c>
      <c r="T67" s="353" t="s">
        <v>179</v>
      </c>
      <c r="U67" s="353" t="s">
        <v>100</v>
      </c>
      <c r="V67" s="353" t="s">
        <v>175</v>
      </c>
      <c r="W67" s="353" t="s">
        <v>176</v>
      </c>
      <c r="X67" s="353" t="s">
        <v>54</v>
      </c>
      <c r="Y67" s="353" t="s">
        <v>172</v>
      </c>
      <c r="Z67" s="353" t="s">
        <v>54</v>
      </c>
      <c r="AA67" s="353"/>
      <c r="AB67" s="353"/>
      <c r="AC67" s="353" t="s">
        <v>826</v>
      </c>
      <c r="AD67" s="353" t="s">
        <v>826</v>
      </c>
      <c r="AE67" s="353" t="s">
        <v>826</v>
      </c>
      <c r="AF67" s="353" t="s">
        <v>826</v>
      </c>
    </row>
    <row r="68" customFormat="false" ht="11.25" hidden="false" customHeight="false" outlineLevel="0" collapsed="false">
      <c r="A68" s="137" t="n">
        <v>67</v>
      </c>
      <c r="B68" s="353" t="s">
        <v>181</v>
      </c>
      <c r="C68" s="353" t="s">
        <v>1074</v>
      </c>
      <c r="D68" s="353" t="s">
        <v>698</v>
      </c>
      <c r="E68" s="353" t="s">
        <v>699</v>
      </c>
      <c r="F68" s="353" t="s">
        <v>47</v>
      </c>
      <c r="G68" s="353"/>
      <c r="H68" s="353" t="s">
        <v>959</v>
      </c>
      <c r="I68" s="353" t="s">
        <v>1075</v>
      </c>
      <c r="J68" s="353" t="s">
        <v>822</v>
      </c>
      <c r="K68" s="353" t="s">
        <v>99</v>
      </c>
      <c r="L68" s="353" t="s">
        <v>99</v>
      </c>
      <c r="M68" s="353" t="s">
        <v>100</v>
      </c>
      <c r="N68" s="353" t="s">
        <v>175</v>
      </c>
      <c r="O68" s="353" t="s">
        <v>176</v>
      </c>
      <c r="P68" s="353" t="s">
        <v>895</v>
      </c>
      <c r="Q68" s="353" t="s">
        <v>221</v>
      </c>
      <c r="R68" s="353" t="s">
        <v>166</v>
      </c>
      <c r="S68" s="353" t="s">
        <v>179</v>
      </c>
      <c r="T68" s="353" t="s">
        <v>179</v>
      </c>
      <c r="U68" s="353" t="s">
        <v>100</v>
      </c>
      <c r="V68" s="353" t="s">
        <v>175</v>
      </c>
      <c r="W68" s="353" t="s">
        <v>176</v>
      </c>
      <c r="X68" s="353" t="s">
        <v>54</v>
      </c>
      <c r="Y68" s="353" t="s">
        <v>172</v>
      </c>
      <c r="Z68" s="353" t="s">
        <v>54</v>
      </c>
      <c r="AA68" s="353"/>
      <c r="AB68" s="353"/>
      <c r="AC68" s="353" t="s">
        <v>826</v>
      </c>
      <c r="AD68" s="353" t="s">
        <v>826</v>
      </c>
      <c r="AE68" s="353" t="s">
        <v>826</v>
      </c>
      <c r="AF68" s="353" t="s">
        <v>826</v>
      </c>
    </row>
    <row r="69" customFormat="false" ht="11.25" hidden="false" customHeight="false" outlineLevel="0" collapsed="false">
      <c r="A69" s="137" t="n">
        <v>68</v>
      </c>
      <c r="B69" s="353" t="s">
        <v>181</v>
      </c>
      <c r="C69" s="353" t="s">
        <v>1076</v>
      </c>
      <c r="D69" s="353" t="s">
        <v>698</v>
      </c>
      <c r="E69" s="353" t="s">
        <v>699</v>
      </c>
      <c r="F69" s="353" t="s">
        <v>47</v>
      </c>
      <c r="G69" s="353"/>
      <c r="H69" s="353" t="s">
        <v>865</v>
      </c>
      <c r="I69" s="353" t="s">
        <v>1077</v>
      </c>
      <c r="J69" s="353" t="s">
        <v>822</v>
      </c>
      <c r="K69" s="353" t="s">
        <v>99</v>
      </c>
      <c r="L69" s="353" t="s">
        <v>99</v>
      </c>
      <c r="M69" s="353" t="s">
        <v>100</v>
      </c>
      <c r="N69" s="353" t="s">
        <v>175</v>
      </c>
      <c r="O69" s="353" t="s">
        <v>176</v>
      </c>
      <c r="P69" s="353" t="s">
        <v>899</v>
      </c>
      <c r="Q69" s="353" t="s">
        <v>900</v>
      </c>
      <c r="R69" s="353" t="s">
        <v>166</v>
      </c>
      <c r="S69" s="353" t="s">
        <v>179</v>
      </c>
      <c r="T69" s="353" t="s">
        <v>179</v>
      </c>
      <c r="U69" s="353" t="s">
        <v>100</v>
      </c>
      <c r="V69" s="353" t="s">
        <v>175</v>
      </c>
      <c r="W69" s="353" t="s">
        <v>176</v>
      </c>
      <c r="X69" s="353" t="s">
        <v>54</v>
      </c>
      <c r="Y69" s="353" t="s">
        <v>172</v>
      </c>
      <c r="Z69" s="353" t="s">
        <v>54</v>
      </c>
      <c r="AA69" s="353"/>
      <c r="AB69" s="353"/>
      <c r="AC69" s="353" t="s">
        <v>826</v>
      </c>
      <c r="AD69" s="353" t="s">
        <v>826</v>
      </c>
      <c r="AE69" s="353" t="s">
        <v>826</v>
      </c>
      <c r="AF69" s="353" t="s">
        <v>826</v>
      </c>
    </row>
    <row r="70" customFormat="false" ht="11.25" hidden="false" customHeight="false" outlineLevel="0" collapsed="false">
      <c r="A70" s="137" t="n">
        <v>69</v>
      </c>
      <c r="B70" s="353" t="s">
        <v>181</v>
      </c>
      <c r="C70" s="353" t="s">
        <v>1078</v>
      </c>
      <c r="D70" s="353" t="s">
        <v>698</v>
      </c>
      <c r="E70" s="353" t="s">
        <v>699</v>
      </c>
      <c r="F70" s="353" t="s">
        <v>47</v>
      </c>
      <c r="G70" s="353"/>
      <c r="H70" s="353" t="s">
        <v>965</v>
      </c>
      <c r="I70" s="353" t="s">
        <v>1079</v>
      </c>
      <c r="J70" s="353" t="s">
        <v>822</v>
      </c>
      <c r="K70" s="353" t="s">
        <v>99</v>
      </c>
      <c r="L70" s="353" t="s">
        <v>99</v>
      </c>
      <c r="M70" s="353" t="s">
        <v>100</v>
      </c>
      <c r="N70" s="353" t="s">
        <v>175</v>
      </c>
      <c r="O70" s="353" t="s">
        <v>176</v>
      </c>
      <c r="P70" s="353" t="s">
        <v>904</v>
      </c>
      <c r="Q70" s="353" t="s">
        <v>905</v>
      </c>
      <c r="R70" s="353" t="s">
        <v>166</v>
      </c>
      <c r="S70" s="353" t="s">
        <v>179</v>
      </c>
      <c r="T70" s="353" t="s">
        <v>179</v>
      </c>
      <c r="U70" s="353" t="s">
        <v>100</v>
      </c>
      <c r="V70" s="353" t="s">
        <v>175</v>
      </c>
      <c r="W70" s="353" t="s">
        <v>176</v>
      </c>
      <c r="X70" s="353" t="s">
        <v>54</v>
      </c>
      <c r="Y70" s="353" t="s">
        <v>172</v>
      </c>
      <c r="Z70" s="353" t="s">
        <v>54</v>
      </c>
      <c r="AA70" s="353"/>
      <c r="AB70" s="353"/>
      <c r="AC70" s="353" t="s">
        <v>1080</v>
      </c>
      <c r="AD70" s="353" t="s">
        <v>1080</v>
      </c>
      <c r="AE70" s="353" t="s">
        <v>1080</v>
      </c>
      <c r="AF70" s="353" t="s">
        <v>1080</v>
      </c>
    </row>
    <row r="71" customFormat="false" ht="11.25" hidden="false" customHeight="false" outlineLevel="0" collapsed="false">
      <c r="A71" s="137" t="n">
        <v>70</v>
      </c>
      <c r="B71" s="353" t="s">
        <v>181</v>
      </c>
      <c r="C71" s="353" t="s">
        <v>1081</v>
      </c>
      <c r="D71" s="353" t="s">
        <v>698</v>
      </c>
      <c r="E71" s="353" t="s">
        <v>699</v>
      </c>
      <c r="F71" s="353" t="s">
        <v>47</v>
      </c>
      <c r="G71" s="353"/>
      <c r="H71" s="353" t="s">
        <v>970</v>
      </c>
      <c r="I71" s="353" t="s">
        <v>1082</v>
      </c>
      <c r="J71" s="353" t="s">
        <v>822</v>
      </c>
      <c r="K71" s="353" t="s">
        <v>99</v>
      </c>
      <c r="L71" s="353" t="s">
        <v>99</v>
      </c>
      <c r="M71" s="353" t="s">
        <v>100</v>
      </c>
      <c r="N71" s="353" t="s">
        <v>175</v>
      </c>
      <c r="O71" s="353" t="s">
        <v>176</v>
      </c>
      <c r="P71" s="353" t="s">
        <v>904</v>
      </c>
      <c r="Q71" s="353" t="s">
        <v>905</v>
      </c>
      <c r="R71" s="353" t="s">
        <v>166</v>
      </c>
      <c r="S71" s="353" t="s">
        <v>179</v>
      </c>
      <c r="T71" s="353" t="s">
        <v>179</v>
      </c>
      <c r="U71" s="353" t="s">
        <v>100</v>
      </c>
      <c r="V71" s="353" t="s">
        <v>175</v>
      </c>
      <c r="W71" s="353" t="s">
        <v>176</v>
      </c>
      <c r="X71" s="353" t="s">
        <v>54</v>
      </c>
      <c r="Y71" s="353" t="s">
        <v>172</v>
      </c>
      <c r="Z71" s="353" t="s">
        <v>54</v>
      </c>
      <c r="AA71" s="353"/>
      <c r="AB71" s="353"/>
      <c r="AC71" s="353" t="s">
        <v>826</v>
      </c>
      <c r="AD71" s="353" t="s">
        <v>826</v>
      </c>
      <c r="AE71" s="353" t="s">
        <v>826</v>
      </c>
      <c r="AF71" s="353" t="s">
        <v>826</v>
      </c>
    </row>
    <row r="72" customFormat="false" ht="11.25" hidden="false" customHeight="false" outlineLevel="0" collapsed="false">
      <c r="A72" s="137" t="n">
        <v>71</v>
      </c>
      <c r="B72" s="353" t="s">
        <v>181</v>
      </c>
      <c r="C72" s="353" t="s">
        <v>961</v>
      </c>
      <c r="D72" s="353" t="s">
        <v>698</v>
      </c>
      <c r="E72" s="353" t="s">
        <v>699</v>
      </c>
      <c r="F72" s="353" t="s">
        <v>47</v>
      </c>
      <c r="G72" s="353"/>
      <c r="H72" s="353" t="s">
        <v>974</v>
      </c>
      <c r="I72" s="353" t="s">
        <v>1083</v>
      </c>
      <c r="J72" s="353" t="s">
        <v>822</v>
      </c>
      <c r="K72" s="353" t="s">
        <v>99</v>
      </c>
      <c r="L72" s="353" t="s">
        <v>99</v>
      </c>
      <c r="M72" s="353" t="s">
        <v>100</v>
      </c>
      <c r="N72" s="353" t="s">
        <v>175</v>
      </c>
      <c r="O72" s="353" t="s">
        <v>176</v>
      </c>
      <c r="P72" s="353" t="s">
        <v>915</v>
      </c>
      <c r="Q72" s="353" t="s">
        <v>859</v>
      </c>
      <c r="R72" s="353" t="s">
        <v>166</v>
      </c>
      <c r="S72" s="353" t="s">
        <v>179</v>
      </c>
      <c r="T72" s="353" t="s">
        <v>179</v>
      </c>
      <c r="U72" s="353" t="s">
        <v>100</v>
      </c>
      <c r="V72" s="353" t="s">
        <v>175</v>
      </c>
      <c r="W72" s="353" t="s">
        <v>176</v>
      </c>
      <c r="X72" s="353" t="s">
        <v>54</v>
      </c>
      <c r="Y72" s="353" t="s">
        <v>172</v>
      </c>
      <c r="Z72" s="353" t="s">
        <v>54</v>
      </c>
      <c r="AA72" s="353"/>
      <c r="AB72" s="353"/>
      <c r="AC72" s="353" t="s">
        <v>826</v>
      </c>
      <c r="AD72" s="353" t="s">
        <v>826</v>
      </c>
      <c r="AE72" s="353" t="s">
        <v>826</v>
      </c>
      <c r="AF72" s="353" t="s">
        <v>826</v>
      </c>
    </row>
    <row r="73" customFormat="false" ht="11.25" hidden="false" customHeight="false" outlineLevel="0" collapsed="false">
      <c r="A73" s="137" t="n">
        <v>72</v>
      </c>
      <c r="B73" s="353" t="s">
        <v>181</v>
      </c>
      <c r="C73" s="353" t="s">
        <v>1084</v>
      </c>
      <c r="D73" s="353" t="s">
        <v>698</v>
      </c>
      <c r="E73" s="353" t="s">
        <v>699</v>
      </c>
      <c r="F73" s="353" t="s">
        <v>47</v>
      </c>
      <c r="G73" s="353"/>
      <c r="H73" s="353" t="s">
        <v>978</v>
      </c>
      <c r="I73" s="353" t="s">
        <v>1085</v>
      </c>
      <c r="J73" s="353" t="s">
        <v>822</v>
      </c>
      <c r="K73" s="353" t="s">
        <v>99</v>
      </c>
      <c r="L73" s="353" t="s">
        <v>99</v>
      </c>
      <c r="M73" s="353" t="s">
        <v>100</v>
      </c>
      <c r="N73" s="353" t="s">
        <v>175</v>
      </c>
      <c r="O73" s="353" t="s">
        <v>176</v>
      </c>
      <c r="P73" s="353" t="s">
        <v>941</v>
      </c>
      <c r="Q73" s="353" t="s">
        <v>942</v>
      </c>
      <c r="R73" s="353" t="s">
        <v>166</v>
      </c>
      <c r="S73" s="353" t="s">
        <v>179</v>
      </c>
      <c r="T73" s="353" t="s">
        <v>179</v>
      </c>
      <c r="U73" s="353" t="s">
        <v>100</v>
      </c>
      <c r="V73" s="353" t="s">
        <v>175</v>
      </c>
      <c r="W73" s="353" t="s">
        <v>176</v>
      </c>
      <c r="X73" s="353" t="s">
        <v>54</v>
      </c>
      <c r="Y73" s="353" t="s">
        <v>172</v>
      </c>
      <c r="Z73" s="353" t="s">
        <v>54</v>
      </c>
      <c r="AA73" s="353"/>
      <c r="AB73" s="353"/>
      <c r="AC73" s="353" t="s">
        <v>826</v>
      </c>
      <c r="AD73" s="353" t="s">
        <v>826</v>
      </c>
      <c r="AE73" s="353" t="s">
        <v>826</v>
      </c>
      <c r="AF73" s="353" t="s">
        <v>826</v>
      </c>
    </row>
    <row r="74" customFormat="false" ht="11.25" hidden="false" customHeight="false" outlineLevel="0" collapsed="false">
      <c r="A74" s="137" t="n">
        <v>73</v>
      </c>
      <c r="B74" s="353" t="s">
        <v>181</v>
      </c>
      <c r="C74" s="353" t="s">
        <v>1086</v>
      </c>
      <c r="D74" s="353" t="s">
        <v>698</v>
      </c>
      <c r="E74" s="353" t="s">
        <v>699</v>
      </c>
      <c r="F74" s="353" t="s">
        <v>47</v>
      </c>
      <c r="G74" s="353"/>
      <c r="H74" s="353" t="s">
        <v>981</v>
      </c>
      <c r="I74" s="353" t="s">
        <v>1087</v>
      </c>
      <c r="J74" s="353" t="s">
        <v>822</v>
      </c>
      <c r="K74" s="353" t="s">
        <v>99</v>
      </c>
      <c r="L74" s="353" t="s">
        <v>99</v>
      </c>
      <c r="M74" s="353" t="s">
        <v>100</v>
      </c>
      <c r="N74" s="353" t="s">
        <v>175</v>
      </c>
      <c r="O74" s="353" t="s">
        <v>176</v>
      </c>
      <c r="P74" s="353" t="s">
        <v>1003</v>
      </c>
      <c r="Q74" s="353" t="s">
        <v>1004</v>
      </c>
      <c r="R74" s="353" t="s">
        <v>166</v>
      </c>
      <c r="S74" s="353" t="s">
        <v>179</v>
      </c>
      <c r="T74" s="353" t="s">
        <v>179</v>
      </c>
      <c r="U74" s="353" t="s">
        <v>100</v>
      </c>
      <c r="V74" s="353" t="s">
        <v>175</v>
      </c>
      <c r="W74" s="353" t="s">
        <v>176</v>
      </c>
      <c r="X74" s="353" t="s">
        <v>54</v>
      </c>
      <c r="Y74" s="353" t="s">
        <v>172</v>
      </c>
      <c r="Z74" s="353" t="s">
        <v>54</v>
      </c>
      <c r="AA74" s="353"/>
      <c r="AB74" s="353"/>
      <c r="AC74" s="353" t="s">
        <v>826</v>
      </c>
      <c r="AD74" s="353" t="s">
        <v>826</v>
      </c>
      <c r="AE74" s="353" t="s">
        <v>826</v>
      </c>
      <c r="AF74" s="353" t="s">
        <v>826</v>
      </c>
    </row>
    <row r="75" customFormat="false" ht="11.25" hidden="false" customHeight="false" outlineLevel="0" collapsed="false">
      <c r="A75" s="137" t="n">
        <v>74</v>
      </c>
      <c r="B75" s="353" t="s">
        <v>181</v>
      </c>
      <c r="C75" s="353" t="s">
        <v>1088</v>
      </c>
      <c r="D75" s="353" t="s">
        <v>698</v>
      </c>
      <c r="E75" s="353" t="s">
        <v>699</v>
      </c>
      <c r="F75" s="353" t="s">
        <v>47</v>
      </c>
      <c r="G75" s="353"/>
      <c r="H75" s="353" t="s">
        <v>984</v>
      </c>
      <c r="I75" s="353" t="s">
        <v>1089</v>
      </c>
      <c r="J75" s="353" t="s">
        <v>822</v>
      </c>
      <c r="K75" s="353" t="s">
        <v>99</v>
      </c>
      <c r="L75" s="353" t="s">
        <v>99</v>
      </c>
      <c r="M75" s="353" t="s">
        <v>100</v>
      </c>
      <c r="N75" s="353" t="s">
        <v>175</v>
      </c>
      <c r="O75" s="353" t="s">
        <v>176</v>
      </c>
      <c r="P75" s="353" t="s">
        <v>1008</v>
      </c>
      <c r="Q75" s="353" t="s">
        <v>830</v>
      </c>
      <c r="R75" s="353" t="s">
        <v>166</v>
      </c>
      <c r="S75" s="353" t="s">
        <v>179</v>
      </c>
      <c r="T75" s="353" t="s">
        <v>179</v>
      </c>
      <c r="U75" s="353" t="s">
        <v>100</v>
      </c>
      <c r="V75" s="353" t="s">
        <v>175</v>
      </c>
      <c r="W75" s="353" t="s">
        <v>176</v>
      </c>
      <c r="X75" s="353" t="s">
        <v>54</v>
      </c>
      <c r="Y75" s="353" t="s">
        <v>172</v>
      </c>
      <c r="Z75" s="353" t="s">
        <v>54</v>
      </c>
      <c r="AA75" s="353"/>
      <c r="AB75" s="353"/>
      <c r="AC75" s="353" t="s">
        <v>826</v>
      </c>
      <c r="AD75" s="353" t="s">
        <v>826</v>
      </c>
      <c r="AE75" s="353" t="s">
        <v>826</v>
      </c>
      <c r="AF75" s="353" t="s">
        <v>826</v>
      </c>
    </row>
    <row r="76" customFormat="false" ht="11.25" hidden="false" customHeight="false" outlineLevel="0" collapsed="false">
      <c r="A76" s="137" t="n">
        <v>75</v>
      </c>
      <c r="B76" s="353" t="s">
        <v>181</v>
      </c>
      <c r="C76" s="353" t="s">
        <v>1090</v>
      </c>
      <c r="D76" s="353" t="s">
        <v>698</v>
      </c>
      <c r="E76" s="353" t="s">
        <v>699</v>
      </c>
      <c r="F76" s="353" t="s">
        <v>47</v>
      </c>
      <c r="G76" s="353"/>
      <c r="H76" s="353" t="s">
        <v>988</v>
      </c>
      <c r="I76" s="353" t="s">
        <v>1091</v>
      </c>
      <c r="J76" s="353" t="s">
        <v>822</v>
      </c>
      <c r="K76" s="353" t="s">
        <v>99</v>
      </c>
      <c r="L76" s="353" t="s">
        <v>99</v>
      </c>
      <c r="M76" s="353" t="s">
        <v>100</v>
      </c>
      <c r="N76" s="353" t="s">
        <v>175</v>
      </c>
      <c r="O76" s="353" t="s">
        <v>176</v>
      </c>
      <c r="P76" s="353" t="s">
        <v>876</v>
      </c>
      <c r="Q76" s="353" t="s">
        <v>994</v>
      </c>
      <c r="R76" s="353" t="s">
        <v>166</v>
      </c>
      <c r="S76" s="353" t="s">
        <v>179</v>
      </c>
      <c r="T76" s="353" t="s">
        <v>179</v>
      </c>
      <c r="U76" s="353" t="s">
        <v>100</v>
      </c>
      <c r="V76" s="353" t="s">
        <v>175</v>
      </c>
      <c r="W76" s="353" t="s">
        <v>176</v>
      </c>
      <c r="X76" s="353" t="s">
        <v>54</v>
      </c>
      <c r="Y76" s="353" t="s">
        <v>172</v>
      </c>
      <c r="Z76" s="353" t="s">
        <v>54</v>
      </c>
      <c r="AA76" s="353"/>
      <c r="AB76" s="353"/>
      <c r="AC76" s="353" t="s">
        <v>826</v>
      </c>
      <c r="AD76" s="353" t="s">
        <v>826</v>
      </c>
      <c r="AE76" s="353" t="s">
        <v>826</v>
      </c>
      <c r="AF76" s="353" t="s">
        <v>826</v>
      </c>
    </row>
    <row r="77" customFormat="false" ht="11.25" hidden="false" customHeight="false" outlineLevel="0" collapsed="false">
      <c r="A77" s="137" t="n">
        <v>76</v>
      </c>
      <c r="B77" s="353" t="s">
        <v>181</v>
      </c>
      <c r="C77" s="353" t="s">
        <v>905</v>
      </c>
      <c r="D77" s="353" t="s">
        <v>698</v>
      </c>
      <c r="E77" s="353" t="s">
        <v>699</v>
      </c>
      <c r="F77" s="353" t="s">
        <v>47</v>
      </c>
      <c r="G77" s="353"/>
      <c r="H77" s="353" t="s">
        <v>871</v>
      </c>
      <c r="I77" s="353" t="s">
        <v>1092</v>
      </c>
      <c r="J77" s="353" t="s">
        <v>822</v>
      </c>
      <c r="K77" s="353" t="s">
        <v>99</v>
      </c>
      <c r="L77" s="353" t="s">
        <v>99</v>
      </c>
      <c r="M77" s="353" t="s">
        <v>100</v>
      </c>
      <c r="N77" s="353" t="s">
        <v>175</v>
      </c>
      <c r="O77" s="353" t="s">
        <v>176</v>
      </c>
      <c r="P77" s="353" t="s">
        <v>1030</v>
      </c>
      <c r="Q77" s="353" t="s">
        <v>1031</v>
      </c>
      <c r="R77" s="353" t="s">
        <v>166</v>
      </c>
      <c r="S77" s="353" t="s">
        <v>179</v>
      </c>
      <c r="T77" s="353" t="s">
        <v>179</v>
      </c>
      <c r="U77" s="353" t="s">
        <v>100</v>
      </c>
      <c r="V77" s="353" t="s">
        <v>175</v>
      </c>
      <c r="W77" s="353" t="s">
        <v>176</v>
      </c>
      <c r="X77" s="353" t="s">
        <v>54</v>
      </c>
      <c r="Y77" s="353" t="s">
        <v>172</v>
      </c>
      <c r="Z77" s="353" t="s">
        <v>54</v>
      </c>
      <c r="AA77" s="353"/>
      <c r="AB77" s="353"/>
      <c r="AC77" s="353" t="s">
        <v>826</v>
      </c>
      <c r="AD77" s="353" t="s">
        <v>826</v>
      </c>
      <c r="AE77" s="353" t="s">
        <v>826</v>
      </c>
      <c r="AF77" s="353" t="s">
        <v>826</v>
      </c>
    </row>
    <row r="78" customFormat="false" ht="11.25" hidden="false" customHeight="false" outlineLevel="0" collapsed="false">
      <c r="A78" s="137" t="n">
        <v>77</v>
      </c>
      <c r="B78" s="353" t="s">
        <v>181</v>
      </c>
      <c r="C78" s="353" t="s">
        <v>1093</v>
      </c>
      <c r="D78" s="353" t="s">
        <v>698</v>
      </c>
      <c r="E78" s="353" t="s">
        <v>699</v>
      </c>
      <c r="F78" s="353" t="s">
        <v>47</v>
      </c>
      <c r="G78" s="353"/>
      <c r="H78" s="353" t="s">
        <v>996</v>
      </c>
      <c r="I78" s="353" t="s">
        <v>1094</v>
      </c>
      <c r="J78" s="353" t="s">
        <v>822</v>
      </c>
      <c r="K78" s="353" t="s">
        <v>99</v>
      </c>
      <c r="L78" s="353" t="s">
        <v>99</v>
      </c>
      <c r="M78" s="353" t="s">
        <v>100</v>
      </c>
      <c r="N78" s="353" t="s">
        <v>175</v>
      </c>
      <c r="O78" s="353" t="s">
        <v>176</v>
      </c>
      <c r="P78" s="353" t="s">
        <v>899</v>
      </c>
      <c r="Q78" s="353" t="s">
        <v>900</v>
      </c>
      <c r="R78" s="353" t="s">
        <v>166</v>
      </c>
      <c r="S78" s="353" t="s">
        <v>179</v>
      </c>
      <c r="T78" s="353" t="s">
        <v>179</v>
      </c>
      <c r="U78" s="353" t="s">
        <v>100</v>
      </c>
      <c r="V78" s="353" t="s">
        <v>175</v>
      </c>
      <c r="W78" s="353" t="s">
        <v>176</v>
      </c>
      <c r="X78" s="353" t="s">
        <v>54</v>
      </c>
      <c r="Y78" s="353" t="s">
        <v>172</v>
      </c>
      <c r="Z78" s="353" t="s">
        <v>54</v>
      </c>
      <c r="AA78" s="353"/>
      <c r="AB78" s="353"/>
      <c r="AC78" s="353" t="s">
        <v>826</v>
      </c>
      <c r="AD78" s="353" t="s">
        <v>826</v>
      </c>
      <c r="AE78" s="353" t="s">
        <v>826</v>
      </c>
      <c r="AF78" s="353" t="s">
        <v>826</v>
      </c>
    </row>
    <row r="79" customFormat="false" ht="11.25" hidden="false" customHeight="false" outlineLevel="0" collapsed="false">
      <c r="A79" s="137" t="n">
        <v>78</v>
      </c>
      <c r="B79" s="353" t="s">
        <v>181</v>
      </c>
      <c r="C79" s="353" t="s">
        <v>1095</v>
      </c>
      <c r="D79" s="353" t="s">
        <v>698</v>
      </c>
      <c r="E79" s="353" t="s">
        <v>699</v>
      </c>
      <c r="F79" s="353" t="s">
        <v>47</v>
      </c>
      <c r="G79" s="353"/>
      <c r="H79" s="353" t="s">
        <v>1001</v>
      </c>
      <c r="I79" s="353" t="s">
        <v>1096</v>
      </c>
      <c r="J79" s="353" t="s">
        <v>822</v>
      </c>
      <c r="K79" s="353" t="s">
        <v>99</v>
      </c>
      <c r="L79" s="353" t="s">
        <v>99</v>
      </c>
      <c r="M79" s="353" t="s">
        <v>100</v>
      </c>
      <c r="N79" s="353" t="s">
        <v>175</v>
      </c>
      <c r="O79" s="353" t="s">
        <v>176</v>
      </c>
      <c r="P79" s="353" t="s">
        <v>1067</v>
      </c>
      <c r="Q79" s="353" t="s">
        <v>855</v>
      </c>
      <c r="R79" s="353" t="s">
        <v>166</v>
      </c>
      <c r="S79" s="353" t="s">
        <v>179</v>
      </c>
      <c r="T79" s="353" t="s">
        <v>179</v>
      </c>
      <c r="U79" s="353" t="s">
        <v>100</v>
      </c>
      <c r="V79" s="353" t="s">
        <v>175</v>
      </c>
      <c r="W79" s="353" t="s">
        <v>176</v>
      </c>
      <c r="X79" s="353" t="s">
        <v>54</v>
      </c>
      <c r="Y79" s="353" t="s">
        <v>172</v>
      </c>
      <c r="Z79" s="353" t="s">
        <v>54</v>
      </c>
      <c r="AA79" s="353"/>
      <c r="AB79" s="353"/>
      <c r="AC79" s="353" t="s">
        <v>1097</v>
      </c>
      <c r="AD79" s="353" t="s">
        <v>1097</v>
      </c>
      <c r="AE79" s="353" t="s">
        <v>1097</v>
      </c>
      <c r="AF79" s="353" t="s">
        <v>1097</v>
      </c>
    </row>
    <row r="80" customFormat="false" ht="11.25" hidden="false" customHeight="false" outlineLevel="0" collapsed="false">
      <c r="A80" s="137" t="n">
        <v>79</v>
      </c>
      <c r="B80" s="353" t="s">
        <v>181</v>
      </c>
      <c r="C80" s="353" t="s">
        <v>1098</v>
      </c>
      <c r="D80" s="353" t="s">
        <v>698</v>
      </c>
      <c r="E80" s="353" t="s">
        <v>699</v>
      </c>
      <c r="F80" s="353" t="s">
        <v>47</v>
      </c>
      <c r="G80" s="353"/>
      <c r="H80" s="353" t="s">
        <v>1006</v>
      </c>
      <c r="I80" s="353" t="s">
        <v>1099</v>
      </c>
      <c r="J80" s="353" t="s">
        <v>822</v>
      </c>
      <c r="K80" s="353" t="s">
        <v>99</v>
      </c>
      <c r="L80" s="353" t="s">
        <v>99</v>
      </c>
      <c r="M80" s="353" t="s">
        <v>100</v>
      </c>
      <c r="N80" s="353" t="s">
        <v>175</v>
      </c>
      <c r="O80" s="353" t="s">
        <v>176</v>
      </c>
      <c r="P80" s="353" t="s">
        <v>1072</v>
      </c>
      <c r="Q80" s="353" t="s">
        <v>1073</v>
      </c>
      <c r="R80" s="353" t="s">
        <v>166</v>
      </c>
      <c r="S80" s="353" t="s">
        <v>179</v>
      </c>
      <c r="T80" s="353" t="s">
        <v>179</v>
      </c>
      <c r="U80" s="353" t="s">
        <v>100</v>
      </c>
      <c r="V80" s="353" t="s">
        <v>175</v>
      </c>
      <c r="W80" s="353" t="s">
        <v>176</v>
      </c>
      <c r="X80" s="353" t="s">
        <v>54</v>
      </c>
      <c r="Y80" s="353" t="s">
        <v>172</v>
      </c>
      <c r="Z80" s="353" t="s">
        <v>54</v>
      </c>
      <c r="AA80" s="353"/>
      <c r="AB80" s="353"/>
      <c r="AC80" s="353" t="s">
        <v>1100</v>
      </c>
      <c r="AD80" s="353" t="s">
        <v>1100</v>
      </c>
      <c r="AE80" s="353" t="s">
        <v>1100</v>
      </c>
      <c r="AF80" s="353" t="s">
        <v>1100</v>
      </c>
    </row>
    <row r="81" customFormat="false" ht="11.25" hidden="false" customHeight="false" outlineLevel="0" collapsed="false">
      <c r="A81" s="137" t="n">
        <v>80</v>
      </c>
      <c r="B81" s="353" t="s">
        <v>181</v>
      </c>
      <c r="C81" s="353" t="s">
        <v>1101</v>
      </c>
      <c r="D81" s="353" t="s">
        <v>698</v>
      </c>
      <c r="E81" s="353" t="s">
        <v>699</v>
      </c>
      <c r="F81" s="353" t="s">
        <v>47</v>
      </c>
      <c r="G81" s="353"/>
      <c r="H81" s="353" t="s">
        <v>1010</v>
      </c>
      <c r="I81" s="353" t="s">
        <v>1102</v>
      </c>
      <c r="J81" s="353" t="s">
        <v>822</v>
      </c>
      <c r="K81" s="353" t="s">
        <v>99</v>
      </c>
      <c r="L81" s="353" t="s">
        <v>99</v>
      </c>
      <c r="M81" s="353" t="s">
        <v>100</v>
      </c>
      <c r="N81" s="353" t="s">
        <v>175</v>
      </c>
      <c r="O81" s="353" t="s">
        <v>176</v>
      </c>
      <c r="P81" s="353" t="s">
        <v>1067</v>
      </c>
      <c r="Q81" s="353" t="s">
        <v>1103</v>
      </c>
      <c r="R81" s="353" t="s">
        <v>166</v>
      </c>
      <c r="S81" s="353" t="s">
        <v>179</v>
      </c>
      <c r="T81" s="353" t="s">
        <v>179</v>
      </c>
      <c r="U81" s="353" t="s">
        <v>100</v>
      </c>
      <c r="V81" s="353" t="s">
        <v>175</v>
      </c>
      <c r="W81" s="353" t="s">
        <v>176</v>
      </c>
      <c r="X81" s="353" t="s">
        <v>54</v>
      </c>
      <c r="Y81" s="353" t="s">
        <v>172</v>
      </c>
      <c r="Z81" s="353" t="s">
        <v>54</v>
      </c>
      <c r="AA81" s="353"/>
      <c r="AB81" s="353"/>
      <c r="AC81" s="353" t="s">
        <v>1104</v>
      </c>
      <c r="AD81" s="353" t="s">
        <v>1104</v>
      </c>
      <c r="AE81" s="353" t="s">
        <v>1104</v>
      </c>
      <c r="AF81" s="353" t="s">
        <v>1104</v>
      </c>
    </row>
    <row r="82" customFormat="false" ht="11.25" hidden="false" customHeight="false" outlineLevel="0" collapsed="false">
      <c r="A82" s="137" t="n">
        <v>81</v>
      </c>
      <c r="B82" s="353" t="s">
        <v>181</v>
      </c>
      <c r="C82" s="353" t="s">
        <v>942</v>
      </c>
      <c r="D82" s="353" t="s">
        <v>698</v>
      </c>
      <c r="E82" s="353" t="s">
        <v>699</v>
      </c>
      <c r="F82" s="353" t="s">
        <v>47</v>
      </c>
      <c r="G82" s="353"/>
      <c r="H82" s="353" t="s">
        <v>1014</v>
      </c>
      <c r="I82" s="353" t="s">
        <v>1105</v>
      </c>
      <c r="J82" s="353" t="s">
        <v>822</v>
      </c>
      <c r="K82" s="353" t="s">
        <v>99</v>
      </c>
      <c r="L82" s="353" t="s">
        <v>99</v>
      </c>
      <c r="M82" s="353" t="s">
        <v>100</v>
      </c>
      <c r="N82" s="353" t="s">
        <v>175</v>
      </c>
      <c r="O82" s="353" t="s">
        <v>176</v>
      </c>
      <c r="P82" s="353" t="s">
        <v>1106</v>
      </c>
      <c r="Q82" s="353" t="s">
        <v>1107</v>
      </c>
      <c r="R82" s="353" t="s">
        <v>166</v>
      </c>
      <c r="S82" s="353" t="s">
        <v>179</v>
      </c>
      <c r="T82" s="353" t="s">
        <v>179</v>
      </c>
      <c r="U82" s="353" t="s">
        <v>100</v>
      </c>
      <c r="V82" s="353" t="s">
        <v>175</v>
      </c>
      <c r="W82" s="353" t="s">
        <v>176</v>
      </c>
      <c r="X82" s="353" t="s">
        <v>54</v>
      </c>
      <c r="Y82" s="353" t="s">
        <v>172</v>
      </c>
      <c r="Z82" s="353" t="s">
        <v>54</v>
      </c>
      <c r="AA82" s="353"/>
      <c r="AB82" s="353"/>
      <c r="AC82" s="353" t="s">
        <v>1108</v>
      </c>
      <c r="AD82" s="353" t="s">
        <v>1108</v>
      </c>
      <c r="AE82" s="353" t="s">
        <v>1108</v>
      </c>
      <c r="AF82" s="353" t="s">
        <v>1108</v>
      </c>
    </row>
    <row r="83" customFormat="false" ht="11.25" hidden="false" customHeight="false" outlineLevel="0" collapsed="false">
      <c r="A83" s="137" t="n">
        <v>82</v>
      </c>
      <c r="B83" s="353" t="s">
        <v>181</v>
      </c>
      <c r="C83" s="353" t="s">
        <v>1109</v>
      </c>
      <c r="D83" s="353" t="s">
        <v>698</v>
      </c>
      <c r="E83" s="353" t="s">
        <v>699</v>
      </c>
      <c r="F83" s="353" t="s">
        <v>47</v>
      </c>
      <c r="G83" s="353"/>
      <c r="H83" s="353" t="s">
        <v>1018</v>
      </c>
      <c r="I83" s="353" t="s">
        <v>1110</v>
      </c>
      <c r="J83" s="353" t="s">
        <v>822</v>
      </c>
      <c r="K83" s="353" t="s">
        <v>99</v>
      </c>
      <c r="L83" s="353" t="s">
        <v>99</v>
      </c>
      <c r="M83" s="353" t="s">
        <v>100</v>
      </c>
      <c r="N83" s="353" t="s">
        <v>175</v>
      </c>
      <c r="O83" s="353" t="s">
        <v>176</v>
      </c>
      <c r="P83" s="353" t="s">
        <v>1106</v>
      </c>
      <c r="Q83" s="353" t="s">
        <v>1111</v>
      </c>
      <c r="R83" s="353" t="s">
        <v>166</v>
      </c>
      <c r="S83" s="353" t="s">
        <v>179</v>
      </c>
      <c r="T83" s="353" t="s">
        <v>179</v>
      </c>
      <c r="U83" s="353" t="s">
        <v>100</v>
      </c>
      <c r="V83" s="353" t="s">
        <v>175</v>
      </c>
      <c r="W83" s="353" t="s">
        <v>176</v>
      </c>
      <c r="X83" s="353" t="s">
        <v>54</v>
      </c>
      <c r="Y83" s="353" t="s">
        <v>172</v>
      </c>
      <c r="Z83" s="353" t="s">
        <v>54</v>
      </c>
      <c r="AA83" s="353"/>
      <c r="AB83" s="353"/>
      <c r="AC83" s="353" t="s">
        <v>1112</v>
      </c>
      <c r="AD83" s="353" t="s">
        <v>1112</v>
      </c>
      <c r="AE83" s="353" t="s">
        <v>1112</v>
      </c>
      <c r="AF83" s="353" t="s">
        <v>1112</v>
      </c>
    </row>
    <row r="84" customFormat="false" ht="11.25" hidden="false" customHeight="false" outlineLevel="0" collapsed="false">
      <c r="A84" s="137" t="n">
        <v>83</v>
      </c>
      <c r="B84" s="353" t="s">
        <v>181</v>
      </c>
      <c r="C84" s="353" t="s">
        <v>900</v>
      </c>
      <c r="D84" s="353" t="s">
        <v>698</v>
      </c>
      <c r="E84" s="353" t="s">
        <v>699</v>
      </c>
      <c r="F84" s="353" t="s">
        <v>47</v>
      </c>
      <c r="G84" s="353"/>
      <c r="H84" s="353" t="s">
        <v>1023</v>
      </c>
      <c r="I84" s="353" t="s">
        <v>1113</v>
      </c>
      <c r="J84" s="353" t="s">
        <v>822</v>
      </c>
      <c r="K84" s="353" t="s">
        <v>99</v>
      </c>
      <c r="L84" s="353" t="s">
        <v>99</v>
      </c>
      <c r="M84" s="353" t="s">
        <v>100</v>
      </c>
      <c r="N84" s="353" t="s">
        <v>175</v>
      </c>
      <c r="O84" s="353" t="s">
        <v>176</v>
      </c>
      <c r="P84" s="353" t="s">
        <v>1106</v>
      </c>
      <c r="Q84" s="353" t="s">
        <v>1114</v>
      </c>
      <c r="R84" s="353" t="s">
        <v>166</v>
      </c>
      <c r="S84" s="353" t="s">
        <v>179</v>
      </c>
      <c r="T84" s="353" t="s">
        <v>179</v>
      </c>
      <c r="U84" s="353" t="s">
        <v>100</v>
      </c>
      <c r="V84" s="353" t="s">
        <v>175</v>
      </c>
      <c r="W84" s="353" t="s">
        <v>176</v>
      </c>
      <c r="X84" s="353" t="s">
        <v>54</v>
      </c>
      <c r="Y84" s="353" t="s">
        <v>172</v>
      </c>
      <c r="Z84" s="353" t="s">
        <v>54</v>
      </c>
      <c r="AA84" s="353"/>
      <c r="AB84" s="353"/>
      <c r="AC84" s="353" t="s">
        <v>1115</v>
      </c>
      <c r="AD84" s="353" t="s">
        <v>1115</v>
      </c>
      <c r="AE84" s="353" t="s">
        <v>1115</v>
      </c>
      <c r="AF84" s="353" t="s">
        <v>1115</v>
      </c>
    </row>
    <row r="85" customFormat="false" ht="11.25" hidden="false" customHeight="false" outlineLevel="0" collapsed="false">
      <c r="A85" s="137" t="n">
        <v>84</v>
      </c>
      <c r="B85" s="353" t="s">
        <v>181</v>
      </c>
      <c r="C85" s="353" t="s">
        <v>917</v>
      </c>
      <c r="D85" s="353" t="s">
        <v>698</v>
      </c>
      <c r="E85" s="353" t="s">
        <v>699</v>
      </c>
      <c r="F85" s="353" t="s">
        <v>47</v>
      </c>
      <c r="G85" s="353"/>
      <c r="H85" s="353" t="s">
        <v>1028</v>
      </c>
      <c r="I85" s="353" t="s">
        <v>1116</v>
      </c>
      <c r="J85" s="353" t="s">
        <v>822</v>
      </c>
      <c r="K85" s="353" t="s">
        <v>99</v>
      </c>
      <c r="L85" s="353" t="s">
        <v>99</v>
      </c>
      <c r="M85" s="353" t="s">
        <v>100</v>
      </c>
      <c r="N85" s="353" t="s">
        <v>175</v>
      </c>
      <c r="O85" s="353" t="s">
        <v>176</v>
      </c>
      <c r="P85" s="353" t="s">
        <v>197</v>
      </c>
      <c r="Q85" s="353" t="s">
        <v>829</v>
      </c>
      <c r="R85" s="353" t="s">
        <v>166</v>
      </c>
      <c r="S85" s="353" t="s">
        <v>179</v>
      </c>
      <c r="T85" s="353" t="s">
        <v>179</v>
      </c>
      <c r="U85" s="353" t="s">
        <v>100</v>
      </c>
      <c r="V85" s="353" t="s">
        <v>175</v>
      </c>
      <c r="W85" s="353" t="s">
        <v>176</v>
      </c>
      <c r="X85" s="353" t="s">
        <v>54</v>
      </c>
      <c r="Y85" s="353" t="s">
        <v>172</v>
      </c>
      <c r="Z85" s="353" t="s">
        <v>54</v>
      </c>
      <c r="AA85" s="353"/>
      <c r="AB85" s="353"/>
      <c r="AC85" s="353" t="s">
        <v>1117</v>
      </c>
      <c r="AD85" s="353" t="s">
        <v>1117</v>
      </c>
      <c r="AE85" s="353" t="s">
        <v>1117</v>
      </c>
      <c r="AF85" s="353" t="s">
        <v>1117</v>
      </c>
    </row>
    <row r="86" customFormat="false" ht="11.25" hidden="false" customHeight="false" outlineLevel="0" collapsed="false">
      <c r="A86" s="137" t="n">
        <v>85</v>
      </c>
      <c r="B86" s="353" t="s">
        <v>181</v>
      </c>
      <c r="C86" s="353" t="s">
        <v>1118</v>
      </c>
      <c r="D86" s="353" t="s">
        <v>698</v>
      </c>
      <c r="E86" s="353" t="s">
        <v>699</v>
      </c>
      <c r="F86" s="353" t="s">
        <v>47</v>
      </c>
      <c r="G86" s="353"/>
      <c r="H86" s="353" t="s">
        <v>1033</v>
      </c>
      <c r="I86" s="353" t="s">
        <v>1119</v>
      </c>
      <c r="J86" s="353" t="s">
        <v>822</v>
      </c>
      <c r="K86" s="353" t="s">
        <v>99</v>
      </c>
      <c r="L86" s="353" t="s">
        <v>99</v>
      </c>
      <c r="M86" s="353" t="s">
        <v>100</v>
      </c>
      <c r="N86" s="353" t="s">
        <v>175</v>
      </c>
      <c r="O86" s="353" t="s">
        <v>176</v>
      </c>
      <c r="P86" s="353" t="s">
        <v>1120</v>
      </c>
      <c r="Q86" s="353" t="s">
        <v>900</v>
      </c>
      <c r="R86" s="353" t="s">
        <v>166</v>
      </c>
      <c r="S86" s="353" t="s">
        <v>179</v>
      </c>
      <c r="T86" s="353" t="s">
        <v>179</v>
      </c>
      <c r="U86" s="353" t="s">
        <v>100</v>
      </c>
      <c r="V86" s="353" t="s">
        <v>175</v>
      </c>
      <c r="W86" s="353" t="s">
        <v>176</v>
      </c>
      <c r="X86" s="353" t="s">
        <v>54</v>
      </c>
      <c r="Y86" s="353" t="s">
        <v>172</v>
      </c>
      <c r="Z86" s="353" t="s">
        <v>54</v>
      </c>
      <c r="AA86" s="353"/>
      <c r="AB86" s="353"/>
      <c r="AC86" s="353" t="s">
        <v>1121</v>
      </c>
      <c r="AD86" s="353" t="s">
        <v>1121</v>
      </c>
      <c r="AE86" s="353" t="s">
        <v>1121</v>
      </c>
      <c r="AF86" s="353" t="s">
        <v>1121</v>
      </c>
    </row>
    <row r="87" customFormat="false" ht="11.25" hidden="false" customHeight="false" outlineLevel="0" collapsed="false">
      <c r="A87" s="137" t="n">
        <v>86</v>
      </c>
      <c r="B87" s="353" t="s">
        <v>181</v>
      </c>
      <c r="C87" s="353" t="s">
        <v>1122</v>
      </c>
      <c r="D87" s="353" t="s">
        <v>698</v>
      </c>
      <c r="E87" s="353" t="s">
        <v>699</v>
      </c>
      <c r="F87" s="353" t="s">
        <v>47</v>
      </c>
      <c r="G87" s="353"/>
      <c r="H87" s="353" t="s">
        <v>1038</v>
      </c>
      <c r="I87" s="353" t="s">
        <v>1123</v>
      </c>
      <c r="J87" s="353" t="s">
        <v>822</v>
      </c>
      <c r="K87" s="353" t="s">
        <v>99</v>
      </c>
      <c r="L87" s="353" t="s">
        <v>99</v>
      </c>
      <c r="M87" s="353" t="s">
        <v>100</v>
      </c>
      <c r="N87" s="353" t="s">
        <v>175</v>
      </c>
      <c r="O87" s="353" t="s">
        <v>176</v>
      </c>
      <c r="P87" s="353" t="s">
        <v>799</v>
      </c>
      <c r="Q87" s="353" t="s">
        <v>1073</v>
      </c>
      <c r="R87" s="353" t="s">
        <v>166</v>
      </c>
      <c r="S87" s="353" t="s">
        <v>179</v>
      </c>
      <c r="T87" s="353" t="s">
        <v>179</v>
      </c>
      <c r="U87" s="353" t="s">
        <v>100</v>
      </c>
      <c r="V87" s="353" t="s">
        <v>175</v>
      </c>
      <c r="W87" s="353" t="s">
        <v>176</v>
      </c>
      <c r="X87" s="353" t="s">
        <v>54</v>
      </c>
      <c r="Y87" s="353" t="s">
        <v>172</v>
      </c>
      <c r="Z87" s="353" t="s">
        <v>54</v>
      </c>
      <c r="AA87" s="353"/>
      <c r="AB87" s="353"/>
      <c r="AC87" s="353" t="s">
        <v>1124</v>
      </c>
      <c r="AD87" s="353" t="s">
        <v>1124</v>
      </c>
      <c r="AE87" s="353" t="s">
        <v>1124</v>
      </c>
      <c r="AF87" s="353" t="s">
        <v>1124</v>
      </c>
    </row>
    <row r="88" customFormat="false" ht="11.25" hidden="false" customHeight="false" outlineLevel="0" collapsed="false">
      <c r="A88" s="137" t="n">
        <v>87</v>
      </c>
      <c r="B88" s="353" t="s">
        <v>181</v>
      </c>
      <c r="C88" s="353" t="s">
        <v>1125</v>
      </c>
      <c r="D88" s="353" t="s">
        <v>1126</v>
      </c>
      <c r="E88" s="353" t="s">
        <v>1127</v>
      </c>
      <c r="F88" s="353" t="s">
        <v>737</v>
      </c>
      <c r="G88" s="353"/>
      <c r="H88" s="353" t="s">
        <v>166</v>
      </c>
      <c r="I88" s="353" t="s">
        <v>1128</v>
      </c>
      <c r="J88" s="353" t="s">
        <v>214</v>
      </c>
      <c r="K88" s="353" t="s">
        <v>99</v>
      </c>
      <c r="L88" s="353" t="s">
        <v>99</v>
      </c>
      <c r="M88" s="353" t="s">
        <v>100</v>
      </c>
      <c r="N88" s="353" t="s">
        <v>175</v>
      </c>
      <c r="O88" s="353" t="s">
        <v>176</v>
      </c>
      <c r="P88" s="353" t="s">
        <v>1129</v>
      </c>
      <c r="Q88" s="353" t="s">
        <v>1130</v>
      </c>
      <c r="R88" s="353" t="s">
        <v>166</v>
      </c>
      <c r="S88" s="353" t="s">
        <v>179</v>
      </c>
      <c r="T88" s="353" t="s">
        <v>179</v>
      </c>
      <c r="U88" s="353" t="s">
        <v>100</v>
      </c>
      <c r="V88" s="353" t="s">
        <v>175</v>
      </c>
      <c r="W88" s="353" t="s">
        <v>176</v>
      </c>
      <c r="X88" s="353" t="s">
        <v>172</v>
      </c>
      <c r="Y88" s="353" t="s">
        <v>172</v>
      </c>
      <c r="Z88" s="353" t="s">
        <v>172</v>
      </c>
      <c r="AA88" s="353" t="s">
        <v>1131</v>
      </c>
      <c r="AB88" s="353" t="s">
        <v>1132</v>
      </c>
      <c r="AC88" s="353" t="s">
        <v>1131</v>
      </c>
      <c r="AD88" s="353" t="s">
        <v>1132</v>
      </c>
      <c r="AE88" s="353" t="s">
        <v>1131</v>
      </c>
      <c r="AF88" s="353" t="s">
        <v>1132</v>
      </c>
    </row>
    <row r="89" customFormat="false" ht="11.25" hidden="false" customHeight="false" outlineLevel="0" collapsed="false">
      <c r="A89" s="137" t="n">
        <v>88</v>
      </c>
      <c r="B89" s="353" t="s">
        <v>181</v>
      </c>
      <c r="C89" s="353" t="s">
        <v>1133</v>
      </c>
      <c r="D89" s="353" t="s">
        <v>1134</v>
      </c>
      <c r="E89" s="353" t="s">
        <v>1135</v>
      </c>
      <c r="F89" s="353" t="s">
        <v>755</v>
      </c>
      <c r="G89" s="353"/>
      <c r="H89" s="353" t="s">
        <v>844</v>
      </c>
      <c r="I89" s="353" t="s">
        <v>1136</v>
      </c>
      <c r="J89" s="353" t="s">
        <v>822</v>
      </c>
      <c r="K89" s="353" t="s">
        <v>533</v>
      </c>
      <c r="L89" s="353" t="s">
        <v>668</v>
      </c>
      <c r="M89" s="353" t="s">
        <v>669</v>
      </c>
      <c r="N89" s="353" t="s">
        <v>1137</v>
      </c>
      <c r="O89" s="353" t="s">
        <v>1138</v>
      </c>
      <c r="P89" s="353" t="s">
        <v>1139</v>
      </c>
      <c r="Q89" s="353" t="s">
        <v>935</v>
      </c>
      <c r="R89" s="353" t="s">
        <v>143</v>
      </c>
      <c r="S89" s="353" t="s">
        <v>179</v>
      </c>
      <c r="T89" s="353" t="s">
        <v>179</v>
      </c>
      <c r="U89" s="353" t="s">
        <v>100</v>
      </c>
      <c r="V89" s="353" t="s">
        <v>175</v>
      </c>
      <c r="W89" s="353" t="s">
        <v>176</v>
      </c>
      <c r="X89" s="353" t="s">
        <v>54</v>
      </c>
      <c r="Y89" s="353" t="s">
        <v>172</v>
      </c>
      <c r="Z89" s="353" t="s">
        <v>54</v>
      </c>
      <c r="AA89" s="353"/>
      <c r="AB89" s="353"/>
      <c r="AC89" s="353" t="s">
        <v>1140</v>
      </c>
      <c r="AD89" s="353" t="s">
        <v>1140</v>
      </c>
      <c r="AE89" s="353" t="s">
        <v>1140</v>
      </c>
      <c r="AF89" s="353" t="s">
        <v>1140</v>
      </c>
    </row>
    <row r="90" customFormat="false" ht="11.25" hidden="false" customHeight="false" outlineLevel="0" collapsed="false">
      <c r="A90" s="137" t="n">
        <v>89</v>
      </c>
      <c r="B90" s="353" t="s">
        <v>181</v>
      </c>
      <c r="C90" s="353" t="s">
        <v>1141</v>
      </c>
      <c r="D90" s="353" t="s">
        <v>1134</v>
      </c>
      <c r="E90" s="353" t="s">
        <v>1135</v>
      </c>
      <c r="F90" s="353" t="s">
        <v>755</v>
      </c>
      <c r="G90" s="353"/>
      <c r="H90" s="353" t="s">
        <v>947</v>
      </c>
      <c r="I90" s="353" t="s">
        <v>1142</v>
      </c>
      <c r="J90" s="353" t="s">
        <v>822</v>
      </c>
      <c r="K90" s="353" t="s">
        <v>533</v>
      </c>
      <c r="L90" s="353" t="s">
        <v>668</v>
      </c>
      <c r="M90" s="353" t="s">
        <v>669</v>
      </c>
      <c r="N90" s="353" t="s">
        <v>1143</v>
      </c>
      <c r="O90" s="353" t="s">
        <v>1144</v>
      </c>
      <c r="P90" s="353" t="s">
        <v>1145</v>
      </c>
      <c r="Q90" s="353" t="s">
        <v>935</v>
      </c>
      <c r="R90" s="353" t="s">
        <v>143</v>
      </c>
      <c r="S90" s="353" t="s">
        <v>179</v>
      </c>
      <c r="T90" s="353" t="s">
        <v>179</v>
      </c>
      <c r="U90" s="353" t="s">
        <v>100</v>
      </c>
      <c r="V90" s="353" t="s">
        <v>175</v>
      </c>
      <c r="W90" s="353" t="s">
        <v>176</v>
      </c>
      <c r="X90" s="353" t="s">
        <v>54</v>
      </c>
      <c r="Y90" s="353" t="s">
        <v>172</v>
      </c>
      <c r="Z90" s="353" t="s">
        <v>54</v>
      </c>
      <c r="AA90" s="353"/>
      <c r="AB90" s="353"/>
      <c r="AC90" s="353" t="s">
        <v>1146</v>
      </c>
      <c r="AD90" s="353" t="s">
        <v>1146</v>
      </c>
      <c r="AE90" s="353" t="s">
        <v>1146</v>
      </c>
      <c r="AF90" s="353" t="s">
        <v>1146</v>
      </c>
    </row>
    <row r="91" customFormat="false" ht="11.25" hidden="false" customHeight="false" outlineLevel="0" collapsed="false">
      <c r="A91" s="137" t="n">
        <v>90</v>
      </c>
      <c r="B91" s="353" t="s">
        <v>181</v>
      </c>
      <c r="C91" s="353" t="s">
        <v>1147</v>
      </c>
      <c r="D91" s="353" t="s">
        <v>1134</v>
      </c>
      <c r="E91" s="353" t="s">
        <v>1135</v>
      </c>
      <c r="F91" s="353" t="s">
        <v>755</v>
      </c>
      <c r="G91" s="353"/>
      <c r="H91" s="353" t="s">
        <v>951</v>
      </c>
      <c r="I91" s="353" t="s">
        <v>1148</v>
      </c>
      <c r="J91" s="353" t="s">
        <v>822</v>
      </c>
      <c r="K91" s="353" t="s">
        <v>533</v>
      </c>
      <c r="L91" s="353" t="s">
        <v>666</v>
      </c>
      <c r="M91" s="353" t="s">
        <v>667</v>
      </c>
      <c r="N91" s="353" t="s">
        <v>1149</v>
      </c>
      <c r="O91" s="353" t="s">
        <v>1150</v>
      </c>
      <c r="P91" s="353" t="s">
        <v>1151</v>
      </c>
      <c r="Q91" s="353" t="s">
        <v>935</v>
      </c>
      <c r="R91" s="353" t="s">
        <v>143</v>
      </c>
      <c r="S91" s="353" t="s">
        <v>179</v>
      </c>
      <c r="T91" s="353" t="s">
        <v>179</v>
      </c>
      <c r="U91" s="353" t="s">
        <v>100</v>
      </c>
      <c r="V91" s="353" t="s">
        <v>175</v>
      </c>
      <c r="W91" s="353" t="s">
        <v>176</v>
      </c>
      <c r="X91" s="353" t="s">
        <v>54</v>
      </c>
      <c r="Y91" s="353" t="s">
        <v>172</v>
      </c>
      <c r="Z91" s="353" t="s">
        <v>54</v>
      </c>
      <c r="AA91" s="353"/>
      <c r="AB91" s="353"/>
      <c r="AC91" s="353" t="s">
        <v>1152</v>
      </c>
      <c r="AD91" s="353" t="s">
        <v>1152</v>
      </c>
      <c r="AE91" s="353" t="s">
        <v>1152</v>
      </c>
      <c r="AF91" s="353" t="s">
        <v>1152</v>
      </c>
    </row>
    <row r="92" customFormat="false" ht="11.25" hidden="false" customHeight="false" outlineLevel="0" collapsed="false">
      <c r="A92" s="137" t="n">
        <v>91</v>
      </c>
      <c r="B92" s="353" t="s">
        <v>181</v>
      </c>
      <c r="C92" s="353" t="s">
        <v>1153</v>
      </c>
      <c r="D92" s="353" t="s">
        <v>1134</v>
      </c>
      <c r="E92" s="353" t="s">
        <v>1135</v>
      </c>
      <c r="F92" s="353" t="s">
        <v>755</v>
      </c>
      <c r="G92" s="353"/>
      <c r="H92" s="353" t="s">
        <v>959</v>
      </c>
      <c r="I92" s="353" t="s">
        <v>1154</v>
      </c>
      <c r="J92" s="353" t="s">
        <v>822</v>
      </c>
      <c r="K92" s="353" t="s">
        <v>533</v>
      </c>
      <c r="L92" s="353" t="s">
        <v>664</v>
      </c>
      <c r="M92" s="353" t="s">
        <v>665</v>
      </c>
      <c r="N92" s="353" t="s">
        <v>1155</v>
      </c>
      <c r="O92" s="353" t="s">
        <v>1156</v>
      </c>
      <c r="P92" s="353" t="s">
        <v>1157</v>
      </c>
      <c r="Q92" s="353" t="s">
        <v>935</v>
      </c>
      <c r="R92" s="353" t="s">
        <v>143</v>
      </c>
      <c r="S92" s="353" t="s">
        <v>179</v>
      </c>
      <c r="T92" s="353" t="s">
        <v>179</v>
      </c>
      <c r="U92" s="353" t="s">
        <v>100</v>
      </c>
      <c r="V92" s="353" t="s">
        <v>175</v>
      </c>
      <c r="W92" s="353" t="s">
        <v>176</v>
      </c>
      <c r="X92" s="353" t="s">
        <v>54</v>
      </c>
      <c r="Y92" s="353" t="s">
        <v>172</v>
      </c>
      <c r="Z92" s="353" t="s">
        <v>54</v>
      </c>
      <c r="AA92" s="353"/>
      <c r="AB92" s="353"/>
      <c r="AC92" s="353" t="s">
        <v>816</v>
      </c>
      <c r="AD92" s="353" t="s">
        <v>816</v>
      </c>
      <c r="AE92" s="353" t="s">
        <v>816</v>
      </c>
      <c r="AF92" s="353" t="s">
        <v>816</v>
      </c>
    </row>
    <row r="93" customFormat="false" ht="11.25" hidden="false" customHeight="false" outlineLevel="0" collapsed="false">
      <c r="A93" s="137" t="n">
        <v>92</v>
      </c>
      <c r="B93" s="353" t="s">
        <v>181</v>
      </c>
      <c r="C93" s="353" t="s">
        <v>1158</v>
      </c>
      <c r="D93" s="353" t="s">
        <v>1159</v>
      </c>
      <c r="E93" s="353" t="s">
        <v>1160</v>
      </c>
      <c r="F93" s="353" t="s">
        <v>737</v>
      </c>
      <c r="G93" s="353"/>
      <c r="H93" s="353" t="s">
        <v>166</v>
      </c>
      <c r="I93" s="353" t="s">
        <v>1161</v>
      </c>
      <c r="J93" s="353" t="s">
        <v>214</v>
      </c>
      <c r="K93" s="353" t="s">
        <v>99</v>
      </c>
      <c r="L93" s="353" t="s">
        <v>99</v>
      </c>
      <c r="M93" s="353" t="s">
        <v>100</v>
      </c>
      <c r="N93" s="353" t="s">
        <v>175</v>
      </c>
      <c r="O93" s="353" t="s">
        <v>176</v>
      </c>
      <c r="P93" s="353" t="s">
        <v>1162</v>
      </c>
      <c r="Q93" s="353" t="s">
        <v>210</v>
      </c>
      <c r="R93" s="353" t="s">
        <v>166</v>
      </c>
      <c r="S93" s="353" t="s">
        <v>179</v>
      </c>
      <c r="T93" s="353" t="s">
        <v>179</v>
      </c>
      <c r="U93" s="353" t="s">
        <v>100</v>
      </c>
      <c r="V93" s="353" t="s">
        <v>175</v>
      </c>
      <c r="W93" s="353" t="s">
        <v>176</v>
      </c>
      <c r="X93" s="353" t="s">
        <v>172</v>
      </c>
      <c r="Y93" s="353" t="s">
        <v>172</v>
      </c>
      <c r="Z93" s="353" t="s">
        <v>172</v>
      </c>
      <c r="AA93" s="353" t="s">
        <v>1163</v>
      </c>
      <c r="AB93" s="353" t="s">
        <v>1164</v>
      </c>
      <c r="AC93" s="353" t="s">
        <v>1163</v>
      </c>
      <c r="AD93" s="353" t="s">
        <v>1165</v>
      </c>
      <c r="AE93" s="353" t="s">
        <v>1163</v>
      </c>
      <c r="AF93" s="353" t="s">
        <v>1165</v>
      </c>
    </row>
    <row r="94" customFormat="false" ht="11.25" hidden="false" customHeight="false" outlineLevel="0" collapsed="false">
      <c r="A94" s="137" t="n">
        <v>93</v>
      </c>
      <c r="B94" s="353" t="s">
        <v>181</v>
      </c>
      <c r="C94" s="353" t="s">
        <v>1056</v>
      </c>
      <c r="D94" s="353" t="s">
        <v>1166</v>
      </c>
      <c r="E94" s="353" t="s">
        <v>1167</v>
      </c>
      <c r="F94" s="353" t="s">
        <v>706</v>
      </c>
      <c r="G94" s="353"/>
      <c r="H94" s="353" t="s">
        <v>166</v>
      </c>
      <c r="I94" s="353" t="s">
        <v>1168</v>
      </c>
      <c r="J94" s="353" t="s">
        <v>214</v>
      </c>
      <c r="K94" s="353" t="s">
        <v>99</v>
      </c>
      <c r="L94" s="353" t="s">
        <v>99</v>
      </c>
      <c r="M94" s="353" t="s">
        <v>100</v>
      </c>
      <c r="N94" s="353" t="s">
        <v>175</v>
      </c>
      <c r="O94" s="353" t="s">
        <v>176</v>
      </c>
      <c r="P94" s="353" t="s">
        <v>876</v>
      </c>
      <c r="Q94" s="353" t="s">
        <v>1169</v>
      </c>
      <c r="R94" s="353" t="s">
        <v>166</v>
      </c>
      <c r="S94" s="353" t="s">
        <v>179</v>
      </c>
      <c r="T94" s="353" t="s">
        <v>179</v>
      </c>
      <c r="U94" s="353" t="s">
        <v>100</v>
      </c>
      <c r="V94" s="353" t="s">
        <v>175</v>
      </c>
      <c r="W94" s="353" t="s">
        <v>176</v>
      </c>
      <c r="X94" s="353" t="s">
        <v>172</v>
      </c>
      <c r="Y94" s="353" t="s">
        <v>172</v>
      </c>
      <c r="Z94" s="353" t="s">
        <v>172</v>
      </c>
      <c r="AA94" s="353" t="s">
        <v>1170</v>
      </c>
      <c r="AB94" s="353" t="s">
        <v>1171</v>
      </c>
      <c r="AC94" s="353" t="s">
        <v>1170</v>
      </c>
      <c r="AD94" s="353" t="s">
        <v>1171</v>
      </c>
      <c r="AE94" s="353" t="s">
        <v>1170</v>
      </c>
      <c r="AF94" s="353" t="s">
        <v>1171</v>
      </c>
    </row>
    <row r="95" customFormat="false" ht="11.25" hidden="false" customHeight="false" outlineLevel="0" collapsed="false">
      <c r="A95" s="137" t="n">
        <v>94</v>
      </c>
      <c r="B95" s="353" t="s">
        <v>181</v>
      </c>
      <c r="C95" s="353" t="s">
        <v>1172</v>
      </c>
      <c r="D95" s="353" t="s">
        <v>704</v>
      </c>
      <c r="E95" s="353" t="s">
        <v>705</v>
      </c>
      <c r="F95" s="353" t="s">
        <v>706</v>
      </c>
      <c r="G95" s="353"/>
      <c r="H95" s="353" t="s">
        <v>166</v>
      </c>
      <c r="I95" s="353" t="s">
        <v>1173</v>
      </c>
      <c r="J95" s="353" t="s">
        <v>174</v>
      </c>
      <c r="K95" s="353" t="s">
        <v>99</v>
      </c>
      <c r="L95" s="353" t="s">
        <v>99</v>
      </c>
      <c r="M95" s="353" t="s">
        <v>100</v>
      </c>
      <c r="N95" s="353" t="s">
        <v>175</v>
      </c>
      <c r="O95" s="353" t="s">
        <v>176</v>
      </c>
      <c r="P95" s="353" t="s">
        <v>1174</v>
      </c>
      <c r="Q95" s="353" t="s">
        <v>1004</v>
      </c>
      <c r="R95" s="353" t="s">
        <v>166</v>
      </c>
      <c r="S95" s="353" t="s">
        <v>179</v>
      </c>
      <c r="T95" s="353" t="s">
        <v>179</v>
      </c>
      <c r="U95" s="353" t="s">
        <v>100</v>
      </c>
      <c r="V95" s="353" t="s">
        <v>175</v>
      </c>
      <c r="W95" s="353" t="s">
        <v>176</v>
      </c>
      <c r="X95" s="353" t="s">
        <v>172</v>
      </c>
      <c r="Y95" s="353" t="s">
        <v>54</v>
      </c>
      <c r="Z95" s="353" t="s">
        <v>54</v>
      </c>
      <c r="AA95" s="353" t="s">
        <v>1175</v>
      </c>
      <c r="AB95" s="353" t="s">
        <v>1176</v>
      </c>
      <c r="AC95" s="353"/>
      <c r="AD95" s="353"/>
      <c r="AE95" s="353"/>
      <c r="AF95" s="353"/>
    </row>
    <row r="96" customFormat="false" ht="11.25" hidden="false" customHeight="false" outlineLevel="0" collapsed="false">
      <c r="A96" s="137" t="n">
        <v>95</v>
      </c>
      <c r="B96" s="353" t="s">
        <v>181</v>
      </c>
      <c r="C96" s="353" t="s">
        <v>1177</v>
      </c>
      <c r="D96" s="353" t="s">
        <v>704</v>
      </c>
      <c r="E96" s="353" t="s">
        <v>705</v>
      </c>
      <c r="F96" s="353" t="s">
        <v>706</v>
      </c>
      <c r="G96" s="353"/>
      <c r="H96" s="353" t="s">
        <v>143</v>
      </c>
      <c r="I96" s="353" t="s">
        <v>1178</v>
      </c>
      <c r="J96" s="353" t="s">
        <v>174</v>
      </c>
      <c r="K96" s="353" t="s">
        <v>99</v>
      </c>
      <c r="L96" s="353" t="s">
        <v>99</v>
      </c>
      <c r="M96" s="353" t="s">
        <v>100</v>
      </c>
      <c r="N96" s="353" t="s">
        <v>175</v>
      </c>
      <c r="O96" s="353" t="s">
        <v>176</v>
      </c>
      <c r="P96" s="353" t="s">
        <v>1179</v>
      </c>
      <c r="Q96" s="353" t="s">
        <v>830</v>
      </c>
      <c r="R96" s="353" t="s">
        <v>166</v>
      </c>
      <c r="S96" s="353" t="s">
        <v>179</v>
      </c>
      <c r="T96" s="353" t="s">
        <v>179</v>
      </c>
      <c r="U96" s="353" t="s">
        <v>100</v>
      </c>
      <c r="V96" s="353" t="s">
        <v>175</v>
      </c>
      <c r="W96" s="353" t="s">
        <v>176</v>
      </c>
      <c r="X96" s="353" t="s">
        <v>172</v>
      </c>
      <c r="Y96" s="353" t="s">
        <v>54</v>
      </c>
      <c r="Z96" s="353" t="s">
        <v>54</v>
      </c>
      <c r="AA96" s="353" t="s">
        <v>1180</v>
      </c>
      <c r="AB96" s="353" t="s">
        <v>1181</v>
      </c>
      <c r="AC96" s="353"/>
      <c r="AD96" s="353"/>
      <c r="AE96" s="353"/>
      <c r="AF96" s="353"/>
    </row>
    <row r="97" customFormat="false" ht="11.25" hidden="false" customHeight="false" outlineLevel="0" collapsed="false">
      <c r="A97" s="137" t="n">
        <v>96</v>
      </c>
      <c r="B97" s="353" t="s">
        <v>181</v>
      </c>
      <c r="C97" s="353" t="s">
        <v>864</v>
      </c>
      <c r="D97" s="353" t="s">
        <v>704</v>
      </c>
      <c r="E97" s="353" t="s">
        <v>705</v>
      </c>
      <c r="F97" s="353" t="s">
        <v>706</v>
      </c>
      <c r="G97" s="353"/>
      <c r="H97" s="353" t="s">
        <v>151</v>
      </c>
      <c r="I97" s="353" t="s">
        <v>1182</v>
      </c>
      <c r="J97" s="353" t="s">
        <v>174</v>
      </c>
      <c r="K97" s="353" t="s">
        <v>99</v>
      </c>
      <c r="L97" s="353" t="s">
        <v>99</v>
      </c>
      <c r="M97" s="353" t="s">
        <v>100</v>
      </c>
      <c r="N97" s="353" t="s">
        <v>175</v>
      </c>
      <c r="O97" s="353" t="s">
        <v>176</v>
      </c>
      <c r="P97" s="353" t="s">
        <v>1012</v>
      </c>
      <c r="Q97" s="353" t="s">
        <v>827</v>
      </c>
      <c r="R97" s="353" t="s">
        <v>166</v>
      </c>
      <c r="S97" s="353" t="s">
        <v>179</v>
      </c>
      <c r="T97" s="353" t="s">
        <v>179</v>
      </c>
      <c r="U97" s="353" t="s">
        <v>100</v>
      </c>
      <c r="V97" s="353" t="s">
        <v>175</v>
      </c>
      <c r="W97" s="353" t="s">
        <v>176</v>
      </c>
      <c r="X97" s="353" t="s">
        <v>172</v>
      </c>
      <c r="Y97" s="353" t="s">
        <v>54</v>
      </c>
      <c r="Z97" s="353" t="s">
        <v>54</v>
      </c>
      <c r="AA97" s="353" t="s">
        <v>1183</v>
      </c>
      <c r="AB97" s="353" t="s">
        <v>1184</v>
      </c>
      <c r="AC97" s="353"/>
      <c r="AD97" s="353"/>
      <c r="AE97" s="353"/>
      <c r="AF97" s="353"/>
    </row>
    <row r="98" customFormat="false" ht="11.25" hidden="false" customHeight="false" outlineLevel="0" collapsed="false">
      <c r="A98" s="137" t="n">
        <v>97</v>
      </c>
      <c r="B98" s="353" t="s">
        <v>181</v>
      </c>
      <c r="C98" s="353" t="s">
        <v>1185</v>
      </c>
      <c r="D98" s="353" t="s">
        <v>704</v>
      </c>
      <c r="E98" s="353" t="s">
        <v>705</v>
      </c>
      <c r="F98" s="353" t="s">
        <v>706</v>
      </c>
      <c r="G98" s="353"/>
      <c r="H98" s="353" t="s">
        <v>159</v>
      </c>
      <c r="I98" s="353" t="s">
        <v>1186</v>
      </c>
      <c r="J98" s="353" t="s">
        <v>174</v>
      </c>
      <c r="K98" s="353" t="s">
        <v>99</v>
      </c>
      <c r="L98" s="353" t="s">
        <v>99</v>
      </c>
      <c r="M98" s="353" t="s">
        <v>100</v>
      </c>
      <c r="N98" s="353" t="s">
        <v>175</v>
      </c>
      <c r="O98" s="353" t="s">
        <v>176</v>
      </c>
      <c r="P98" s="353" t="s">
        <v>1187</v>
      </c>
      <c r="Q98" s="353" t="s">
        <v>841</v>
      </c>
      <c r="R98" s="353" t="s">
        <v>166</v>
      </c>
      <c r="S98" s="353" t="s">
        <v>179</v>
      </c>
      <c r="T98" s="353" t="s">
        <v>179</v>
      </c>
      <c r="U98" s="353" t="s">
        <v>100</v>
      </c>
      <c r="V98" s="353" t="s">
        <v>175</v>
      </c>
      <c r="W98" s="353" t="s">
        <v>176</v>
      </c>
      <c r="X98" s="353" t="s">
        <v>172</v>
      </c>
      <c r="Y98" s="353" t="s">
        <v>54</v>
      </c>
      <c r="Z98" s="353" t="s">
        <v>54</v>
      </c>
      <c r="AA98" s="353" t="s">
        <v>1188</v>
      </c>
      <c r="AB98" s="353" t="s">
        <v>1189</v>
      </c>
      <c r="AC98" s="353"/>
      <c r="AD98" s="353"/>
      <c r="AE98" s="353"/>
      <c r="AF98" s="353"/>
    </row>
    <row r="99" customFormat="false" ht="11.25" hidden="false" customHeight="false" outlineLevel="0" collapsed="false">
      <c r="A99" s="137" t="n">
        <v>98</v>
      </c>
      <c r="B99" s="353" t="s">
        <v>181</v>
      </c>
      <c r="C99" s="353" t="s">
        <v>1190</v>
      </c>
      <c r="D99" s="353" t="s">
        <v>704</v>
      </c>
      <c r="E99" s="353" t="s">
        <v>705</v>
      </c>
      <c r="F99" s="353" t="s">
        <v>706</v>
      </c>
      <c r="G99" s="353"/>
      <c r="H99" s="353" t="s">
        <v>200</v>
      </c>
      <c r="I99" s="353" t="s">
        <v>1191</v>
      </c>
      <c r="J99" s="353" t="s">
        <v>174</v>
      </c>
      <c r="K99" s="353" t="s">
        <v>99</v>
      </c>
      <c r="L99" s="353" t="s">
        <v>99</v>
      </c>
      <c r="M99" s="353" t="s">
        <v>100</v>
      </c>
      <c r="N99" s="353" t="s">
        <v>175</v>
      </c>
      <c r="O99" s="353" t="s">
        <v>176</v>
      </c>
      <c r="P99" s="353" t="s">
        <v>1192</v>
      </c>
      <c r="Q99" s="353" t="s">
        <v>1021</v>
      </c>
      <c r="R99" s="353" t="s">
        <v>166</v>
      </c>
      <c r="S99" s="353" t="s">
        <v>179</v>
      </c>
      <c r="T99" s="353" t="s">
        <v>179</v>
      </c>
      <c r="U99" s="353" t="s">
        <v>100</v>
      </c>
      <c r="V99" s="353" t="s">
        <v>175</v>
      </c>
      <c r="W99" s="353" t="s">
        <v>176</v>
      </c>
      <c r="X99" s="353" t="s">
        <v>172</v>
      </c>
      <c r="Y99" s="353" t="s">
        <v>54</v>
      </c>
      <c r="Z99" s="353" t="s">
        <v>54</v>
      </c>
      <c r="AA99" s="353" t="s">
        <v>1193</v>
      </c>
      <c r="AB99" s="353" t="s">
        <v>1194</v>
      </c>
      <c r="AC99" s="353"/>
      <c r="AD99" s="353"/>
      <c r="AE99" s="353"/>
      <c r="AF99" s="353"/>
    </row>
    <row r="100" customFormat="false" ht="11.25" hidden="false" customHeight="false" outlineLevel="0" collapsed="false">
      <c r="A100" s="137" t="n">
        <v>99</v>
      </c>
      <c r="B100" s="353" t="s">
        <v>181</v>
      </c>
      <c r="C100" s="353" t="s">
        <v>1195</v>
      </c>
      <c r="D100" s="353" t="s">
        <v>704</v>
      </c>
      <c r="E100" s="353" t="s">
        <v>705</v>
      </c>
      <c r="F100" s="353" t="s">
        <v>706</v>
      </c>
      <c r="G100" s="353"/>
      <c r="H100" s="353" t="s">
        <v>210</v>
      </c>
      <c r="I100" s="353" t="s">
        <v>1196</v>
      </c>
      <c r="J100" s="353" t="s">
        <v>174</v>
      </c>
      <c r="K100" s="353" t="s">
        <v>99</v>
      </c>
      <c r="L100" s="353" t="s">
        <v>99</v>
      </c>
      <c r="M100" s="353" t="s">
        <v>100</v>
      </c>
      <c r="N100" s="353" t="s">
        <v>175</v>
      </c>
      <c r="O100" s="353" t="s">
        <v>176</v>
      </c>
      <c r="P100" s="353" t="s">
        <v>1025</v>
      </c>
      <c r="Q100" s="353" t="s">
        <v>1026</v>
      </c>
      <c r="R100" s="353" t="s">
        <v>166</v>
      </c>
      <c r="S100" s="353" t="s">
        <v>179</v>
      </c>
      <c r="T100" s="353" t="s">
        <v>179</v>
      </c>
      <c r="U100" s="353" t="s">
        <v>100</v>
      </c>
      <c r="V100" s="353" t="s">
        <v>175</v>
      </c>
      <c r="W100" s="353" t="s">
        <v>176</v>
      </c>
      <c r="X100" s="353" t="s">
        <v>172</v>
      </c>
      <c r="Y100" s="353" t="s">
        <v>54</v>
      </c>
      <c r="Z100" s="353" t="s">
        <v>54</v>
      </c>
      <c r="AA100" s="353" t="s">
        <v>1197</v>
      </c>
      <c r="AB100" s="353" t="s">
        <v>1198</v>
      </c>
      <c r="AC100" s="353"/>
      <c r="AD100" s="353"/>
      <c r="AE100" s="353"/>
      <c r="AF100" s="353"/>
    </row>
    <row r="101" customFormat="false" ht="11.25" hidden="false" customHeight="false" outlineLevel="0" collapsed="false">
      <c r="A101" s="137" t="n">
        <v>100</v>
      </c>
      <c r="B101" s="353" t="s">
        <v>181</v>
      </c>
      <c r="C101" s="353" t="s">
        <v>1199</v>
      </c>
      <c r="D101" s="353" t="s">
        <v>704</v>
      </c>
      <c r="E101" s="353" t="s">
        <v>705</v>
      </c>
      <c r="F101" s="353" t="s">
        <v>706</v>
      </c>
      <c r="G101" s="353"/>
      <c r="H101" s="353" t="s">
        <v>221</v>
      </c>
      <c r="I101" s="353" t="s">
        <v>1200</v>
      </c>
      <c r="J101" s="353" t="s">
        <v>174</v>
      </c>
      <c r="K101" s="353" t="s">
        <v>99</v>
      </c>
      <c r="L101" s="353" t="s">
        <v>99</v>
      </c>
      <c r="M101" s="353" t="s">
        <v>100</v>
      </c>
      <c r="N101" s="353" t="s">
        <v>175</v>
      </c>
      <c r="O101" s="353" t="s">
        <v>176</v>
      </c>
      <c r="P101" s="353" t="s">
        <v>1201</v>
      </c>
      <c r="Q101" s="353" t="s">
        <v>1031</v>
      </c>
      <c r="R101" s="353" t="s">
        <v>166</v>
      </c>
      <c r="S101" s="353" t="s">
        <v>179</v>
      </c>
      <c r="T101" s="353" t="s">
        <v>179</v>
      </c>
      <c r="U101" s="353" t="s">
        <v>100</v>
      </c>
      <c r="V101" s="353" t="s">
        <v>175</v>
      </c>
      <c r="W101" s="353" t="s">
        <v>176</v>
      </c>
      <c r="X101" s="353" t="s">
        <v>172</v>
      </c>
      <c r="Y101" s="353" t="s">
        <v>54</v>
      </c>
      <c r="Z101" s="353" t="s">
        <v>54</v>
      </c>
      <c r="AA101" s="353" t="s">
        <v>1202</v>
      </c>
      <c r="AB101" s="353" t="s">
        <v>1203</v>
      </c>
      <c r="AC101" s="353"/>
      <c r="AD101" s="353"/>
      <c r="AE101" s="353"/>
      <c r="AF101" s="353"/>
    </row>
    <row r="102" customFormat="false" ht="11.25" hidden="false" customHeight="false" outlineLevel="0" collapsed="false">
      <c r="A102" s="137" t="n">
        <v>101</v>
      </c>
      <c r="B102" s="353" t="s">
        <v>181</v>
      </c>
      <c r="C102" s="353" t="s">
        <v>1204</v>
      </c>
      <c r="D102" s="353" t="s">
        <v>704</v>
      </c>
      <c r="E102" s="353" t="s">
        <v>705</v>
      </c>
      <c r="F102" s="353" t="s">
        <v>706</v>
      </c>
      <c r="G102" s="353"/>
      <c r="H102" s="353" t="s">
        <v>224</v>
      </c>
      <c r="I102" s="353" t="s">
        <v>1205</v>
      </c>
      <c r="J102" s="353" t="s">
        <v>174</v>
      </c>
      <c r="K102" s="353" t="s">
        <v>99</v>
      </c>
      <c r="L102" s="353" t="s">
        <v>99</v>
      </c>
      <c r="M102" s="353" t="s">
        <v>100</v>
      </c>
      <c r="N102" s="353" t="s">
        <v>175</v>
      </c>
      <c r="O102" s="353" t="s">
        <v>176</v>
      </c>
      <c r="P102" s="353" t="s">
        <v>833</v>
      </c>
      <c r="Q102" s="353" t="s">
        <v>1036</v>
      </c>
      <c r="R102" s="353" t="s">
        <v>166</v>
      </c>
      <c r="S102" s="353" t="s">
        <v>179</v>
      </c>
      <c r="T102" s="353" t="s">
        <v>179</v>
      </c>
      <c r="U102" s="353" t="s">
        <v>100</v>
      </c>
      <c r="V102" s="353" t="s">
        <v>175</v>
      </c>
      <c r="W102" s="353" t="s">
        <v>176</v>
      </c>
      <c r="X102" s="353" t="s">
        <v>172</v>
      </c>
      <c r="Y102" s="353" t="s">
        <v>54</v>
      </c>
      <c r="Z102" s="353" t="s">
        <v>54</v>
      </c>
      <c r="AA102" s="353" t="s">
        <v>1206</v>
      </c>
      <c r="AB102" s="353" t="s">
        <v>1207</v>
      </c>
      <c r="AC102" s="353"/>
      <c r="AD102" s="353"/>
      <c r="AE102" s="353"/>
      <c r="AF102" s="353"/>
    </row>
    <row r="103" customFormat="false" ht="11.25" hidden="false" customHeight="false" outlineLevel="0" collapsed="false">
      <c r="A103" s="137" t="n">
        <v>102</v>
      </c>
      <c r="B103" s="353" t="s">
        <v>181</v>
      </c>
      <c r="C103" s="353" t="s">
        <v>1208</v>
      </c>
      <c r="D103" s="353" t="s">
        <v>704</v>
      </c>
      <c r="E103" s="353" t="s">
        <v>705</v>
      </c>
      <c r="F103" s="353" t="s">
        <v>706</v>
      </c>
      <c r="G103" s="353"/>
      <c r="H103" s="353" t="s">
        <v>225</v>
      </c>
      <c r="I103" s="353" t="s">
        <v>1209</v>
      </c>
      <c r="J103" s="353" t="s">
        <v>174</v>
      </c>
      <c r="K103" s="353" t="s">
        <v>99</v>
      </c>
      <c r="L103" s="353" t="s">
        <v>99</v>
      </c>
      <c r="M103" s="353" t="s">
        <v>100</v>
      </c>
      <c r="N103" s="353" t="s">
        <v>175</v>
      </c>
      <c r="O103" s="353" t="s">
        <v>176</v>
      </c>
      <c r="P103" s="353" t="s">
        <v>1210</v>
      </c>
      <c r="Q103" s="353" t="s">
        <v>209</v>
      </c>
      <c r="R103" s="353" t="s">
        <v>166</v>
      </c>
      <c r="S103" s="353" t="s">
        <v>179</v>
      </c>
      <c r="T103" s="353" t="s">
        <v>179</v>
      </c>
      <c r="U103" s="353" t="s">
        <v>100</v>
      </c>
      <c r="V103" s="353" t="s">
        <v>175</v>
      </c>
      <c r="W103" s="353" t="s">
        <v>176</v>
      </c>
      <c r="X103" s="353" t="s">
        <v>172</v>
      </c>
      <c r="Y103" s="353" t="s">
        <v>54</v>
      </c>
      <c r="Z103" s="353" t="s">
        <v>54</v>
      </c>
      <c r="AA103" s="353" t="s">
        <v>1211</v>
      </c>
      <c r="AB103" s="353" t="s">
        <v>1212</v>
      </c>
      <c r="AC103" s="353"/>
      <c r="AD103" s="353"/>
      <c r="AE103" s="353"/>
      <c r="AF103" s="353"/>
    </row>
    <row r="104" customFormat="false" ht="11.25" hidden="false" customHeight="false" outlineLevel="0" collapsed="false">
      <c r="A104" s="137" t="n">
        <v>103</v>
      </c>
      <c r="B104" s="353" t="s">
        <v>181</v>
      </c>
      <c r="C104" s="353" t="s">
        <v>986</v>
      </c>
      <c r="D104" s="353" t="s">
        <v>704</v>
      </c>
      <c r="E104" s="353" t="s">
        <v>705</v>
      </c>
      <c r="F104" s="353" t="s">
        <v>706</v>
      </c>
      <c r="G104" s="353"/>
      <c r="H104" s="353" t="s">
        <v>226</v>
      </c>
      <c r="I104" s="353" t="s">
        <v>1213</v>
      </c>
      <c r="J104" s="353" t="s">
        <v>174</v>
      </c>
      <c r="K104" s="353" t="s">
        <v>99</v>
      </c>
      <c r="L104" s="353" t="s">
        <v>99</v>
      </c>
      <c r="M104" s="353" t="s">
        <v>100</v>
      </c>
      <c r="N104" s="353" t="s">
        <v>175</v>
      </c>
      <c r="O104" s="353" t="s">
        <v>176</v>
      </c>
      <c r="P104" s="353" t="s">
        <v>1214</v>
      </c>
      <c r="Q104" s="353" t="s">
        <v>1041</v>
      </c>
      <c r="R104" s="353" t="s">
        <v>166</v>
      </c>
      <c r="S104" s="353" t="s">
        <v>179</v>
      </c>
      <c r="T104" s="353" t="s">
        <v>179</v>
      </c>
      <c r="U104" s="353" t="s">
        <v>100</v>
      </c>
      <c r="V104" s="353" t="s">
        <v>175</v>
      </c>
      <c r="W104" s="353" t="s">
        <v>176</v>
      </c>
      <c r="X104" s="353" t="s">
        <v>172</v>
      </c>
      <c r="Y104" s="353" t="s">
        <v>54</v>
      </c>
      <c r="Z104" s="353" t="s">
        <v>54</v>
      </c>
      <c r="AA104" s="353" t="s">
        <v>135</v>
      </c>
      <c r="AB104" s="353" t="s">
        <v>1215</v>
      </c>
      <c r="AC104" s="353"/>
      <c r="AD104" s="353"/>
      <c r="AE104" s="353"/>
      <c r="AF104" s="353"/>
    </row>
    <row r="105" customFormat="false" ht="11.25" hidden="false" customHeight="false" outlineLevel="0" collapsed="false">
      <c r="A105" s="137" t="n">
        <v>104</v>
      </c>
      <c r="B105" s="353" t="s">
        <v>181</v>
      </c>
      <c r="C105" s="353" t="s">
        <v>1216</v>
      </c>
      <c r="D105" s="353" t="s">
        <v>704</v>
      </c>
      <c r="E105" s="353" t="s">
        <v>705</v>
      </c>
      <c r="F105" s="353" t="s">
        <v>706</v>
      </c>
      <c r="G105" s="353"/>
      <c r="H105" s="353" t="s">
        <v>209</v>
      </c>
      <c r="I105" s="353" t="s">
        <v>1217</v>
      </c>
      <c r="J105" s="353" t="s">
        <v>174</v>
      </c>
      <c r="K105" s="353" t="s">
        <v>99</v>
      </c>
      <c r="L105" s="353" t="s">
        <v>99</v>
      </c>
      <c r="M105" s="353" t="s">
        <v>100</v>
      </c>
      <c r="N105" s="353" t="s">
        <v>175</v>
      </c>
      <c r="O105" s="353" t="s">
        <v>176</v>
      </c>
      <c r="P105" s="353" t="s">
        <v>1218</v>
      </c>
      <c r="Q105" s="353" t="s">
        <v>143</v>
      </c>
      <c r="R105" s="353" t="s">
        <v>166</v>
      </c>
      <c r="S105" s="353" t="s">
        <v>179</v>
      </c>
      <c r="T105" s="353" t="s">
        <v>179</v>
      </c>
      <c r="U105" s="353" t="s">
        <v>100</v>
      </c>
      <c r="V105" s="353" t="s">
        <v>175</v>
      </c>
      <c r="W105" s="353" t="s">
        <v>176</v>
      </c>
      <c r="X105" s="353" t="s">
        <v>172</v>
      </c>
      <c r="Y105" s="353" t="s">
        <v>54</v>
      </c>
      <c r="Z105" s="353" t="s">
        <v>54</v>
      </c>
      <c r="AA105" s="353" t="s">
        <v>1219</v>
      </c>
      <c r="AB105" s="353" t="s">
        <v>1220</v>
      </c>
      <c r="AC105" s="353"/>
      <c r="AD105" s="353"/>
      <c r="AE105" s="353"/>
      <c r="AF105" s="353"/>
    </row>
    <row r="106" customFormat="false" ht="11.25" hidden="false" customHeight="false" outlineLevel="0" collapsed="false">
      <c r="A106" s="137" t="n">
        <v>105</v>
      </c>
      <c r="B106" s="353" t="s">
        <v>181</v>
      </c>
      <c r="C106" s="353" t="s">
        <v>1221</v>
      </c>
      <c r="D106" s="353" t="s">
        <v>704</v>
      </c>
      <c r="E106" s="353" t="s">
        <v>705</v>
      </c>
      <c r="F106" s="353" t="s">
        <v>706</v>
      </c>
      <c r="G106" s="353"/>
      <c r="H106" s="353" t="s">
        <v>230</v>
      </c>
      <c r="I106" s="353" t="s">
        <v>1222</v>
      </c>
      <c r="J106" s="353" t="s">
        <v>174</v>
      </c>
      <c r="K106" s="353" t="s">
        <v>99</v>
      </c>
      <c r="L106" s="353" t="s">
        <v>99</v>
      </c>
      <c r="M106" s="353" t="s">
        <v>100</v>
      </c>
      <c r="N106" s="353" t="s">
        <v>175</v>
      </c>
      <c r="O106" s="353" t="s">
        <v>176</v>
      </c>
      <c r="P106" s="353" t="s">
        <v>1223</v>
      </c>
      <c r="Q106" s="353" t="s">
        <v>1224</v>
      </c>
      <c r="R106" s="353" t="s">
        <v>166</v>
      </c>
      <c r="S106" s="353" t="s">
        <v>179</v>
      </c>
      <c r="T106" s="353" t="s">
        <v>179</v>
      </c>
      <c r="U106" s="353" t="s">
        <v>100</v>
      </c>
      <c r="V106" s="353" t="s">
        <v>175</v>
      </c>
      <c r="W106" s="353" t="s">
        <v>176</v>
      </c>
      <c r="X106" s="353" t="s">
        <v>172</v>
      </c>
      <c r="Y106" s="353" t="s">
        <v>54</v>
      </c>
      <c r="Z106" s="353" t="s">
        <v>54</v>
      </c>
      <c r="AA106" s="353" t="s">
        <v>1225</v>
      </c>
      <c r="AB106" s="353" t="s">
        <v>1226</v>
      </c>
      <c r="AC106" s="353"/>
      <c r="AD106" s="353"/>
      <c r="AE106" s="353"/>
      <c r="AF106" s="353"/>
    </row>
    <row r="107" customFormat="false" ht="11.25" hidden="false" customHeight="false" outlineLevel="0" collapsed="false">
      <c r="A107" s="137" t="n">
        <v>106</v>
      </c>
      <c r="B107" s="353" t="s">
        <v>181</v>
      </c>
      <c r="C107" s="353" t="s">
        <v>1227</v>
      </c>
      <c r="D107" s="353" t="s">
        <v>704</v>
      </c>
      <c r="E107" s="353" t="s">
        <v>705</v>
      </c>
      <c r="F107" s="353" t="s">
        <v>706</v>
      </c>
      <c r="G107" s="353"/>
      <c r="H107" s="353" t="s">
        <v>805</v>
      </c>
      <c r="I107" s="353" t="s">
        <v>1228</v>
      </c>
      <c r="J107" s="353" t="s">
        <v>174</v>
      </c>
      <c r="K107" s="353" t="s">
        <v>99</v>
      </c>
      <c r="L107" s="353" t="s">
        <v>99</v>
      </c>
      <c r="M107" s="353" t="s">
        <v>100</v>
      </c>
      <c r="N107" s="353" t="s">
        <v>175</v>
      </c>
      <c r="O107" s="353" t="s">
        <v>176</v>
      </c>
      <c r="P107" s="353" t="s">
        <v>1229</v>
      </c>
      <c r="Q107" s="353" t="s">
        <v>1230</v>
      </c>
      <c r="R107" s="353" t="s">
        <v>166</v>
      </c>
      <c r="S107" s="353" t="s">
        <v>179</v>
      </c>
      <c r="T107" s="353" t="s">
        <v>179</v>
      </c>
      <c r="U107" s="353" t="s">
        <v>100</v>
      </c>
      <c r="V107" s="353" t="s">
        <v>175</v>
      </c>
      <c r="W107" s="353" t="s">
        <v>176</v>
      </c>
      <c r="X107" s="353" t="s">
        <v>172</v>
      </c>
      <c r="Y107" s="353" t="s">
        <v>54</v>
      </c>
      <c r="Z107" s="353" t="s">
        <v>54</v>
      </c>
      <c r="AA107" s="353" t="s">
        <v>1231</v>
      </c>
      <c r="AB107" s="353" t="s">
        <v>1232</v>
      </c>
      <c r="AC107" s="353"/>
      <c r="AD107" s="353"/>
      <c r="AE107" s="353"/>
      <c r="AF107" s="353"/>
    </row>
    <row r="108" customFormat="false" ht="11.25" hidden="false" customHeight="false" outlineLevel="0" collapsed="false">
      <c r="A108" s="137" t="n">
        <v>107</v>
      </c>
      <c r="B108" s="353" t="s">
        <v>181</v>
      </c>
      <c r="C108" s="353" t="s">
        <v>1233</v>
      </c>
      <c r="D108" s="353" t="s">
        <v>704</v>
      </c>
      <c r="E108" s="353" t="s">
        <v>705</v>
      </c>
      <c r="F108" s="353" t="s">
        <v>706</v>
      </c>
      <c r="G108" s="353"/>
      <c r="H108" s="353" t="s">
        <v>846</v>
      </c>
      <c r="I108" s="353" t="s">
        <v>1234</v>
      </c>
      <c r="J108" s="353" t="s">
        <v>174</v>
      </c>
      <c r="K108" s="353" t="s">
        <v>99</v>
      </c>
      <c r="L108" s="353" t="s">
        <v>99</v>
      </c>
      <c r="M108" s="353" t="s">
        <v>100</v>
      </c>
      <c r="N108" s="353" t="s">
        <v>175</v>
      </c>
      <c r="O108" s="353" t="s">
        <v>176</v>
      </c>
      <c r="P108" s="353" t="s">
        <v>1235</v>
      </c>
      <c r="Q108" s="353" t="s">
        <v>159</v>
      </c>
      <c r="R108" s="353" t="s">
        <v>166</v>
      </c>
      <c r="S108" s="353" t="s">
        <v>179</v>
      </c>
      <c r="T108" s="353" t="s">
        <v>179</v>
      </c>
      <c r="U108" s="353" t="s">
        <v>100</v>
      </c>
      <c r="V108" s="353" t="s">
        <v>175</v>
      </c>
      <c r="W108" s="353" t="s">
        <v>176</v>
      </c>
      <c r="X108" s="353" t="s">
        <v>172</v>
      </c>
      <c r="Y108" s="353" t="s">
        <v>54</v>
      </c>
      <c r="Z108" s="353" t="s">
        <v>54</v>
      </c>
      <c r="AA108" s="353" t="s">
        <v>1236</v>
      </c>
      <c r="AB108" s="353" t="s">
        <v>1237</v>
      </c>
      <c r="AC108" s="353"/>
      <c r="AD108" s="353"/>
      <c r="AE108" s="353"/>
      <c r="AF108" s="353"/>
    </row>
    <row r="109" customFormat="false" ht="11.25" hidden="false" customHeight="false" outlineLevel="0" collapsed="false">
      <c r="A109" s="137" t="n">
        <v>108</v>
      </c>
      <c r="B109" s="353" t="s">
        <v>181</v>
      </c>
      <c r="C109" s="353" t="s">
        <v>1238</v>
      </c>
      <c r="D109" s="353" t="s">
        <v>704</v>
      </c>
      <c r="E109" s="353" t="s">
        <v>705</v>
      </c>
      <c r="F109" s="353" t="s">
        <v>706</v>
      </c>
      <c r="G109" s="353"/>
      <c r="H109" s="353" t="s">
        <v>855</v>
      </c>
      <c r="I109" s="353" t="s">
        <v>1239</v>
      </c>
      <c r="J109" s="353" t="s">
        <v>174</v>
      </c>
      <c r="K109" s="353" t="s">
        <v>99</v>
      </c>
      <c r="L109" s="353" t="s">
        <v>99</v>
      </c>
      <c r="M109" s="353" t="s">
        <v>100</v>
      </c>
      <c r="N109" s="353" t="s">
        <v>175</v>
      </c>
      <c r="O109" s="353" t="s">
        <v>176</v>
      </c>
      <c r="P109" s="353" t="s">
        <v>1240</v>
      </c>
      <c r="Q109" s="353" t="s">
        <v>1241</v>
      </c>
      <c r="R109" s="353" t="s">
        <v>166</v>
      </c>
      <c r="S109" s="353" t="s">
        <v>179</v>
      </c>
      <c r="T109" s="353" t="s">
        <v>179</v>
      </c>
      <c r="U109" s="353" t="s">
        <v>100</v>
      </c>
      <c r="V109" s="353" t="s">
        <v>175</v>
      </c>
      <c r="W109" s="353" t="s">
        <v>176</v>
      </c>
      <c r="X109" s="353" t="s">
        <v>172</v>
      </c>
      <c r="Y109" s="353" t="s">
        <v>54</v>
      </c>
      <c r="Z109" s="353" t="s">
        <v>54</v>
      </c>
      <c r="AA109" s="353" t="s">
        <v>1242</v>
      </c>
      <c r="AB109" s="353" t="s">
        <v>1243</v>
      </c>
      <c r="AC109" s="353"/>
      <c r="AD109" s="353"/>
      <c r="AE109" s="353"/>
      <c r="AF109" s="353"/>
    </row>
    <row r="110" customFormat="false" ht="11.25" hidden="false" customHeight="false" outlineLevel="0" collapsed="false">
      <c r="A110" s="137" t="n">
        <v>109</v>
      </c>
      <c r="B110" s="353" t="s">
        <v>181</v>
      </c>
      <c r="C110" s="353" t="s">
        <v>1244</v>
      </c>
      <c r="D110" s="353" t="s">
        <v>704</v>
      </c>
      <c r="E110" s="353" t="s">
        <v>705</v>
      </c>
      <c r="F110" s="353" t="s">
        <v>706</v>
      </c>
      <c r="G110" s="353"/>
      <c r="H110" s="353" t="s">
        <v>859</v>
      </c>
      <c r="I110" s="353" t="s">
        <v>1245</v>
      </c>
      <c r="J110" s="353" t="s">
        <v>174</v>
      </c>
      <c r="K110" s="353" t="s">
        <v>99</v>
      </c>
      <c r="L110" s="353" t="s">
        <v>99</v>
      </c>
      <c r="M110" s="353" t="s">
        <v>100</v>
      </c>
      <c r="N110" s="353" t="s">
        <v>175</v>
      </c>
      <c r="O110" s="353" t="s">
        <v>176</v>
      </c>
      <c r="P110" s="353" t="s">
        <v>1246</v>
      </c>
      <c r="Q110" s="353" t="s">
        <v>991</v>
      </c>
      <c r="R110" s="353" t="s">
        <v>166</v>
      </c>
      <c r="S110" s="353" t="s">
        <v>179</v>
      </c>
      <c r="T110" s="353" t="s">
        <v>179</v>
      </c>
      <c r="U110" s="353" t="s">
        <v>100</v>
      </c>
      <c r="V110" s="353" t="s">
        <v>175</v>
      </c>
      <c r="W110" s="353" t="s">
        <v>176</v>
      </c>
      <c r="X110" s="353" t="s">
        <v>172</v>
      </c>
      <c r="Y110" s="353" t="s">
        <v>54</v>
      </c>
      <c r="Z110" s="353" t="s">
        <v>54</v>
      </c>
      <c r="AA110" s="353" t="s">
        <v>1247</v>
      </c>
      <c r="AB110" s="353" t="s">
        <v>1248</v>
      </c>
      <c r="AC110" s="353"/>
      <c r="AD110" s="353"/>
      <c r="AE110" s="353"/>
      <c r="AF110" s="353"/>
    </row>
    <row r="111" customFormat="false" ht="11.25" hidden="false" customHeight="false" outlineLevel="0" collapsed="false">
      <c r="A111" s="137" t="n">
        <v>110</v>
      </c>
      <c r="B111" s="353" t="s">
        <v>181</v>
      </c>
      <c r="C111" s="353" t="s">
        <v>1249</v>
      </c>
      <c r="D111" s="353" t="s">
        <v>704</v>
      </c>
      <c r="E111" s="353" t="s">
        <v>705</v>
      </c>
      <c r="F111" s="353" t="s">
        <v>706</v>
      </c>
      <c r="G111" s="353"/>
      <c r="H111" s="353" t="s">
        <v>867</v>
      </c>
      <c r="I111" s="353" t="s">
        <v>1250</v>
      </c>
      <c r="J111" s="353" t="s">
        <v>174</v>
      </c>
      <c r="K111" s="353" t="s">
        <v>99</v>
      </c>
      <c r="L111" s="353" t="s">
        <v>99</v>
      </c>
      <c r="M111" s="353" t="s">
        <v>100</v>
      </c>
      <c r="N111" s="353" t="s">
        <v>175</v>
      </c>
      <c r="O111" s="353" t="s">
        <v>176</v>
      </c>
      <c r="P111" s="353" t="s">
        <v>1240</v>
      </c>
      <c r="Q111" s="353" t="s">
        <v>994</v>
      </c>
      <c r="R111" s="353" t="s">
        <v>166</v>
      </c>
      <c r="S111" s="353" t="s">
        <v>179</v>
      </c>
      <c r="T111" s="353" t="s">
        <v>179</v>
      </c>
      <c r="U111" s="353" t="s">
        <v>100</v>
      </c>
      <c r="V111" s="353" t="s">
        <v>175</v>
      </c>
      <c r="W111" s="353" t="s">
        <v>176</v>
      </c>
      <c r="X111" s="353" t="s">
        <v>172</v>
      </c>
      <c r="Y111" s="353" t="s">
        <v>54</v>
      </c>
      <c r="Z111" s="353" t="s">
        <v>54</v>
      </c>
      <c r="AA111" s="353" t="s">
        <v>1251</v>
      </c>
      <c r="AB111" s="353" t="s">
        <v>1252</v>
      </c>
      <c r="AC111" s="353"/>
      <c r="AD111" s="353"/>
      <c r="AE111" s="353"/>
      <c r="AF111" s="353"/>
    </row>
    <row r="112" customFormat="false" ht="11.25" hidden="false" customHeight="false" outlineLevel="0" collapsed="false">
      <c r="A112" s="137" t="n">
        <v>111</v>
      </c>
      <c r="B112" s="353" t="s">
        <v>181</v>
      </c>
      <c r="C112" s="353" t="s">
        <v>1253</v>
      </c>
      <c r="D112" s="353" t="s">
        <v>704</v>
      </c>
      <c r="E112" s="353" t="s">
        <v>705</v>
      </c>
      <c r="F112" s="353" t="s">
        <v>706</v>
      </c>
      <c r="G112" s="353"/>
      <c r="H112" s="353" t="s">
        <v>829</v>
      </c>
      <c r="I112" s="353" t="s">
        <v>1254</v>
      </c>
      <c r="J112" s="353" t="s">
        <v>174</v>
      </c>
      <c r="K112" s="353" t="s">
        <v>99</v>
      </c>
      <c r="L112" s="353" t="s">
        <v>99</v>
      </c>
      <c r="M112" s="353" t="s">
        <v>100</v>
      </c>
      <c r="N112" s="353" t="s">
        <v>175</v>
      </c>
      <c r="O112" s="353" t="s">
        <v>176</v>
      </c>
      <c r="P112" s="353" t="s">
        <v>1255</v>
      </c>
      <c r="Q112" s="353" t="s">
        <v>999</v>
      </c>
      <c r="R112" s="353" t="s">
        <v>166</v>
      </c>
      <c r="S112" s="353" t="s">
        <v>179</v>
      </c>
      <c r="T112" s="353" t="s">
        <v>179</v>
      </c>
      <c r="U112" s="353" t="s">
        <v>100</v>
      </c>
      <c r="V112" s="353" t="s">
        <v>175</v>
      </c>
      <c r="W112" s="353" t="s">
        <v>176</v>
      </c>
      <c r="X112" s="353" t="s">
        <v>172</v>
      </c>
      <c r="Y112" s="353" t="s">
        <v>54</v>
      </c>
      <c r="Z112" s="353" t="s">
        <v>54</v>
      </c>
      <c r="AA112" s="353" t="s">
        <v>1231</v>
      </c>
      <c r="AB112" s="353" t="s">
        <v>1256</v>
      </c>
      <c r="AC112" s="353"/>
      <c r="AD112" s="353"/>
      <c r="AE112" s="353"/>
      <c r="AF112" s="353"/>
    </row>
    <row r="113" customFormat="false" ht="11.25" hidden="false" customHeight="false" outlineLevel="0" collapsed="false">
      <c r="A113" s="137" t="n">
        <v>112</v>
      </c>
      <c r="B113" s="353" t="s">
        <v>181</v>
      </c>
      <c r="C113" s="353" t="s">
        <v>1257</v>
      </c>
      <c r="D113" s="353" t="s">
        <v>704</v>
      </c>
      <c r="E113" s="353" t="s">
        <v>705</v>
      </c>
      <c r="F113" s="353" t="s">
        <v>706</v>
      </c>
      <c r="G113" s="353"/>
      <c r="H113" s="353" t="s">
        <v>810</v>
      </c>
      <c r="I113" s="353" t="s">
        <v>1258</v>
      </c>
      <c r="J113" s="353" t="s">
        <v>174</v>
      </c>
      <c r="K113" s="353" t="s">
        <v>99</v>
      </c>
      <c r="L113" s="353" t="s">
        <v>99</v>
      </c>
      <c r="M113" s="353" t="s">
        <v>100</v>
      </c>
      <c r="N113" s="353" t="s">
        <v>175</v>
      </c>
      <c r="O113" s="353" t="s">
        <v>176</v>
      </c>
      <c r="P113" s="353" t="s">
        <v>1259</v>
      </c>
      <c r="Q113" s="353" t="s">
        <v>855</v>
      </c>
      <c r="R113" s="353" t="s">
        <v>166</v>
      </c>
      <c r="S113" s="353" t="s">
        <v>179</v>
      </c>
      <c r="T113" s="353" t="s">
        <v>179</v>
      </c>
      <c r="U113" s="353" t="s">
        <v>100</v>
      </c>
      <c r="V113" s="353" t="s">
        <v>175</v>
      </c>
      <c r="W113" s="353" t="s">
        <v>176</v>
      </c>
      <c r="X113" s="353" t="s">
        <v>172</v>
      </c>
      <c r="Y113" s="353" t="s">
        <v>54</v>
      </c>
      <c r="Z113" s="353" t="s">
        <v>54</v>
      </c>
      <c r="AA113" s="353" t="s">
        <v>1260</v>
      </c>
      <c r="AB113" s="353" t="s">
        <v>1261</v>
      </c>
      <c r="AC113" s="353"/>
      <c r="AD113" s="353"/>
      <c r="AE113" s="353"/>
      <c r="AF113" s="353"/>
    </row>
    <row r="114" customFormat="false" ht="11.25" hidden="false" customHeight="false" outlineLevel="0" collapsed="false">
      <c r="A114" s="137" t="n">
        <v>113</v>
      </c>
      <c r="B114" s="353" t="s">
        <v>181</v>
      </c>
      <c r="C114" s="353" t="s">
        <v>1262</v>
      </c>
      <c r="D114" s="353" t="s">
        <v>704</v>
      </c>
      <c r="E114" s="353" t="s">
        <v>705</v>
      </c>
      <c r="F114" s="353" t="s">
        <v>706</v>
      </c>
      <c r="G114" s="353"/>
      <c r="H114" s="353" t="s">
        <v>814</v>
      </c>
      <c r="I114" s="353" t="s">
        <v>1263</v>
      </c>
      <c r="J114" s="353" t="s">
        <v>174</v>
      </c>
      <c r="K114" s="353" t="s">
        <v>99</v>
      </c>
      <c r="L114" s="353" t="s">
        <v>99</v>
      </c>
      <c r="M114" s="353" t="s">
        <v>100</v>
      </c>
      <c r="N114" s="353" t="s">
        <v>175</v>
      </c>
      <c r="O114" s="353" t="s">
        <v>176</v>
      </c>
      <c r="P114" s="353" t="s">
        <v>1264</v>
      </c>
      <c r="Q114" s="353" t="s">
        <v>1073</v>
      </c>
      <c r="R114" s="353" t="s">
        <v>166</v>
      </c>
      <c r="S114" s="353" t="s">
        <v>179</v>
      </c>
      <c r="T114" s="353" t="s">
        <v>179</v>
      </c>
      <c r="U114" s="353" t="s">
        <v>100</v>
      </c>
      <c r="V114" s="353" t="s">
        <v>175</v>
      </c>
      <c r="W114" s="353" t="s">
        <v>176</v>
      </c>
      <c r="X114" s="353" t="s">
        <v>172</v>
      </c>
      <c r="Y114" s="353" t="s">
        <v>54</v>
      </c>
      <c r="Z114" s="353" t="s">
        <v>54</v>
      </c>
      <c r="AA114" s="353" t="s">
        <v>139</v>
      </c>
      <c r="AB114" s="353" t="s">
        <v>1265</v>
      </c>
      <c r="AC114" s="353"/>
      <c r="AD114" s="353"/>
      <c r="AE114" s="353"/>
      <c r="AF114" s="353"/>
    </row>
    <row r="115" customFormat="false" ht="11.25" hidden="false" customHeight="false" outlineLevel="0" collapsed="false">
      <c r="A115" s="137" t="n">
        <v>114</v>
      </c>
      <c r="B115" s="353" t="s">
        <v>181</v>
      </c>
      <c r="C115" s="353" t="s">
        <v>1266</v>
      </c>
      <c r="D115" s="353" t="s">
        <v>704</v>
      </c>
      <c r="E115" s="353" t="s">
        <v>705</v>
      </c>
      <c r="F115" s="353" t="s">
        <v>706</v>
      </c>
      <c r="G115" s="353"/>
      <c r="H115" s="353" t="s">
        <v>818</v>
      </c>
      <c r="I115" s="353" t="s">
        <v>1267</v>
      </c>
      <c r="J115" s="353" t="s">
        <v>174</v>
      </c>
      <c r="K115" s="353" t="s">
        <v>99</v>
      </c>
      <c r="L115" s="353" t="s">
        <v>99</v>
      </c>
      <c r="M115" s="353" t="s">
        <v>100</v>
      </c>
      <c r="N115" s="353" t="s">
        <v>175</v>
      </c>
      <c r="O115" s="353" t="s">
        <v>176</v>
      </c>
      <c r="P115" s="353" t="s">
        <v>1268</v>
      </c>
      <c r="Q115" s="353" t="s">
        <v>1269</v>
      </c>
      <c r="R115" s="353" t="s">
        <v>166</v>
      </c>
      <c r="S115" s="353" t="s">
        <v>179</v>
      </c>
      <c r="T115" s="353" t="s">
        <v>179</v>
      </c>
      <c r="U115" s="353" t="s">
        <v>100</v>
      </c>
      <c r="V115" s="353" t="s">
        <v>175</v>
      </c>
      <c r="W115" s="353" t="s">
        <v>176</v>
      </c>
      <c r="X115" s="353" t="s">
        <v>172</v>
      </c>
      <c r="Y115" s="353" t="s">
        <v>54</v>
      </c>
      <c r="Z115" s="353" t="s">
        <v>54</v>
      </c>
      <c r="AA115" s="353" t="s">
        <v>1270</v>
      </c>
      <c r="AB115" s="353" t="s">
        <v>1271</v>
      </c>
      <c r="AC115" s="353"/>
      <c r="AD115" s="353"/>
      <c r="AE115" s="353"/>
      <c r="AF115" s="353"/>
    </row>
    <row r="116" customFormat="false" ht="11.25" hidden="false" customHeight="false" outlineLevel="0" collapsed="false">
      <c r="A116" s="137" t="n">
        <v>115</v>
      </c>
      <c r="B116" s="353" t="s">
        <v>181</v>
      </c>
      <c r="C116" s="353" t="s">
        <v>1272</v>
      </c>
      <c r="D116" s="353" t="s">
        <v>704</v>
      </c>
      <c r="E116" s="353" t="s">
        <v>705</v>
      </c>
      <c r="F116" s="353" t="s">
        <v>706</v>
      </c>
      <c r="G116" s="353"/>
      <c r="H116" s="353" t="s">
        <v>887</v>
      </c>
      <c r="I116" s="353" t="s">
        <v>1273</v>
      </c>
      <c r="J116" s="353" t="s">
        <v>174</v>
      </c>
      <c r="K116" s="353" t="s">
        <v>99</v>
      </c>
      <c r="L116" s="353" t="s">
        <v>99</v>
      </c>
      <c r="M116" s="353" t="s">
        <v>100</v>
      </c>
      <c r="N116" s="353" t="s">
        <v>175</v>
      </c>
      <c r="O116" s="353" t="s">
        <v>176</v>
      </c>
      <c r="P116" s="353" t="s">
        <v>1106</v>
      </c>
      <c r="Q116" s="353" t="s">
        <v>1107</v>
      </c>
      <c r="R116" s="353" t="s">
        <v>166</v>
      </c>
      <c r="S116" s="353" t="s">
        <v>179</v>
      </c>
      <c r="T116" s="353" t="s">
        <v>179</v>
      </c>
      <c r="U116" s="353" t="s">
        <v>100</v>
      </c>
      <c r="V116" s="353" t="s">
        <v>175</v>
      </c>
      <c r="W116" s="353" t="s">
        <v>176</v>
      </c>
      <c r="X116" s="353" t="s">
        <v>172</v>
      </c>
      <c r="Y116" s="353" t="s">
        <v>54</v>
      </c>
      <c r="Z116" s="353" t="s">
        <v>54</v>
      </c>
      <c r="AA116" s="353" t="s">
        <v>1274</v>
      </c>
      <c r="AB116" s="353" t="s">
        <v>1275</v>
      </c>
      <c r="AC116" s="353"/>
      <c r="AD116" s="353"/>
      <c r="AE116" s="353"/>
      <c r="AF116" s="353"/>
    </row>
    <row r="117" customFormat="false" ht="11.25" hidden="false" customHeight="false" outlineLevel="0" collapsed="false">
      <c r="A117" s="137" t="n">
        <v>116</v>
      </c>
      <c r="B117" s="353" t="s">
        <v>181</v>
      </c>
      <c r="C117" s="353" t="s">
        <v>916</v>
      </c>
      <c r="D117" s="353" t="s">
        <v>704</v>
      </c>
      <c r="E117" s="353" t="s">
        <v>705</v>
      </c>
      <c r="F117" s="353" t="s">
        <v>706</v>
      </c>
      <c r="G117" s="353"/>
      <c r="H117" s="353" t="s">
        <v>820</v>
      </c>
      <c r="I117" s="353" t="s">
        <v>1276</v>
      </c>
      <c r="J117" s="353" t="s">
        <v>174</v>
      </c>
      <c r="K117" s="353" t="s">
        <v>99</v>
      </c>
      <c r="L117" s="353" t="s">
        <v>99</v>
      </c>
      <c r="M117" s="353" t="s">
        <v>100</v>
      </c>
      <c r="N117" s="353" t="s">
        <v>175</v>
      </c>
      <c r="O117" s="353" t="s">
        <v>176</v>
      </c>
      <c r="P117" s="353" t="s">
        <v>1106</v>
      </c>
      <c r="Q117" s="353" t="s">
        <v>1111</v>
      </c>
      <c r="R117" s="353" t="s">
        <v>166</v>
      </c>
      <c r="S117" s="353" t="s">
        <v>179</v>
      </c>
      <c r="T117" s="353" t="s">
        <v>179</v>
      </c>
      <c r="U117" s="353" t="s">
        <v>100</v>
      </c>
      <c r="V117" s="353" t="s">
        <v>175</v>
      </c>
      <c r="W117" s="353" t="s">
        <v>176</v>
      </c>
      <c r="X117" s="353" t="s">
        <v>172</v>
      </c>
      <c r="Y117" s="353" t="s">
        <v>54</v>
      </c>
      <c r="Z117" s="353" t="s">
        <v>54</v>
      </c>
      <c r="AA117" s="353" t="s">
        <v>1277</v>
      </c>
      <c r="AB117" s="353" t="s">
        <v>1278</v>
      </c>
      <c r="AC117" s="353"/>
      <c r="AD117" s="353"/>
      <c r="AE117" s="353"/>
      <c r="AF117" s="353"/>
    </row>
    <row r="118" customFormat="false" ht="11.25" hidden="false" customHeight="false" outlineLevel="0" collapsed="false">
      <c r="A118" s="137" t="n">
        <v>117</v>
      </c>
      <c r="B118" s="353" t="s">
        <v>181</v>
      </c>
      <c r="C118" s="353" t="s">
        <v>1279</v>
      </c>
      <c r="D118" s="353" t="s">
        <v>1280</v>
      </c>
      <c r="E118" s="353" t="s">
        <v>1281</v>
      </c>
      <c r="F118" s="353" t="s">
        <v>706</v>
      </c>
      <c r="G118" s="353"/>
      <c r="H118" s="353" t="s">
        <v>166</v>
      </c>
      <c r="I118" s="353" t="s">
        <v>850</v>
      </c>
      <c r="J118" s="353" t="s">
        <v>214</v>
      </c>
      <c r="K118" s="353" t="s">
        <v>99</v>
      </c>
      <c r="L118" s="353" t="s">
        <v>99</v>
      </c>
      <c r="M118" s="353" t="s">
        <v>100</v>
      </c>
      <c r="N118" s="353" t="s">
        <v>175</v>
      </c>
      <c r="O118" s="353" t="s">
        <v>176</v>
      </c>
      <c r="P118" s="353" t="s">
        <v>1282</v>
      </c>
      <c r="Q118" s="353" t="s">
        <v>191</v>
      </c>
      <c r="R118" s="353" t="s">
        <v>166</v>
      </c>
      <c r="S118" s="353" t="s">
        <v>179</v>
      </c>
      <c r="T118" s="353" t="s">
        <v>179</v>
      </c>
      <c r="U118" s="353" t="s">
        <v>100</v>
      </c>
      <c r="V118" s="353" t="s">
        <v>175</v>
      </c>
      <c r="W118" s="353" t="s">
        <v>176</v>
      </c>
      <c r="X118" s="353" t="s">
        <v>172</v>
      </c>
      <c r="Y118" s="353" t="s">
        <v>172</v>
      </c>
      <c r="Z118" s="353" t="s">
        <v>172</v>
      </c>
      <c r="AA118" s="353" t="s">
        <v>800</v>
      </c>
      <c r="AB118" s="353" t="s">
        <v>1283</v>
      </c>
      <c r="AC118" s="353" t="s">
        <v>800</v>
      </c>
      <c r="AD118" s="353" t="s">
        <v>1283</v>
      </c>
      <c r="AE118" s="353" t="s">
        <v>800</v>
      </c>
      <c r="AF118" s="353" t="s">
        <v>1283</v>
      </c>
    </row>
    <row r="119" customFormat="false" ht="11.25" hidden="false" customHeight="false" outlineLevel="0" collapsed="false">
      <c r="A119" s="137" t="n">
        <v>118</v>
      </c>
      <c r="B119" s="353" t="s">
        <v>181</v>
      </c>
      <c r="C119" s="353" t="s">
        <v>1284</v>
      </c>
      <c r="D119" s="353" t="s">
        <v>1285</v>
      </c>
      <c r="E119" s="353" t="s">
        <v>1286</v>
      </c>
      <c r="F119" s="353" t="s">
        <v>47</v>
      </c>
      <c r="G119" s="353"/>
      <c r="H119" s="353" t="s">
        <v>166</v>
      </c>
      <c r="I119" s="353" t="s">
        <v>1287</v>
      </c>
      <c r="J119" s="353" t="s">
        <v>214</v>
      </c>
      <c r="K119" s="353" t="s">
        <v>99</v>
      </c>
      <c r="L119" s="353" t="s">
        <v>99</v>
      </c>
      <c r="M119" s="353" t="s">
        <v>100</v>
      </c>
      <c r="N119" s="353" t="s">
        <v>175</v>
      </c>
      <c r="O119" s="353" t="s">
        <v>176</v>
      </c>
      <c r="P119" s="353" t="s">
        <v>1288</v>
      </c>
      <c r="Q119" s="353" t="s">
        <v>1289</v>
      </c>
      <c r="R119" s="353" t="s">
        <v>166</v>
      </c>
      <c r="S119" s="353" t="s">
        <v>179</v>
      </c>
      <c r="T119" s="353" t="s">
        <v>179</v>
      </c>
      <c r="U119" s="353" t="s">
        <v>100</v>
      </c>
      <c r="V119" s="353" t="s">
        <v>175</v>
      </c>
      <c r="W119" s="353" t="s">
        <v>176</v>
      </c>
      <c r="X119" s="353" t="s">
        <v>172</v>
      </c>
      <c r="Y119" s="353" t="s">
        <v>172</v>
      </c>
      <c r="Z119" s="353" t="s">
        <v>172</v>
      </c>
      <c r="AA119" s="353" t="s">
        <v>1290</v>
      </c>
      <c r="AB119" s="353" t="s">
        <v>1291</v>
      </c>
      <c r="AC119" s="353" t="s">
        <v>1290</v>
      </c>
      <c r="AD119" s="353" t="s">
        <v>1291</v>
      </c>
      <c r="AE119" s="353" t="s">
        <v>1290</v>
      </c>
      <c r="AF119" s="353" t="s">
        <v>1291</v>
      </c>
    </row>
    <row r="120" customFormat="false" ht="11.25" hidden="false" customHeight="false" outlineLevel="0" collapsed="false">
      <c r="A120" s="137" t="n">
        <v>119</v>
      </c>
      <c r="B120" s="353" t="s">
        <v>181</v>
      </c>
      <c r="C120" s="353" t="s">
        <v>1292</v>
      </c>
      <c r="D120" s="353" t="s">
        <v>1293</v>
      </c>
      <c r="E120" s="353" t="s">
        <v>1294</v>
      </c>
      <c r="F120" s="353" t="s">
        <v>1295</v>
      </c>
      <c r="G120" s="353"/>
      <c r="H120" s="353" t="s">
        <v>166</v>
      </c>
      <c r="I120" s="353" t="s">
        <v>1296</v>
      </c>
      <c r="J120" s="353" t="s">
        <v>214</v>
      </c>
      <c r="K120" s="353" t="s">
        <v>99</v>
      </c>
      <c r="L120" s="353" t="s">
        <v>99</v>
      </c>
      <c r="M120" s="353" t="s">
        <v>100</v>
      </c>
      <c r="N120" s="353" t="s">
        <v>175</v>
      </c>
      <c r="O120" s="353" t="s">
        <v>176</v>
      </c>
      <c r="P120" s="353" t="s">
        <v>1297</v>
      </c>
      <c r="Q120" s="353" t="s">
        <v>1298</v>
      </c>
      <c r="R120" s="353" t="s">
        <v>166</v>
      </c>
      <c r="S120" s="353" t="s">
        <v>179</v>
      </c>
      <c r="T120" s="353" t="s">
        <v>179</v>
      </c>
      <c r="U120" s="353" t="s">
        <v>100</v>
      </c>
      <c r="V120" s="353" t="s">
        <v>175</v>
      </c>
      <c r="W120" s="353" t="s">
        <v>176</v>
      </c>
      <c r="X120" s="353" t="s">
        <v>172</v>
      </c>
      <c r="Y120" s="353" t="s">
        <v>172</v>
      </c>
      <c r="Z120" s="353" t="s">
        <v>172</v>
      </c>
      <c r="AA120" s="353" t="s">
        <v>1299</v>
      </c>
      <c r="AB120" s="353" t="s">
        <v>1300</v>
      </c>
      <c r="AC120" s="353" t="s">
        <v>1299</v>
      </c>
      <c r="AD120" s="353" t="s">
        <v>1300</v>
      </c>
      <c r="AE120" s="353" t="s">
        <v>1299</v>
      </c>
      <c r="AF120" s="353" t="s">
        <v>1300</v>
      </c>
    </row>
    <row r="121" customFormat="false" ht="11.25" hidden="false" customHeight="false" outlineLevel="0" collapsed="false">
      <c r="A121" s="137" t="n">
        <v>120</v>
      </c>
      <c r="B121" s="353" t="s">
        <v>181</v>
      </c>
      <c r="C121" s="353" t="s">
        <v>1301</v>
      </c>
      <c r="D121" s="353" t="s">
        <v>735</v>
      </c>
      <c r="E121" s="353" t="s">
        <v>736</v>
      </c>
      <c r="F121" s="353" t="s">
        <v>737</v>
      </c>
      <c r="G121" s="353"/>
      <c r="H121" s="353" t="s">
        <v>166</v>
      </c>
      <c r="I121" s="353" t="s">
        <v>1302</v>
      </c>
      <c r="J121" s="353" t="s">
        <v>214</v>
      </c>
      <c r="K121" s="353" t="s">
        <v>99</v>
      </c>
      <c r="L121" s="353" t="s">
        <v>99</v>
      </c>
      <c r="M121" s="353" t="s">
        <v>100</v>
      </c>
      <c r="N121" s="353" t="s">
        <v>175</v>
      </c>
      <c r="O121" s="353" t="s">
        <v>176</v>
      </c>
      <c r="P121" s="353" t="s">
        <v>1303</v>
      </c>
      <c r="Q121" s="353" t="s">
        <v>166</v>
      </c>
      <c r="R121" s="353" t="s">
        <v>166</v>
      </c>
      <c r="S121" s="353" t="s">
        <v>179</v>
      </c>
      <c r="T121" s="353" t="s">
        <v>179</v>
      </c>
      <c r="U121" s="353" t="s">
        <v>100</v>
      </c>
      <c r="V121" s="353" t="s">
        <v>175</v>
      </c>
      <c r="W121" s="353" t="s">
        <v>176</v>
      </c>
      <c r="X121" s="353" t="s">
        <v>172</v>
      </c>
      <c r="Y121" s="353" t="s">
        <v>172</v>
      </c>
      <c r="Z121" s="353" t="s">
        <v>172</v>
      </c>
      <c r="AA121" s="353" t="s">
        <v>1304</v>
      </c>
      <c r="AB121" s="353" t="s">
        <v>916</v>
      </c>
      <c r="AC121" s="353" t="s">
        <v>1304</v>
      </c>
      <c r="AD121" s="353" t="s">
        <v>916</v>
      </c>
      <c r="AE121" s="353" t="s">
        <v>1304</v>
      </c>
      <c r="AF121" s="353" t="s">
        <v>916</v>
      </c>
    </row>
    <row r="122" customFormat="false" ht="11.25" hidden="false" customHeight="false" outlineLevel="0" collapsed="false">
      <c r="A122" s="137" t="n">
        <v>121</v>
      </c>
      <c r="B122" s="353" t="s">
        <v>181</v>
      </c>
      <c r="C122" s="353" t="s">
        <v>182</v>
      </c>
      <c r="D122" s="353" t="s">
        <v>43</v>
      </c>
      <c r="E122" s="353" t="s">
        <v>45</v>
      </c>
      <c r="F122" s="353" t="s">
        <v>47</v>
      </c>
      <c r="G122" s="353"/>
      <c r="H122" s="353" t="s">
        <v>166</v>
      </c>
      <c r="I122" s="353" t="s">
        <v>173</v>
      </c>
      <c r="J122" s="353" t="s">
        <v>174</v>
      </c>
      <c r="K122" s="353" t="s">
        <v>99</v>
      </c>
      <c r="L122" s="353" t="s">
        <v>99</v>
      </c>
      <c r="M122" s="353" t="s">
        <v>100</v>
      </c>
      <c r="N122" s="353" t="s">
        <v>175</v>
      </c>
      <c r="O122" s="353" t="s">
        <v>176</v>
      </c>
      <c r="P122" s="353" t="s">
        <v>177</v>
      </c>
      <c r="Q122" s="353" t="s">
        <v>178</v>
      </c>
      <c r="R122" s="353" t="s">
        <v>166</v>
      </c>
      <c r="S122" s="353" t="s">
        <v>179</v>
      </c>
      <c r="T122" s="353" t="s">
        <v>179</v>
      </c>
      <c r="U122" s="353" t="s">
        <v>100</v>
      </c>
      <c r="V122" s="353" t="s">
        <v>175</v>
      </c>
      <c r="W122" s="353" t="s">
        <v>176</v>
      </c>
      <c r="X122" s="353" t="s">
        <v>172</v>
      </c>
      <c r="Y122" s="353" t="s">
        <v>54</v>
      </c>
      <c r="Z122" s="353" t="s">
        <v>54</v>
      </c>
      <c r="AA122" s="353" t="s">
        <v>1305</v>
      </c>
      <c r="AB122" s="353" t="s">
        <v>1306</v>
      </c>
      <c r="AC122" s="353"/>
      <c r="AD122" s="353"/>
      <c r="AE122" s="353"/>
      <c r="AF122" s="353"/>
    </row>
    <row r="123" customFormat="false" ht="11.25" hidden="false" customHeight="false" outlineLevel="0" collapsed="false">
      <c r="A123" s="137" t="n">
        <v>122</v>
      </c>
      <c r="B123" s="353" t="s">
        <v>181</v>
      </c>
      <c r="C123" s="353" t="s">
        <v>187</v>
      </c>
      <c r="D123" s="353" t="s">
        <v>43</v>
      </c>
      <c r="E123" s="353" t="s">
        <v>45</v>
      </c>
      <c r="F123" s="353" t="s">
        <v>47</v>
      </c>
      <c r="G123" s="353"/>
      <c r="H123" s="353" t="s">
        <v>143</v>
      </c>
      <c r="I123" s="353" t="s">
        <v>184</v>
      </c>
      <c r="J123" s="353" t="s">
        <v>174</v>
      </c>
      <c r="K123" s="353" t="s">
        <v>99</v>
      </c>
      <c r="L123" s="353" t="s">
        <v>99</v>
      </c>
      <c r="M123" s="353" t="s">
        <v>100</v>
      </c>
      <c r="N123" s="353" t="s">
        <v>175</v>
      </c>
      <c r="O123" s="353" t="s">
        <v>176</v>
      </c>
      <c r="P123" s="353" t="s">
        <v>185</v>
      </c>
      <c r="Q123" s="353" t="s">
        <v>186</v>
      </c>
      <c r="R123" s="353" t="s">
        <v>166</v>
      </c>
      <c r="S123" s="353" t="s">
        <v>179</v>
      </c>
      <c r="T123" s="353" t="s">
        <v>179</v>
      </c>
      <c r="U123" s="353" t="s">
        <v>100</v>
      </c>
      <c r="V123" s="353" t="s">
        <v>175</v>
      </c>
      <c r="W123" s="353" t="s">
        <v>176</v>
      </c>
      <c r="X123" s="353" t="s">
        <v>172</v>
      </c>
      <c r="Y123" s="353" t="s">
        <v>54</v>
      </c>
      <c r="Z123" s="353" t="s">
        <v>54</v>
      </c>
      <c r="AA123" s="353" t="s">
        <v>1307</v>
      </c>
      <c r="AB123" s="353" t="s">
        <v>1308</v>
      </c>
      <c r="AC123" s="353"/>
      <c r="AD123" s="353"/>
      <c r="AE123" s="353"/>
      <c r="AF123" s="353"/>
    </row>
    <row r="124" customFormat="false" ht="11.25" hidden="false" customHeight="false" outlineLevel="0" collapsed="false">
      <c r="A124" s="137" t="n">
        <v>123</v>
      </c>
      <c r="B124" s="353" t="s">
        <v>181</v>
      </c>
      <c r="C124" s="353" t="s">
        <v>191</v>
      </c>
      <c r="D124" s="353" t="s">
        <v>43</v>
      </c>
      <c r="E124" s="353" t="s">
        <v>45</v>
      </c>
      <c r="F124" s="353" t="s">
        <v>47</v>
      </c>
      <c r="G124" s="353"/>
      <c r="H124" s="353" t="s">
        <v>151</v>
      </c>
      <c r="I124" s="353" t="s">
        <v>188</v>
      </c>
      <c r="J124" s="353" t="s">
        <v>174</v>
      </c>
      <c r="K124" s="353" t="s">
        <v>99</v>
      </c>
      <c r="L124" s="353" t="s">
        <v>99</v>
      </c>
      <c r="M124" s="353" t="s">
        <v>100</v>
      </c>
      <c r="N124" s="353" t="s">
        <v>175</v>
      </c>
      <c r="O124" s="353" t="s">
        <v>176</v>
      </c>
      <c r="P124" s="353" t="s">
        <v>189</v>
      </c>
      <c r="Q124" s="353" t="s">
        <v>190</v>
      </c>
      <c r="R124" s="353" t="s">
        <v>166</v>
      </c>
      <c r="S124" s="353" t="s">
        <v>179</v>
      </c>
      <c r="T124" s="353" t="s">
        <v>179</v>
      </c>
      <c r="U124" s="353" t="s">
        <v>100</v>
      </c>
      <c r="V124" s="353" t="s">
        <v>175</v>
      </c>
      <c r="W124" s="353" t="s">
        <v>176</v>
      </c>
      <c r="X124" s="353" t="s">
        <v>172</v>
      </c>
      <c r="Y124" s="353" t="s">
        <v>54</v>
      </c>
      <c r="Z124" s="353" t="s">
        <v>54</v>
      </c>
      <c r="AA124" s="353" t="s">
        <v>1309</v>
      </c>
      <c r="AB124" s="353" t="s">
        <v>1310</v>
      </c>
      <c r="AC124" s="353"/>
      <c r="AD124" s="353"/>
      <c r="AE124" s="353"/>
      <c r="AF124" s="353"/>
    </row>
    <row r="125" customFormat="false" ht="11.25" hidden="false" customHeight="false" outlineLevel="0" collapsed="false">
      <c r="A125" s="137" t="n">
        <v>124</v>
      </c>
      <c r="B125" s="353" t="s">
        <v>181</v>
      </c>
      <c r="C125" s="353" t="s">
        <v>195</v>
      </c>
      <c r="D125" s="353" t="s">
        <v>43</v>
      </c>
      <c r="E125" s="353" t="s">
        <v>45</v>
      </c>
      <c r="F125" s="353" t="s">
        <v>47</v>
      </c>
      <c r="G125" s="353"/>
      <c r="H125" s="353" t="s">
        <v>159</v>
      </c>
      <c r="I125" s="353" t="s">
        <v>192</v>
      </c>
      <c r="J125" s="353" t="s">
        <v>174</v>
      </c>
      <c r="K125" s="353" t="s">
        <v>99</v>
      </c>
      <c r="L125" s="353" t="s">
        <v>99</v>
      </c>
      <c r="M125" s="353" t="s">
        <v>100</v>
      </c>
      <c r="N125" s="353" t="s">
        <v>175</v>
      </c>
      <c r="O125" s="353" t="s">
        <v>176</v>
      </c>
      <c r="P125" s="353" t="s">
        <v>193</v>
      </c>
      <c r="Q125" s="353" t="s">
        <v>194</v>
      </c>
      <c r="R125" s="353" t="s">
        <v>166</v>
      </c>
      <c r="S125" s="353" t="s">
        <v>179</v>
      </c>
      <c r="T125" s="353" t="s">
        <v>179</v>
      </c>
      <c r="U125" s="353" t="s">
        <v>100</v>
      </c>
      <c r="V125" s="353" t="s">
        <v>175</v>
      </c>
      <c r="W125" s="353" t="s">
        <v>176</v>
      </c>
      <c r="X125" s="353" t="s">
        <v>172</v>
      </c>
      <c r="Y125" s="353" t="s">
        <v>54</v>
      </c>
      <c r="Z125" s="353" t="s">
        <v>54</v>
      </c>
      <c r="AA125" s="353" t="s">
        <v>1311</v>
      </c>
      <c r="AB125" s="353" t="s">
        <v>1312</v>
      </c>
      <c r="AC125" s="353"/>
      <c r="AD125" s="353"/>
      <c r="AE125" s="353"/>
      <c r="AF125" s="353"/>
    </row>
    <row r="126" customFormat="false" ht="11.25" hidden="false" customHeight="false" outlineLevel="0" collapsed="false">
      <c r="A126" s="137" t="n">
        <v>125</v>
      </c>
      <c r="B126" s="353" t="s">
        <v>181</v>
      </c>
      <c r="C126" s="353" t="s">
        <v>199</v>
      </c>
      <c r="D126" s="353" t="s">
        <v>43</v>
      </c>
      <c r="E126" s="353" t="s">
        <v>45</v>
      </c>
      <c r="F126" s="353" t="s">
        <v>47</v>
      </c>
      <c r="G126" s="353"/>
      <c r="H126" s="353" t="s">
        <v>200</v>
      </c>
      <c r="I126" s="353" t="s">
        <v>196</v>
      </c>
      <c r="J126" s="353" t="s">
        <v>174</v>
      </c>
      <c r="K126" s="353" t="s">
        <v>99</v>
      </c>
      <c r="L126" s="353" t="s">
        <v>99</v>
      </c>
      <c r="M126" s="353" t="s">
        <v>100</v>
      </c>
      <c r="N126" s="353" t="s">
        <v>175</v>
      </c>
      <c r="O126" s="353" t="s">
        <v>176</v>
      </c>
      <c r="P126" s="353" t="s">
        <v>197</v>
      </c>
      <c r="Q126" s="353" t="s">
        <v>198</v>
      </c>
      <c r="R126" s="353" t="s">
        <v>166</v>
      </c>
      <c r="S126" s="353" t="s">
        <v>179</v>
      </c>
      <c r="T126" s="353" t="s">
        <v>179</v>
      </c>
      <c r="U126" s="353" t="s">
        <v>100</v>
      </c>
      <c r="V126" s="353" t="s">
        <v>175</v>
      </c>
      <c r="W126" s="353" t="s">
        <v>176</v>
      </c>
      <c r="X126" s="353" t="s">
        <v>172</v>
      </c>
      <c r="Y126" s="353" t="s">
        <v>54</v>
      </c>
      <c r="Z126" s="353" t="s">
        <v>54</v>
      </c>
      <c r="AA126" s="353" t="s">
        <v>1199</v>
      </c>
      <c r="AB126" s="353" t="s">
        <v>1313</v>
      </c>
      <c r="AC126" s="353"/>
      <c r="AD126" s="353"/>
      <c r="AE126" s="353"/>
      <c r="AF126" s="353"/>
    </row>
    <row r="127" customFormat="false" ht="11.25" hidden="false" customHeight="false" outlineLevel="0" collapsed="false">
      <c r="A127" s="137" t="n">
        <v>126</v>
      </c>
      <c r="B127" s="353" t="s">
        <v>181</v>
      </c>
      <c r="C127" s="353" t="s">
        <v>1314</v>
      </c>
      <c r="D127" s="353" t="s">
        <v>1315</v>
      </c>
      <c r="E127" s="353" t="s">
        <v>1316</v>
      </c>
      <c r="F127" s="353" t="s">
        <v>737</v>
      </c>
      <c r="G127" s="353"/>
      <c r="H127" s="353" t="s">
        <v>166</v>
      </c>
      <c r="I127" s="353" t="s">
        <v>1317</v>
      </c>
      <c r="J127" s="353" t="s">
        <v>174</v>
      </c>
      <c r="K127" s="353" t="s">
        <v>99</v>
      </c>
      <c r="L127" s="353" t="s">
        <v>99</v>
      </c>
      <c r="M127" s="353" t="s">
        <v>100</v>
      </c>
      <c r="N127" s="353" t="s">
        <v>175</v>
      </c>
      <c r="O127" s="353" t="s">
        <v>176</v>
      </c>
      <c r="P127" s="353" t="s">
        <v>1049</v>
      </c>
      <c r="Q127" s="353" t="s">
        <v>1262</v>
      </c>
      <c r="R127" s="353" t="s">
        <v>166</v>
      </c>
      <c r="S127" s="353" t="s">
        <v>179</v>
      </c>
      <c r="T127" s="353" t="s">
        <v>179</v>
      </c>
      <c r="U127" s="353" t="s">
        <v>100</v>
      </c>
      <c r="V127" s="353" t="s">
        <v>175</v>
      </c>
      <c r="W127" s="353" t="s">
        <v>176</v>
      </c>
      <c r="X127" s="353" t="s">
        <v>172</v>
      </c>
      <c r="Y127" s="353" t="s">
        <v>54</v>
      </c>
      <c r="Z127" s="353" t="s">
        <v>54</v>
      </c>
      <c r="AA127" s="353" t="s">
        <v>1318</v>
      </c>
      <c r="AB127" s="353" t="s">
        <v>1319</v>
      </c>
      <c r="AC127" s="353"/>
      <c r="AD127" s="353"/>
      <c r="AE127" s="353"/>
      <c r="AF127" s="353"/>
    </row>
    <row r="128" customFormat="false" ht="11.25" hidden="false" customHeight="false" outlineLevel="0" collapsed="false">
      <c r="A128" s="137" t="n">
        <v>127</v>
      </c>
      <c r="B128" s="353" t="s">
        <v>181</v>
      </c>
      <c r="C128" s="353" t="s">
        <v>1320</v>
      </c>
      <c r="D128" s="353" t="s">
        <v>1315</v>
      </c>
      <c r="E128" s="353" t="s">
        <v>1316</v>
      </c>
      <c r="F128" s="353" t="s">
        <v>737</v>
      </c>
      <c r="G128" s="353"/>
      <c r="H128" s="353" t="s">
        <v>143</v>
      </c>
      <c r="I128" s="353" t="s">
        <v>1321</v>
      </c>
      <c r="J128" s="353" t="s">
        <v>822</v>
      </c>
      <c r="K128" s="353" t="s">
        <v>99</v>
      </c>
      <c r="L128" s="353" t="s">
        <v>99</v>
      </c>
      <c r="M128" s="353" t="s">
        <v>100</v>
      </c>
      <c r="N128" s="353" t="s">
        <v>175</v>
      </c>
      <c r="O128" s="353" t="s">
        <v>176</v>
      </c>
      <c r="P128" s="353" t="s">
        <v>1049</v>
      </c>
      <c r="Q128" s="353" t="s">
        <v>1262</v>
      </c>
      <c r="R128" s="353" t="s">
        <v>166</v>
      </c>
      <c r="S128" s="353" t="s">
        <v>179</v>
      </c>
      <c r="T128" s="353" t="s">
        <v>179</v>
      </c>
      <c r="U128" s="353" t="s">
        <v>100</v>
      </c>
      <c r="V128" s="353" t="s">
        <v>175</v>
      </c>
      <c r="W128" s="353" t="s">
        <v>176</v>
      </c>
      <c r="X128" s="353" t="s">
        <v>54</v>
      </c>
      <c r="Y128" s="353" t="s">
        <v>172</v>
      </c>
      <c r="Z128" s="353" t="s">
        <v>54</v>
      </c>
      <c r="AA128" s="353"/>
      <c r="AB128" s="353"/>
      <c r="AC128" s="353" t="s">
        <v>939</v>
      </c>
      <c r="AD128" s="353" t="s">
        <v>832</v>
      </c>
      <c r="AE128" s="353" t="s">
        <v>939</v>
      </c>
      <c r="AF128" s="353" t="s">
        <v>832</v>
      </c>
    </row>
    <row r="129" customFormat="false" ht="11.25" hidden="false" customHeight="false" outlineLevel="0" collapsed="false">
      <c r="A129" s="137" t="n">
        <v>128</v>
      </c>
      <c r="B129" s="353" t="s">
        <v>181</v>
      </c>
      <c r="C129" s="353" t="s">
        <v>1322</v>
      </c>
      <c r="D129" s="353" t="s">
        <v>1323</v>
      </c>
      <c r="E129" s="353" t="s">
        <v>1324</v>
      </c>
      <c r="F129" s="353" t="s">
        <v>849</v>
      </c>
      <c r="G129" s="353"/>
      <c r="H129" s="353" t="s">
        <v>166</v>
      </c>
      <c r="I129" s="353" t="s">
        <v>1323</v>
      </c>
      <c r="J129" s="353" t="s">
        <v>214</v>
      </c>
      <c r="K129" s="353" t="s">
        <v>99</v>
      </c>
      <c r="L129" s="353" t="s">
        <v>99</v>
      </c>
      <c r="M129" s="353" t="s">
        <v>100</v>
      </c>
      <c r="N129" s="353" t="s">
        <v>175</v>
      </c>
      <c r="O129" s="353" t="s">
        <v>176</v>
      </c>
      <c r="P129" s="353" t="s">
        <v>1325</v>
      </c>
      <c r="Q129" s="353" t="s">
        <v>200</v>
      </c>
      <c r="R129" s="353" t="s">
        <v>166</v>
      </c>
      <c r="S129" s="353" t="s">
        <v>179</v>
      </c>
      <c r="T129" s="353" t="s">
        <v>179</v>
      </c>
      <c r="U129" s="353" t="s">
        <v>100</v>
      </c>
      <c r="V129" s="353" t="s">
        <v>175</v>
      </c>
      <c r="W129" s="353" t="s">
        <v>176</v>
      </c>
      <c r="X129" s="353" t="s">
        <v>172</v>
      </c>
      <c r="Y129" s="353" t="s">
        <v>172</v>
      </c>
      <c r="Z129" s="353" t="s">
        <v>172</v>
      </c>
      <c r="AA129" s="353" t="s">
        <v>1326</v>
      </c>
      <c r="AB129" s="353" t="s">
        <v>1327</v>
      </c>
      <c r="AC129" s="353" t="s">
        <v>1326</v>
      </c>
      <c r="AD129" s="353" t="s">
        <v>1327</v>
      </c>
      <c r="AE129" s="353" t="s">
        <v>1326</v>
      </c>
      <c r="AF129" s="353" t="s">
        <v>1327</v>
      </c>
    </row>
    <row r="130" customFormat="false" ht="11.25" hidden="false" customHeight="false" outlineLevel="0" collapsed="false">
      <c r="A130" s="137" t="n">
        <v>129</v>
      </c>
      <c r="B130" s="353" t="s">
        <v>181</v>
      </c>
      <c r="C130" s="353" t="s">
        <v>1328</v>
      </c>
      <c r="D130" s="353" t="s">
        <v>1329</v>
      </c>
      <c r="E130" s="353" t="s">
        <v>1330</v>
      </c>
      <c r="F130" s="353" t="s">
        <v>737</v>
      </c>
      <c r="G130" s="353"/>
      <c r="H130" s="353" t="s">
        <v>166</v>
      </c>
      <c r="I130" s="353" t="s">
        <v>1331</v>
      </c>
      <c r="J130" s="353" t="s">
        <v>214</v>
      </c>
      <c r="K130" s="353" t="s">
        <v>99</v>
      </c>
      <c r="L130" s="353" t="s">
        <v>99</v>
      </c>
      <c r="M130" s="353" t="s">
        <v>100</v>
      </c>
      <c r="N130" s="353" t="s">
        <v>175</v>
      </c>
      <c r="O130" s="353" t="s">
        <v>176</v>
      </c>
      <c r="P130" s="353" t="s">
        <v>1049</v>
      </c>
      <c r="Q130" s="353" t="s">
        <v>166</v>
      </c>
      <c r="R130" s="353" t="s">
        <v>166</v>
      </c>
      <c r="S130" s="353" t="s">
        <v>179</v>
      </c>
      <c r="T130" s="353" t="s">
        <v>179</v>
      </c>
      <c r="U130" s="353" t="s">
        <v>100</v>
      </c>
      <c r="V130" s="353" t="s">
        <v>175</v>
      </c>
      <c r="W130" s="353" t="s">
        <v>176</v>
      </c>
      <c r="X130" s="353" t="s">
        <v>172</v>
      </c>
      <c r="Y130" s="353" t="s">
        <v>172</v>
      </c>
      <c r="Z130" s="353" t="s">
        <v>172</v>
      </c>
      <c r="AA130" s="353" t="s">
        <v>1332</v>
      </c>
      <c r="AB130" s="353" t="s">
        <v>1333</v>
      </c>
      <c r="AC130" s="353" t="s">
        <v>1332</v>
      </c>
      <c r="AD130" s="353" t="s">
        <v>1333</v>
      </c>
      <c r="AE130" s="353" t="s">
        <v>1332</v>
      </c>
      <c r="AF130" s="353" t="s">
        <v>1333</v>
      </c>
    </row>
    <row r="131" customFormat="false" ht="11.25" hidden="false" customHeight="false" outlineLevel="0" collapsed="false">
      <c r="A131" s="137" t="n">
        <v>130</v>
      </c>
      <c r="B131" s="353" t="s">
        <v>181</v>
      </c>
      <c r="C131" s="353" t="s">
        <v>1334</v>
      </c>
      <c r="D131" s="353" t="s">
        <v>1329</v>
      </c>
      <c r="E131" s="353" t="s">
        <v>1330</v>
      </c>
      <c r="F131" s="353" t="s">
        <v>737</v>
      </c>
      <c r="G131" s="353"/>
      <c r="H131" s="353" t="s">
        <v>143</v>
      </c>
      <c r="I131" s="353" t="s">
        <v>1335</v>
      </c>
      <c r="J131" s="353" t="s">
        <v>214</v>
      </c>
      <c r="K131" s="353" t="s">
        <v>99</v>
      </c>
      <c r="L131" s="353" t="s">
        <v>99</v>
      </c>
      <c r="M131" s="353" t="s">
        <v>100</v>
      </c>
      <c r="N131" s="353" t="s">
        <v>175</v>
      </c>
      <c r="O131" s="353" t="s">
        <v>176</v>
      </c>
      <c r="P131" s="353" t="s">
        <v>1336</v>
      </c>
      <c r="Q131" s="353" t="s">
        <v>1337</v>
      </c>
      <c r="R131" s="353" t="s">
        <v>166</v>
      </c>
      <c r="S131" s="353" t="s">
        <v>179</v>
      </c>
      <c r="T131" s="353" t="s">
        <v>179</v>
      </c>
      <c r="U131" s="353" t="s">
        <v>100</v>
      </c>
      <c r="V131" s="353" t="s">
        <v>175</v>
      </c>
      <c r="W131" s="353" t="s">
        <v>176</v>
      </c>
      <c r="X131" s="353" t="s">
        <v>172</v>
      </c>
      <c r="Y131" s="353" t="s">
        <v>172</v>
      </c>
      <c r="Z131" s="353" t="s">
        <v>172</v>
      </c>
      <c r="AA131" s="353" t="s">
        <v>1338</v>
      </c>
      <c r="AB131" s="353" t="s">
        <v>1338</v>
      </c>
      <c r="AC131" s="353" t="s">
        <v>1338</v>
      </c>
      <c r="AD131" s="353" t="s">
        <v>1338</v>
      </c>
      <c r="AE131" s="353" t="s">
        <v>1338</v>
      </c>
      <c r="AF131" s="353" t="s">
        <v>1338</v>
      </c>
    </row>
    <row r="132" customFormat="false" ht="11.25" hidden="false" customHeight="false" outlineLevel="0" collapsed="false">
      <c r="A132" s="137" t="n">
        <v>131</v>
      </c>
      <c r="B132" s="353" t="s">
        <v>181</v>
      </c>
      <c r="C132" s="353" t="s">
        <v>1339</v>
      </c>
      <c r="D132" s="353" t="s">
        <v>1340</v>
      </c>
      <c r="E132" s="353" t="s">
        <v>1341</v>
      </c>
      <c r="F132" s="353" t="s">
        <v>737</v>
      </c>
      <c r="G132" s="353"/>
      <c r="H132" s="353" t="s">
        <v>166</v>
      </c>
      <c r="I132" s="353" t="s">
        <v>850</v>
      </c>
      <c r="J132" s="353" t="s">
        <v>214</v>
      </c>
      <c r="K132" s="353" t="s">
        <v>99</v>
      </c>
      <c r="L132" s="353" t="s">
        <v>99</v>
      </c>
      <c r="M132" s="353" t="s">
        <v>100</v>
      </c>
      <c r="N132" s="353" t="s">
        <v>175</v>
      </c>
      <c r="O132" s="353" t="s">
        <v>176</v>
      </c>
      <c r="P132" s="353" t="s">
        <v>1342</v>
      </c>
      <c r="Q132" s="353" t="s">
        <v>1289</v>
      </c>
      <c r="R132" s="353" t="s">
        <v>166</v>
      </c>
      <c r="S132" s="353" t="s">
        <v>179</v>
      </c>
      <c r="T132" s="353" t="s">
        <v>179</v>
      </c>
      <c r="U132" s="353" t="s">
        <v>100</v>
      </c>
      <c r="V132" s="353" t="s">
        <v>175</v>
      </c>
      <c r="W132" s="353" t="s">
        <v>176</v>
      </c>
      <c r="X132" s="353" t="s">
        <v>172</v>
      </c>
      <c r="Y132" s="353" t="s">
        <v>172</v>
      </c>
      <c r="Z132" s="353" t="s">
        <v>172</v>
      </c>
      <c r="AA132" s="353" t="s">
        <v>1343</v>
      </c>
      <c r="AB132" s="353" t="s">
        <v>1344</v>
      </c>
      <c r="AC132" s="353" t="s">
        <v>1343</v>
      </c>
      <c r="AD132" s="353" t="s">
        <v>1344</v>
      </c>
      <c r="AE132" s="353" t="s">
        <v>1343</v>
      </c>
      <c r="AF132" s="353" t="s">
        <v>1344</v>
      </c>
    </row>
    <row r="133" customFormat="false" ht="11.25" hidden="false" customHeight="false" outlineLevel="0" collapsed="false">
      <c r="A133" s="137" t="n">
        <v>132</v>
      </c>
      <c r="B133" s="353" t="s">
        <v>181</v>
      </c>
      <c r="C133" s="353" t="s">
        <v>1345</v>
      </c>
      <c r="D133" s="353" t="s">
        <v>1346</v>
      </c>
      <c r="E133" s="353" t="s">
        <v>1347</v>
      </c>
      <c r="F133" s="353" t="s">
        <v>737</v>
      </c>
      <c r="G133" s="353"/>
      <c r="H133" s="353" t="s">
        <v>166</v>
      </c>
      <c r="I133" s="353" t="s">
        <v>1348</v>
      </c>
      <c r="J133" s="353" t="s">
        <v>214</v>
      </c>
      <c r="K133" s="353" t="s">
        <v>99</v>
      </c>
      <c r="L133" s="353" t="s">
        <v>99</v>
      </c>
      <c r="M133" s="353" t="s">
        <v>100</v>
      </c>
      <c r="N133" s="353" t="s">
        <v>175</v>
      </c>
      <c r="O133" s="353" t="s">
        <v>176</v>
      </c>
      <c r="P133" s="353" t="s">
        <v>1349</v>
      </c>
      <c r="Q133" s="353" t="s">
        <v>1350</v>
      </c>
      <c r="R133" s="353" t="s">
        <v>166</v>
      </c>
      <c r="S133" s="353" t="s">
        <v>179</v>
      </c>
      <c r="T133" s="353" t="s">
        <v>179</v>
      </c>
      <c r="U133" s="353" t="s">
        <v>100</v>
      </c>
      <c r="V133" s="353" t="s">
        <v>175</v>
      </c>
      <c r="W133" s="353" t="s">
        <v>176</v>
      </c>
      <c r="X133" s="353" t="s">
        <v>172</v>
      </c>
      <c r="Y133" s="353" t="s">
        <v>172</v>
      </c>
      <c r="Z133" s="353" t="s">
        <v>172</v>
      </c>
      <c r="AA133" s="353" t="s">
        <v>1351</v>
      </c>
      <c r="AB133" s="353" t="s">
        <v>1352</v>
      </c>
      <c r="AC133" s="353" t="s">
        <v>1351</v>
      </c>
      <c r="AD133" s="353" t="s">
        <v>1352</v>
      </c>
      <c r="AE133" s="353" t="s">
        <v>1351</v>
      </c>
      <c r="AF133" s="353" t="s">
        <v>1352</v>
      </c>
    </row>
    <row r="134" customFormat="false" ht="11.25" hidden="false" customHeight="false" outlineLevel="0" collapsed="false">
      <c r="A134" s="137" t="n">
        <v>133</v>
      </c>
      <c r="B134" s="353" t="s">
        <v>181</v>
      </c>
      <c r="C134" s="353" t="s">
        <v>1353</v>
      </c>
      <c r="D134" s="353" t="s">
        <v>1354</v>
      </c>
      <c r="E134" s="353" t="s">
        <v>1355</v>
      </c>
      <c r="F134" s="353" t="s">
        <v>737</v>
      </c>
      <c r="G134" s="353"/>
      <c r="H134" s="353" t="s">
        <v>166</v>
      </c>
      <c r="I134" s="353" t="s">
        <v>1356</v>
      </c>
      <c r="J134" s="353" t="s">
        <v>214</v>
      </c>
      <c r="K134" s="353" t="s">
        <v>99</v>
      </c>
      <c r="L134" s="353" t="s">
        <v>99</v>
      </c>
      <c r="M134" s="353" t="s">
        <v>100</v>
      </c>
      <c r="N134" s="353" t="s">
        <v>175</v>
      </c>
      <c r="O134" s="353" t="s">
        <v>176</v>
      </c>
      <c r="P134" s="353" t="s">
        <v>876</v>
      </c>
      <c r="Q134" s="353" t="s">
        <v>986</v>
      </c>
      <c r="R134" s="353" t="s">
        <v>166</v>
      </c>
      <c r="S134" s="353" t="s">
        <v>179</v>
      </c>
      <c r="T134" s="353" t="s">
        <v>179</v>
      </c>
      <c r="U134" s="353" t="s">
        <v>100</v>
      </c>
      <c r="V134" s="353" t="s">
        <v>175</v>
      </c>
      <c r="W134" s="353" t="s">
        <v>176</v>
      </c>
      <c r="X134" s="353" t="s">
        <v>172</v>
      </c>
      <c r="Y134" s="353" t="s">
        <v>172</v>
      </c>
      <c r="Z134" s="353" t="s">
        <v>172</v>
      </c>
      <c r="AA134" s="353" t="s">
        <v>1357</v>
      </c>
      <c r="AB134" s="353" t="s">
        <v>1358</v>
      </c>
      <c r="AC134" s="353" t="s">
        <v>1359</v>
      </c>
      <c r="AD134" s="353" t="s">
        <v>1360</v>
      </c>
      <c r="AE134" s="353" t="s">
        <v>1359</v>
      </c>
      <c r="AF134" s="353" t="s">
        <v>1360</v>
      </c>
    </row>
    <row r="135" customFormat="false" ht="11.25" hidden="false" customHeight="false" outlineLevel="0" collapsed="false">
      <c r="A135" s="137" t="n">
        <v>134</v>
      </c>
      <c r="B135" s="353" t="s">
        <v>181</v>
      </c>
      <c r="C135" s="353" t="s">
        <v>1361</v>
      </c>
      <c r="D135" s="353" t="s">
        <v>1362</v>
      </c>
      <c r="E135" s="353" t="s">
        <v>1363</v>
      </c>
      <c r="F135" s="353" t="s">
        <v>47</v>
      </c>
      <c r="G135" s="353"/>
      <c r="H135" s="353" t="s">
        <v>166</v>
      </c>
      <c r="I135" s="353" t="s">
        <v>1364</v>
      </c>
      <c r="J135" s="353" t="s">
        <v>214</v>
      </c>
      <c r="K135" s="353" t="s">
        <v>99</v>
      </c>
      <c r="L135" s="353" t="s">
        <v>99</v>
      </c>
      <c r="M135" s="353" t="s">
        <v>100</v>
      </c>
      <c r="N135" s="353" t="s">
        <v>175</v>
      </c>
      <c r="O135" s="353" t="s">
        <v>176</v>
      </c>
      <c r="P135" s="353" t="s">
        <v>1365</v>
      </c>
      <c r="Q135" s="353" t="s">
        <v>942</v>
      </c>
      <c r="R135" s="353" t="s">
        <v>166</v>
      </c>
      <c r="S135" s="353" t="s">
        <v>179</v>
      </c>
      <c r="T135" s="353" t="s">
        <v>179</v>
      </c>
      <c r="U135" s="353" t="s">
        <v>100</v>
      </c>
      <c r="V135" s="353" t="s">
        <v>175</v>
      </c>
      <c r="W135" s="353" t="s">
        <v>176</v>
      </c>
      <c r="X135" s="353" t="s">
        <v>172</v>
      </c>
      <c r="Y135" s="353" t="s">
        <v>172</v>
      </c>
      <c r="Z135" s="353" t="s">
        <v>172</v>
      </c>
      <c r="AA135" s="353" t="s">
        <v>1366</v>
      </c>
      <c r="AB135" s="353" t="s">
        <v>1367</v>
      </c>
      <c r="AC135" s="353" t="s">
        <v>1366</v>
      </c>
      <c r="AD135" s="353" t="s">
        <v>1367</v>
      </c>
      <c r="AE135" s="353" t="s">
        <v>1366</v>
      </c>
      <c r="AF135" s="353" t="s">
        <v>1367</v>
      </c>
    </row>
    <row r="136" customFormat="false" ht="11.25" hidden="false" customHeight="false" outlineLevel="0" collapsed="false">
      <c r="A136" s="137" t="n">
        <v>135</v>
      </c>
      <c r="B136" s="353" t="s">
        <v>181</v>
      </c>
      <c r="C136" s="353" t="s">
        <v>1368</v>
      </c>
      <c r="D136" s="353" t="s">
        <v>1362</v>
      </c>
      <c r="E136" s="353" t="s">
        <v>1363</v>
      </c>
      <c r="F136" s="353" t="s">
        <v>47</v>
      </c>
      <c r="G136" s="353"/>
      <c r="H136" s="353" t="s">
        <v>143</v>
      </c>
      <c r="I136" s="353" t="s">
        <v>1369</v>
      </c>
      <c r="J136" s="353" t="s">
        <v>214</v>
      </c>
      <c r="K136" s="353" t="s">
        <v>99</v>
      </c>
      <c r="L136" s="353" t="s">
        <v>99</v>
      </c>
      <c r="M136" s="353" t="s">
        <v>100</v>
      </c>
      <c r="N136" s="353" t="s">
        <v>175</v>
      </c>
      <c r="O136" s="353" t="s">
        <v>176</v>
      </c>
      <c r="P136" s="353" t="s">
        <v>1370</v>
      </c>
      <c r="Q136" s="353" t="s">
        <v>230</v>
      </c>
      <c r="R136" s="353" t="s">
        <v>166</v>
      </c>
      <c r="S136" s="353" t="s">
        <v>179</v>
      </c>
      <c r="T136" s="353" t="s">
        <v>179</v>
      </c>
      <c r="U136" s="353" t="s">
        <v>100</v>
      </c>
      <c r="V136" s="353" t="s">
        <v>175</v>
      </c>
      <c r="W136" s="353" t="s">
        <v>176</v>
      </c>
      <c r="X136" s="353" t="s">
        <v>172</v>
      </c>
      <c r="Y136" s="353" t="s">
        <v>54</v>
      </c>
      <c r="Z136" s="353" t="s">
        <v>172</v>
      </c>
      <c r="AA136" s="353" t="s">
        <v>1054</v>
      </c>
      <c r="AB136" s="353" t="s">
        <v>1371</v>
      </c>
      <c r="AC136" s="353" t="s">
        <v>1054</v>
      </c>
      <c r="AD136" s="353" t="s">
        <v>1371</v>
      </c>
      <c r="AE136" s="353" t="s">
        <v>1054</v>
      </c>
      <c r="AF136" s="353" t="s">
        <v>1371</v>
      </c>
    </row>
    <row r="137" customFormat="false" ht="11.25" hidden="false" customHeight="false" outlineLevel="0" collapsed="false">
      <c r="A137" s="137" t="n">
        <v>136</v>
      </c>
      <c r="B137" s="353" t="s">
        <v>181</v>
      </c>
      <c r="C137" s="353" t="s">
        <v>1372</v>
      </c>
      <c r="D137" s="353" t="s">
        <v>1373</v>
      </c>
      <c r="E137" s="353" t="s">
        <v>1374</v>
      </c>
      <c r="F137" s="353" t="s">
        <v>849</v>
      </c>
      <c r="G137" s="353"/>
      <c r="H137" s="353" t="s">
        <v>143</v>
      </c>
      <c r="I137" s="353" t="s">
        <v>1375</v>
      </c>
      <c r="J137" s="353" t="s">
        <v>174</v>
      </c>
      <c r="K137" s="353" t="s">
        <v>99</v>
      </c>
      <c r="L137" s="353" t="s">
        <v>99</v>
      </c>
      <c r="M137" s="353" t="s">
        <v>100</v>
      </c>
      <c r="N137" s="353" t="s">
        <v>175</v>
      </c>
      <c r="O137" s="353" t="s">
        <v>176</v>
      </c>
      <c r="P137" s="353" t="s">
        <v>1376</v>
      </c>
      <c r="Q137" s="353" t="s">
        <v>224</v>
      </c>
      <c r="R137" s="353" t="s">
        <v>166</v>
      </c>
      <c r="S137" s="353" t="s">
        <v>179</v>
      </c>
      <c r="T137" s="353" t="s">
        <v>179</v>
      </c>
      <c r="U137" s="353" t="s">
        <v>100</v>
      </c>
      <c r="V137" s="353" t="s">
        <v>175</v>
      </c>
      <c r="W137" s="353" t="s">
        <v>176</v>
      </c>
      <c r="X137" s="353" t="s">
        <v>172</v>
      </c>
      <c r="Y137" s="353" t="s">
        <v>54</v>
      </c>
      <c r="Z137" s="353" t="s">
        <v>54</v>
      </c>
      <c r="AA137" s="353" t="s">
        <v>1377</v>
      </c>
      <c r="AB137" s="353" t="s">
        <v>1378</v>
      </c>
      <c r="AC137" s="353"/>
      <c r="AD137" s="353"/>
      <c r="AE137" s="353"/>
      <c r="AF137" s="353"/>
    </row>
    <row r="138" customFormat="false" ht="11.25" hidden="false" customHeight="false" outlineLevel="0" collapsed="false">
      <c r="A138" s="137" t="n">
        <v>137</v>
      </c>
      <c r="B138" s="353" t="s">
        <v>181</v>
      </c>
      <c r="C138" s="353" t="s">
        <v>1379</v>
      </c>
      <c r="D138" s="353" t="s">
        <v>1380</v>
      </c>
      <c r="E138" s="353" t="s">
        <v>1381</v>
      </c>
      <c r="F138" s="353" t="s">
        <v>862</v>
      </c>
      <c r="G138" s="353"/>
      <c r="H138" s="353" t="s">
        <v>166</v>
      </c>
      <c r="I138" s="353" t="s">
        <v>1382</v>
      </c>
      <c r="J138" s="353" t="s">
        <v>822</v>
      </c>
      <c r="K138" s="353" t="s">
        <v>99</v>
      </c>
      <c r="L138" s="353" t="s">
        <v>99</v>
      </c>
      <c r="M138" s="353" t="s">
        <v>100</v>
      </c>
      <c r="N138" s="353" t="s">
        <v>175</v>
      </c>
      <c r="O138" s="353" t="s">
        <v>176</v>
      </c>
      <c r="P138" s="353" t="s">
        <v>904</v>
      </c>
      <c r="Q138" s="353" t="s">
        <v>1061</v>
      </c>
      <c r="R138" s="353" t="s">
        <v>166</v>
      </c>
      <c r="S138" s="353" t="s">
        <v>179</v>
      </c>
      <c r="T138" s="353" t="s">
        <v>179</v>
      </c>
      <c r="U138" s="353" t="s">
        <v>100</v>
      </c>
      <c r="V138" s="353" t="s">
        <v>175</v>
      </c>
      <c r="W138" s="353" t="s">
        <v>176</v>
      </c>
      <c r="X138" s="353" t="s">
        <v>54</v>
      </c>
      <c r="Y138" s="353" t="s">
        <v>172</v>
      </c>
      <c r="Z138" s="353" t="s">
        <v>172</v>
      </c>
      <c r="AA138" s="353"/>
      <c r="AB138" s="353"/>
      <c r="AC138" s="353" t="s">
        <v>1383</v>
      </c>
      <c r="AD138" s="353" t="s">
        <v>209</v>
      </c>
      <c r="AE138" s="353" t="s">
        <v>1383</v>
      </c>
      <c r="AF138" s="353" t="s">
        <v>209</v>
      </c>
    </row>
    <row r="139" customFormat="false" ht="11.25" hidden="false" customHeight="false" outlineLevel="0" collapsed="false">
      <c r="A139" s="137" t="n">
        <v>138</v>
      </c>
      <c r="B139" s="353" t="s">
        <v>181</v>
      </c>
      <c r="C139" s="353" t="s">
        <v>1384</v>
      </c>
      <c r="D139" s="353" t="s">
        <v>1385</v>
      </c>
      <c r="E139" s="353" t="s">
        <v>1386</v>
      </c>
      <c r="F139" s="353" t="s">
        <v>47</v>
      </c>
      <c r="G139" s="353"/>
      <c r="H139" s="353" t="s">
        <v>166</v>
      </c>
      <c r="I139" s="353" t="s">
        <v>850</v>
      </c>
      <c r="J139" s="353" t="s">
        <v>214</v>
      </c>
      <c r="K139" s="353" t="s">
        <v>99</v>
      </c>
      <c r="L139" s="353" t="s">
        <v>99</v>
      </c>
      <c r="M139" s="353" t="s">
        <v>100</v>
      </c>
      <c r="N139" s="353" t="s">
        <v>175</v>
      </c>
      <c r="O139" s="353" t="s">
        <v>176</v>
      </c>
      <c r="P139" s="353" t="s">
        <v>1387</v>
      </c>
      <c r="Q139" s="353" t="s">
        <v>810</v>
      </c>
      <c r="R139" s="353" t="s">
        <v>166</v>
      </c>
      <c r="S139" s="353" t="s">
        <v>179</v>
      </c>
      <c r="T139" s="353" t="s">
        <v>179</v>
      </c>
      <c r="U139" s="353" t="s">
        <v>100</v>
      </c>
      <c r="V139" s="353" t="s">
        <v>175</v>
      </c>
      <c r="W139" s="353" t="s">
        <v>176</v>
      </c>
      <c r="X139" s="353" t="s">
        <v>172</v>
      </c>
      <c r="Y139" s="353" t="s">
        <v>54</v>
      </c>
      <c r="Z139" s="353" t="s">
        <v>172</v>
      </c>
      <c r="AA139" s="353" t="s">
        <v>1388</v>
      </c>
      <c r="AB139" s="353" t="s">
        <v>200</v>
      </c>
      <c r="AC139" s="353" t="s">
        <v>1388</v>
      </c>
      <c r="AD139" s="353" t="s">
        <v>200</v>
      </c>
      <c r="AE139" s="353" t="s">
        <v>1388</v>
      </c>
      <c r="AF139" s="353" t="s">
        <v>200</v>
      </c>
    </row>
    <row r="140" customFormat="false" ht="11.25" hidden="false" customHeight="false" outlineLevel="0" collapsed="false">
      <c r="A140" s="137" t="n">
        <v>139</v>
      </c>
      <c r="B140" s="353" t="s">
        <v>181</v>
      </c>
      <c r="C140" s="353" t="s">
        <v>1389</v>
      </c>
      <c r="D140" s="353" t="s">
        <v>1390</v>
      </c>
      <c r="E140" s="353" t="s">
        <v>1391</v>
      </c>
      <c r="F140" s="353" t="s">
        <v>737</v>
      </c>
      <c r="G140" s="353"/>
      <c r="H140" s="353" t="s">
        <v>166</v>
      </c>
      <c r="I140" s="353" t="s">
        <v>1392</v>
      </c>
      <c r="J140" s="353" t="s">
        <v>214</v>
      </c>
      <c r="K140" s="353" t="s">
        <v>99</v>
      </c>
      <c r="L140" s="353" t="s">
        <v>99</v>
      </c>
      <c r="M140" s="353" t="s">
        <v>100</v>
      </c>
      <c r="N140" s="353" t="s">
        <v>175</v>
      </c>
      <c r="O140" s="353" t="s">
        <v>176</v>
      </c>
      <c r="P140" s="353" t="s">
        <v>1393</v>
      </c>
      <c r="Q140" s="353" t="s">
        <v>805</v>
      </c>
      <c r="R140" s="353" t="s">
        <v>166</v>
      </c>
      <c r="S140" s="353" t="s">
        <v>179</v>
      </c>
      <c r="T140" s="353" t="s">
        <v>179</v>
      </c>
      <c r="U140" s="353" t="s">
        <v>100</v>
      </c>
      <c r="V140" s="353" t="s">
        <v>175</v>
      </c>
      <c r="W140" s="353" t="s">
        <v>176</v>
      </c>
      <c r="X140" s="353" t="s">
        <v>172</v>
      </c>
      <c r="Y140" s="353" t="s">
        <v>172</v>
      </c>
      <c r="Z140" s="353" t="s">
        <v>172</v>
      </c>
      <c r="AA140" s="353" t="s">
        <v>820</v>
      </c>
      <c r="AB140" s="353" t="s">
        <v>1394</v>
      </c>
      <c r="AC140" s="353" t="s">
        <v>820</v>
      </c>
      <c r="AD140" s="353" t="s">
        <v>1394</v>
      </c>
      <c r="AE140" s="353" t="s">
        <v>820</v>
      </c>
      <c r="AF140" s="353" t="s">
        <v>1394</v>
      </c>
    </row>
    <row r="141" customFormat="false" ht="11.25" hidden="false" customHeight="false" outlineLevel="0" collapsed="false">
      <c r="A141" s="137" t="n">
        <v>140</v>
      </c>
      <c r="B141" s="353" t="s">
        <v>181</v>
      </c>
      <c r="C141" s="353" t="s">
        <v>1395</v>
      </c>
      <c r="D141" s="353" t="s">
        <v>1396</v>
      </c>
      <c r="E141" s="353" t="s">
        <v>1397</v>
      </c>
      <c r="F141" s="353" t="s">
        <v>1398</v>
      </c>
      <c r="G141" s="353"/>
      <c r="H141" s="353" t="s">
        <v>166</v>
      </c>
      <c r="I141" s="353" t="s">
        <v>1399</v>
      </c>
      <c r="J141" s="353" t="s">
        <v>214</v>
      </c>
      <c r="K141" s="353" t="s">
        <v>99</v>
      </c>
      <c r="L141" s="353" t="s">
        <v>99</v>
      </c>
      <c r="M141" s="353" t="s">
        <v>100</v>
      </c>
      <c r="N141" s="353" t="s">
        <v>175</v>
      </c>
      <c r="O141" s="353" t="s">
        <v>176</v>
      </c>
      <c r="P141" s="353" t="s">
        <v>1400</v>
      </c>
      <c r="Q141" s="353" t="s">
        <v>1401</v>
      </c>
      <c r="R141" s="353" t="s">
        <v>166</v>
      </c>
      <c r="S141" s="353" t="s">
        <v>179</v>
      </c>
      <c r="T141" s="353" t="s">
        <v>179</v>
      </c>
      <c r="U141" s="353" t="s">
        <v>100</v>
      </c>
      <c r="V141" s="353" t="s">
        <v>175</v>
      </c>
      <c r="W141" s="353" t="s">
        <v>176</v>
      </c>
      <c r="X141" s="353" t="s">
        <v>172</v>
      </c>
      <c r="Y141" s="353" t="s">
        <v>172</v>
      </c>
      <c r="Z141" s="353" t="s">
        <v>172</v>
      </c>
      <c r="AA141" s="353" t="s">
        <v>1402</v>
      </c>
      <c r="AB141" s="353" t="s">
        <v>1403</v>
      </c>
      <c r="AC141" s="353" t="s">
        <v>1402</v>
      </c>
      <c r="AD141" s="353" t="s">
        <v>1403</v>
      </c>
      <c r="AE141" s="353" t="s">
        <v>1402</v>
      </c>
      <c r="AF141" s="353" t="s">
        <v>1403</v>
      </c>
    </row>
    <row r="142" customFormat="false" ht="11.25" hidden="false" customHeight="false" outlineLevel="0" collapsed="false">
      <c r="A142" s="137" t="n">
        <v>141</v>
      </c>
      <c r="B142" s="353" t="s">
        <v>181</v>
      </c>
      <c r="C142" s="353" t="s">
        <v>1404</v>
      </c>
      <c r="D142" s="353" t="s">
        <v>1396</v>
      </c>
      <c r="E142" s="353" t="s">
        <v>1397</v>
      </c>
      <c r="F142" s="353" t="s">
        <v>1398</v>
      </c>
      <c r="G142" s="353"/>
      <c r="H142" s="353" t="s">
        <v>143</v>
      </c>
      <c r="I142" s="353" t="s">
        <v>1405</v>
      </c>
      <c r="J142" s="353" t="s">
        <v>214</v>
      </c>
      <c r="K142" s="353" t="s">
        <v>99</v>
      </c>
      <c r="L142" s="353" t="s">
        <v>99</v>
      </c>
      <c r="M142" s="353" t="s">
        <v>100</v>
      </c>
      <c r="N142" s="353" t="s">
        <v>175</v>
      </c>
      <c r="O142" s="353" t="s">
        <v>176</v>
      </c>
      <c r="P142" s="353" t="s">
        <v>807</v>
      </c>
      <c r="Q142" s="353" t="s">
        <v>1406</v>
      </c>
      <c r="R142" s="353" t="s">
        <v>166</v>
      </c>
      <c r="S142" s="353" t="s">
        <v>179</v>
      </c>
      <c r="T142" s="353" t="s">
        <v>179</v>
      </c>
      <c r="U142" s="353" t="s">
        <v>100</v>
      </c>
      <c r="V142" s="353" t="s">
        <v>175</v>
      </c>
      <c r="W142" s="353" t="s">
        <v>176</v>
      </c>
      <c r="X142" s="353" t="s">
        <v>172</v>
      </c>
      <c r="Y142" s="353" t="s">
        <v>172</v>
      </c>
      <c r="Z142" s="353" t="s">
        <v>172</v>
      </c>
      <c r="AA142" s="353" t="s">
        <v>843</v>
      </c>
      <c r="AB142" s="353" t="s">
        <v>1407</v>
      </c>
      <c r="AC142" s="353" t="s">
        <v>843</v>
      </c>
      <c r="AD142" s="353" t="s">
        <v>1407</v>
      </c>
      <c r="AE142" s="353" t="s">
        <v>843</v>
      </c>
      <c r="AF142" s="353" t="s">
        <v>1407</v>
      </c>
    </row>
    <row r="143" customFormat="false" ht="11.25" hidden="false" customHeight="false" outlineLevel="0" collapsed="false">
      <c r="A143" s="137" t="n">
        <v>142</v>
      </c>
      <c r="B143" s="353" t="s">
        <v>181</v>
      </c>
      <c r="C143" s="353" t="s">
        <v>1408</v>
      </c>
      <c r="D143" s="353" t="s">
        <v>1396</v>
      </c>
      <c r="E143" s="353" t="s">
        <v>1397</v>
      </c>
      <c r="F143" s="353" t="s">
        <v>1398</v>
      </c>
      <c r="G143" s="353"/>
      <c r="H143" s="353" t="s">
        <v>151</v>
      </c>
      <c r="I143" s="353" t="s">
        <v>1409</v>
      </c>
      <c r="J143" s="353" t="s">
        <v>214</v>
      </c>
      <c r="K143" s="353" t="s">
        <v>99</v>
      </c>
      <c r="L143" s="353" t="s">
        <v>99</v>
      </c>
      <c r="M143" s="353" t="s">
        <v>100</v>
      </c>
      <c r="N143" s="353" t="s">
        <v>175</v>
      </c>
      <c r="O143" s="353" t="s">
        <v>176</v>
      </c>
      <c r="P143" s="353" t="s">
        <v>1410</v>
      </c>
      <c r="Q143" s="353" t="s">
        <v>1411</v>
      </c>
      <c r="R143" s="353" t="s">
        <v>166</v>
      </c>
      <c r="S143" s="353" t="s">
        <v>179</v>
      </c>
      <c r="T143" s="353" t="s">
        <v>179</v>
      </c>
      <c r="U143" s="353" t="s">
        <v>100</v>
      </c>
      <c r="V143" s="353" t="s">
        <v>175</v>
      </c>
      <c r="W143" s="353" t="s">
        <v>176</v>
      </c>
      <c r="X143" s="353" t="s">
        <v>172</v>
      </c>
      <c r="Y143" s="353" t="s">
        <v>172</v>
      </c>
      <c r="Z143" s="353" t="s">
        <v>172</v>
      </c>
      <c r="AA143" s="353" t="s">
        <v>1412</v>
      </c>
      <c r="AB143" s="353" t="s">
        <v>1413</v>
      </c>
      <c r="AC143" s="353" t="s">
        <v>1412</v>
      </c>
      <c r="AD143" s="353" t="s">
        <v>1413</v>
      </c>
      <c r="AE143" s="353" t="s">
        <v>1412</v>
      </c>
      <c r="AF143" s="353" t="s">
        <v>1413</v>
      </c>
    </row>
    <row r="144" customFormat="false" ht="11.25" hidden="false" customHeight="false" outlineLevel="0" collapsed="false">
      <c r="A144" s="137" t="n">
        <v>143</v>
      </c>
      <c r="B144" s="353" t="s">
        <v>181</v>
      </c>
      <c r="C144" s="353" t="s">
        <v>1414</v>
      </c>
      <c r="D144" s="353" t="s">
        <v>1396</v>
      </c>
      <c r="E144" s="353" t="s">
        <v>1397</v>
      </c>
      <c r="F144" s="353" t="s">
        <v>1398</v>
      </c>
      <c r="G144" s="353"/>
      <c r="H144" s="353" t="s">
        <v>225</v>
      </c>
      <c r="I144" s="353" t="s">
        <v>1415</v>
      </c>
      <c r="J144" s="353" t="s">
        <v>174</v>
      </c>
      <c r="K144" s="353" t="s">
        <v>99</v>
      </c>
      <c r="L144" s="353" t="s">
        <v>99</v>
      </c>
      <c r="M144" s="353" t="s">
        <v>100</v>
      </c>
      <c r="N144" s="353" t="s">
        <v>175</v>
      </c>
      <c r="O144" s="353" t="s">
        <v>176</v>
      </c>
      <c r="P144" s="353" t="s">
        <v>1416</v>
      </c>
      <c r="Q144" s="353" t="s">
        <v>1130</v>
      </c>
      <c r="R144" s="353" t="s">
        <v>166</v>
      </c>
      <c r="S144" s="353" t="s">
        <v>179</v>
      </c>
      <c r="T144" s="353" t="s">
        <v>179</v>
      </c>
      <c r="U144" s="353" t="s">
        <v>100</v>
      </c>
      <c r="V144" s="353" t="s">
        <v>175</v>
      </c>
      <c r="W144" s="353" t="s">
        <v>176</v>
      </c>
      <c r="X144" s="353" t="s">
        <v>172</v>
      </c>
      <c r="Y144" s="353" t="s">
        <v>54</v>
      </c>
      <c r="Z144" s="353" t="s">
        <v>54</v>
      </c>
      <c r="AA144" s="353" t="s">
        <v>1417</v>
      </c>
      <c r="AB144" s="353" t="s">
        <v>1418</v>
      </c>
      <c r="AC144" s="353"/>
      <c r="AD144" s="353"/>
      <c r="AE144" s="353"/>
      <c r="AF144" s="353"/>
    </row>
    <row r="145" customFormat="false" ht="11.25" hidden="false" customHeight="false" outlineLevel="0" collapsed="false">
      <c r="A145" s="137" t="n">
        <v>144</v>
      </c>
      <c r="B145" s="353" t="s">
        <v>181</v>
      </c>
      <c r="C145" s="353" t="s">
        <v>1419</v>
      </c>
      <c r="D145" s="353" t="s">
        <v>1420</v>
      </c>
      <c r="E145" s="353" t="s">
        <v>1421</v>
      </c>
      <c r="F145" s="353" t="s">
        <v>737</v>
      </c>
      <c r="G145" s="353"/>
      <c r="H145" s="353" t="s">
        <v>166</v>
      </c>
      <c r="I145" s="353" t="s">
        <v>850</v>
      </c>
      <c r="J145" s="353" t="s">
        <v>214</v>
      </c>
      <c r="K145" s="353" t="s">
        <v>99</v>
      </c>
      <c r="L145" s="353" t="s">
        <v>99</v>
      </c>
      <c r="M145" s="353" t="s">
        <v>100</v>
      </c>
      <c r="N145" s="353" t="s">
        <v>175</v>
      </c>
      <c r="O145" s="353" t="s">
        <v>176</v>
      </c>
      <c r="P145" s="353" t="s">
        <v>1422</v>
      </c>
      <c r="Q145" s="353" t="s">
        <v>226</v>
      </c>
      <c r="R145" s="353" t="s">
        <v>166</v>
      </c>
      <c r="S145" s="353" t="s">
        <v>179</v>
      </c>
      <c r="T145" s="353" t="s">
        <v>179</v>
      </c>
      <c r="U145" s="353" t="s">
        <v>100</v>
      </c>
      <c r="V145" s="353" t="s">
        <v>175</v>
      </c>
      <c r="W145" s="353" t="s">
        <v>176</v>
      </c>
      <c r="X145" s="353" t="s">
        <v>172</v>
      </c>
      <c r="Y145" s="353" t="s">
        <v>172</v>
      </c>
      <c r="Z145" s="353" t="s">
        <v>172</v>
      </c>
      <c r="AA145" s="353" t="s">
        <v>1423</v>
      </c>
      <c r="AB145" s="353" t="s">
        <v>151</v>
      </c>
      <c r="AC145" s="353" t="s">
        <v>151</v>
      </c>
      <c r="AD145" s="353" t="s">
        <v>1424</v>
      </c>
      <c r="AE145" s="353" t="s">
        <v>151</v>
      </c>
      <c r="AF145" s="353" t="s">
        <v>1424</v>
      </c>
    </row>
    <row r="146" customFormat="false" ht="11.25" hidden="false" customHeight="false" outlineLevel="0" collapsed="false">
      <c r="A146" s="137" t="n">
        <v>145</v>
      </c>
      <c r="B146" s="353" t="s">
        <v>181</v>
      </c>
      <c r="C146" s="353" t="s">
        <v>1425</v>
      </c>
      <c r="D146" s="353" t="s">
        <v>1426</v>
      </c>
      <c r="E146" s="353" t="s">
        <v>1427</v>
      </c>
      <c r="F146" s="353" t="s">
        <v>1428</v>
      </c>
      <c r="G146" s="353"/>
      <c r="H146" s="353" t="s">
        <v>166</v>
      </c>
      <c r="I146" s="353" t="s">
        <v>1429</v>
      </c>
      <c r="J146" s="353" t="s">
        <v>822</v>
      </c>
      <c r="K146" s="353" t="s">
        <v>99</v>
      </c>
      <c r="L146" s="353" t="s">
        <v>99</v>
      </c>
      <c r="M146" s="353" t="s">
        <v>100</v>
      </c>
      <c r="N146" s="353" t="s">
        <v>175</v>
      </c>
      <c r="O146" s="353" t="s">
        <v>176</v>
      </c>
      <c r="P146" s="353" t="s">
        <v>1430</v>
      </c>
      <c r="Q146" s="353" t="s">
        <v>942</v>
      </c>
      <c r="R146" s="353" t="s">
        <v>166</v>
      </c>
      <c r="S146" s="353" t="s">
        <v>179</v>
      </c>
      <c r="T146" s="353" t="s">
        <v>179</v>
      </c>
      <c r="U146" s="353" t="s">
        <v>100</v>
      </c>
      <c r="V146" s="353" t="s">
        <v>175</v>
      </c>
      <c r="W146" s="353" t="s">
        <v>176</v>
      </c>
      <c r="X146" s="353" t="s">
        <v>54</v>
      </c>
      <c r="Y146" s="353" t="s">
        <v>172</v>
      </c>
      <c r="Z146" s="353" t="s">
        <v>54</v>
      </c>
      <c r="AA146" s="353"/>
      <c r="AB146" s="353"/>
      <c r="AC146" s="353" t="s">
        <v>826</v>
      </c>
      <c r="AD146" s="353" t="s">
        <v>1431</v>
      </c>
      <c r="AE146" s="353" t="s">
        <v>826</v>
      </c>
      <c r="AF146" s="353" t="s">
        <v>1431</v>
      </c>
    </row>
    <row r="147" customFormat="false" ht="11.25" hidden="false" customHeight="false" outlineLevel="0" collapsed="false">
      <c r="A147" s="137" t="n">
        <v>146</v>
      </c>
      <c r="B147" s="353" t="s">
        <v>181</v>
      </c>
      <c r="C147" s="353" t="s">
        <v>1432</v>
      </c>
      <c r="D147" s="353" t="s">
        <v>1426</v>
      </c>
      <c r="E147" s="353" t="s">
        <v>1427</v>
      </c>
      <c r="F147" s="353" t="s">
        <v>1428</v>
      </c>
      <c r="G147" s="353"/>
      <c r="H147" s="353" t="s">
        <v>143</v>
      </c>
      <c r="I147" s="353" t="s">
        <v>1433</v>
      </c>
      <c r="J147" s="353" t="s">
        <v>822</v>
      </c>
      <c r="K147" s="353" t="s">
        <v>99</v>
      </c>
      <c r="L147" s="353" t="s">
        <v>99</v>
      </c>
      <c r="M147" s="353" t="s">
        <v>100</v>
      </c>
      <c r="N147" s="353" t="s">
        <v>175</v>
      </c>
      <c r="O147" s="353" t="s">
        <v>176</v>
      </c>
      <c r="P147" s="353" t="s">
        <v>1430</v>
      </c>
      <c r="Q147" s="353" t="s">
        <v>942</v>
      </c>
      <c r="R147" s="353" t="s">
        <v>166</v>
      </c>
      <c r="S147" s="353" t="s">
        <v>179</v>
      </c>
      <c r="T147" s="353" t="s">
        <v>179</v>
      </c>
      <c r="U147" s="353" t="s">
        <v>100</v>
      </c>
      <c r="V147" s="353" t="s">
        <v>175</v>
      </c>
      <c r="W147" s="353" t="s">
        <v>176</v>
      </c>
      <c r="X147" s="353" t="s">
        <v>54</v>
      </c>
      <c r="Y147" s="353" t="s">
        <v>172</v>
      </c>
      <c r="Z147" s="353" t="s">
        <v>54</v>
      </c>
      <c r="AA147" s="353"/>
      <c r="AB147" s="353"/>
      <c r="AC147" s="353" t="s">
        <v>826</v>
      </c>
      <c r="AD147" s="353" t="s">
        <v>1434</v>
      </c>
      <c r="AE147" s="353" t="s">
        <v>826</v>
      </c>
      <c r="AF147" s="353" t="s">
        <v>1434</v>
      </c>
    </row>
    <row r="148" customFormat="false" ht="11.25" hidden="false" customHeight="false" outlineLevel="0" collapsed="false">
      <c r="A148" s="137" t="n">
        <v>147</v>
      </c>
      <c r="B148" s="353" t="s">
        <v>181</v>
      </c>
      <c r="C148" s="353" t="s">
        <v>1435</v>
      </c>
      <c r="D148" s="353" t="s">
        <v>1426</v>
      </c>
      <c r="E148" s="353" t="s">
        <v>1427</v>
      </c>
      <c r="F148" s="353" t="s">
        <v>1428</v>
      </c>
      <c r="G148" s="353"/>
      <c r="H148" s="353" t="s">
        <v>151</v>
      </c>
      <c r="I148" s="353" t="s">
        <v>1436</v>
      </c>
      <c r="J148" s="353" t="s">
        <v>822</v>
      </c>
      <c r="K148" s="353" t="s">
        <v>99</v>
      </c>
      <c r="L148" s="353" t="s">
        <v>99</v>
      </c>
      <c r="M148" s="353" t="s">
        <v>100</v>
      </c>
      <c r="N148" s="353" t="s">
        <v>175</v>
      </c>
      <c r="O148" s="353" t="s">
        <v>176</v>
      </c>
      <c r="P148" s="353" t="s">
        <v>1430</v>
      </c>
      <c r="Q148" s="353" t="s">
        <v>942</v>
      </c>
      <c r="R148" s="353" t="s">
        <v>166</v>
      </c>
      <c r="S148" s="353" t="s">
        <v>179</v>
      </c>
      <c r="T148" s="353" t="s">
        <v>179</v>
      </c>
      <c r="U148" s="353" t="s">
        <v>100</v>
      </c>
      <c r="V148" s="353" t="s">
        <v>175</v>
      </c>
      <c r="W148" s="353" t="s">
        <v>176</v>
      </c>
      <c r="X148" s="353" t="s">
        <v>54</v>
      </c>
      <c r="Y148" s="353" t="s">
        <v>172</v>
      </c>
      <c r="Z148" s="353" t="s">
        <v>54</v>
      </c>
      <c r="AA148" s="353"/>
      <c r="AB148" s="353"/>
      <c r="AC148" s="353" t="s">
        <v>826</v>
      </c>
      <c r="AD148" s="353" t="s">
        <v>1437</v>
      </c>
      <c r="AE148" s="353" t="s">
        <v>826</v>
      </c>
      <c r="AF148" s="353" t="s">
        <v>1437</v>
      </c>
    </row>
    <row r="149" customFormat="false" ht="11.25" hidden="false" customHeight="false" outlineLevel="0" collapsed="false">
      <c r="A149" s="137" t="n">
        <v>148</v>
      </c>
      <c r="B149" s="353" t="s">
        <v>181</v>
      </c>
      <c r="C149" s="353" t="s">
        <v>1438</v>
      </c>
      <c r="D149" s="353" t="s">
        <v>1426</v>
      </c>
      <c r="E149" s="353" t="s">
        <v>1427</v>
      </c>
      <c r="F149" s="353" t="s">
        <v>1428</v>
      </c>
      <c r="G149" s="353"/>
      <c r="H149" s="353" t="s">
        <v>159</v>
      </c>
      <c r="I149" s="353" t="s">
        <v>1439</v>
      </c>
      <c r="J149" s="353" t="s">
        <v>822</v>
      </c>
      <c r="K149" s="353" t="s">
        <v>99</v>
      </c>
      <c r="L149" s="353" t="s">
        <v>99</v>
      </c>
      <c r="M149" s="353" t="s">
        <v>100</v>
      </c>
      <c r="N149" s="353" t="s">
        <v>175</v>
      </c>
      <c r="O149" s="353" t="s">
        <v>176</v>
      </c>
      <c r="P149" s="353" t="s">
        <v>1430</v>
      </c>
      <c r="Q149" s="353" t="s">
        <v>942</v>
      </c>
      <c r="R149" s="353" t="s">
        <v>166</v>
      </c>
      <c r="S149" s="353" t="s">
        <v>179</v>
      </c>
      <c r="T149" s="353" t="s">
        <v>179</v>
      </c>
      <c r="U149" s="353" t="s">
        <v>100</v>
      </c>
      <c r="V149" s="353" t="s">
        <v>175</v>
      </c>
      <c r="W149" s="353" t="s">
        <v>176</v>
      </c>
      <c r="X149" s="353" t="s">
        <v>54</v>
      </c>
      <c r="Y149" s="353" t="s">
        <v>172</v>
      </c>
      <c r="Z149" s="353" t="s">
        <v>54</v>
      </c>
      <c r="AA149" s="353"/>
      <c r="AB149" s="353"/>
      <c r="AC149" s="353" t="s">
        <v>826</v>
      </c>
      <c r="AD149" s="353" t="s">
        <v>1440</v>
      </c>
      <c r="AE149" s="353" t="s">
        <v>826</v>
      </c>
      <c r="AF149" s="353" t="s">
        <v>1440</v>
      </c>
    </row>
    <row r="150" customFormat="false" ht="11.25" hidden="false" customHeight="false" outlineLevel="0" collapsed="false">
      <c r="A150" s="137" t="n">
        <v>149</v>
      </c>
      <c r="B150" s="353" t="s">
        <v>181</v>
      </c>
      <c r="C150" s="353" t="s">
        <v>1441</v>
      </c>
      <c r="D150" s="353" t="s">
        <v>1426</v>
      </c>
      <c r="E150" s="353" t="s">
        <v>1427</v>
      </c>
      <c r="F150" s="353" t="s">
        <v>1428</v>
      </c>
      <c r="G150" s="353"/>
      <c r="H150" s="353" t="s">
        <v>200</v>
      </c>
      <c r="I150" s="353" t="s">
        <v>1442</v>
      </c>
      <c r="J150" s="353" t="s">
        <v>822</v>
      </c>
      <c r="K150" s="353" t="s">
        <v>99</v>
      </c>
      <c r="L150" s="353" t="s">
        <v>99</v>
      </c>
      <c r="M150" s="353" t="s">
        <v>100</v>
      </c>
      <c r="N150" s="353" t="s">
        <v>175</v>
      </c>
      <c r="O150" s="353" t="s">
        <v>176</v>
      </c>
      <c r="P150" s="353" t="s">
        <v>1430</v>
      </c>
      <c r="Q150" s="353" t="s">
        <v>942</v>
      </c>
      <c r="R150" s="353" t="s">
        <v>166</v>
      </c>
      <c r="S150" s="353" t="s">
        <v>179</v>
      </c>
      <c r="T150" s="353" t="s">
        <v>179</v>
      </c>
      <c r="U150" s="353" t="s">
        <v>100</v>
      </c>
      <c r="V150" s="353" t="s">
        <v>175</v>
      </c>
      <c r="W150" s="353" t="s">
        <v>176</v>
      </c>
      <c r="X150" s="353" t="s">
        <v>54</v>
      </c>
      <c r="Y150" s="353" t="s">
        <v>172</v>
      </c>
      <c r="Z150" s="353" t="s">
        <v>54</v>
      </c>
      <c r="AA150" s="353"/>
      <c r="AB150" s="353"/>
      <c r="AC150" s="353" t="s">
        <v>826</v>
      </c>
      <c r="AD150" s="353" t="s">
        <v>1443</v>
      </c>
      <c r="AE150" s="353" t="s">
        <v>826</v>
      </c>
      <c r="AF150" s="353" t="s">
        <v>1443</v>
      </c>
    </row>
    <row r="151" customFormat="false" ht="11.25" hidden="false" customHeight="false" outlineLevel="0" collapsed="false">
      <c r="A151" s="137" t="n">
        <v>150</v>
      </c>
      <c r="B151" s="353" t="s">
        <v>181</v>
      </c>
      <c r="C151" s="353" t="s">
        <v>166</v>
      </c>
      <c r="D151" s="353" t="s">
        <v>802</v>
      </c>
      <c r="E151" s="353" t="s">
        <v>803</v>
      </c>
      <c r="F151" s="353" t="s">
        <v>804</v>
      </c>
      <c r="G151" s="353"/>
      <c r="H151" s="353" t="s">
        <v>978</v>
      </c>
      <c r="I151" s="353" t="s">
        <v>821</v>
      </c>
      <c r="J151" s="353" t="s">
        <v>822</v>
      </c>
      <c r="K151" s="353" t="s">
        <v>103</v>
      </c>
      <c r="L151" s="353" t="s">
        <v>215</v>
      </c>
      <c r="M151" s="353" t="s">
        <v>216</v>
      </c>
      <c r="N151" s="353" t="s">
        <v>211</v>
      </c>
      <c r="O151" s="353" t="s">
        <v>217</v>
      </c>
      <c r="P151" s="353" t="s">
        <v>1444</v>
      </c>
      <c r="Q151" s="353" t="s">
        <v>166</v>
      </c>
      <c r="R151" s="353" t="s">
        <v>166</v>
      </c>
      <c r="S151" s="353" t="s">
        <v>103</v>
      </c>
      <c r="T151" s="353" t="s">
        <v>215</v>
      </c>
      <c r="U151" s="353" t="s">
        <v>216</v>
      </c>
      <c r="V151" s="353" t="s">
        <v>211</v>
      </c>
      <c r="W151" s="353" t="s">
        <v>217</v>
      </c>
      <c r="X151" s="353" t="s">
        <v>54</v>
      </c>
      <c r="Y151" s="353" t="s">
        <v>172</v>
      </c>
      <c r="Z151" s="353" t="s">
        <v>54</v>
      </c>
      <c r="AA151" s="353"/>
      <c r="AB151" s="353"/>
      <c r="AC151" s="353" t="s">
        <v>825</v>
      </c>
      <c r="AD151" s="353" t="s">
        <v>826</v>
      </c>
      <c r="AE151" s="353" t="s">
        <v>825</v>
      </c>
      <c r="AF151" s="353" t="s">
        <v>826</v>
      </c>
    </row>
    <row r="152" customFormat="false" ht="11.25" hidden="false" customHeight="false" outlineLevel="0" collapsed="false">
      <c r="A152" s="137" t="n">
        <v>151</v>
      </c>
      <c r="B152" s="353" t="s">
        <v>181</v>
      </c>
      <c r="C152" s="353" t="s">
        <v>143</v>
      </c>
      <c r="D152" s="353" t="s">
        <v>1445</v>
      </c>
      <c r="E152" s="353" t="s">
        <v>1446</v>
      </c>
      <c r="F152" s="353" t="s">
        <v>706</v>
      </c>
      <c r="G152" s="353"/>
      <c r="H152" s="353" t="s">
        <v>166</v>
      </c>
      <c r="I152" s="353" t="s">
        <v>1447</v>
      </c>
      <c r="J152" s="353" t="s">
        <v>174</v>
      </c>
      <c r="K152" s="353" t="s">
        <v>103</v>
      </c>
      <c r="L152" s="353" t="s">
        <v>215</v>
      </c>
      <c r="M152" s="353" t="s">
        <v>216</v>
      </c>
      <c r="N152" s="353" t="s">
        <v>211</v>
      </c>
      <c r="O152" s="353" t="s">
        <v>217</v>
      </c>
      <c r="P152" s="353" t="s">
        <v>1448</v>
      </c>
      <c r="Q152" s="353" t="s">
        <v>1449</v>
      </c>
      <c r="R152" s="353" t="s">
        <v>166</v>
      </c>
      <c r="S152" s="353" t="s">
        <v>103</v>
      </c>
      <c r="T152" s="353" t="s">
        <v>215</v>
      </c>
      <c r="U152" s="353" t="s">
        <v>216</v>
      </c>
      <c r="V152" s="353" t="s">
        <v>211</v>
      </c>
      <c r="W152" s="353" t="s">
        <v>217</v>
      </c>
      <c r="X152" s="353" t="s">
        <v>172</v>
      </c>
      <c r="Y152" s="353" t="s">
        <v>54</v>
      </c>
      <c r="Z152" s="353" t="s">
        <v>54</v>
      </c>
      <c r="AA152" s="353" t="s">
        <v>1450</v>
      </c>
      <c r="AB152" s="353" t="s">
        <v>1451</v>
      </c>
      <c r="AC152" s="353"/>
      <c r="AD152" s="353"/>
      <c r="AE152" s="353"/>
      <c r="AF152" s="353"/>
    </row>
    <row r="153" customFormat="false" ht="11.25" hidden="false" customHeight="false" outlineLevel="0" collapsed="false">
      <c r="A153" s="137" t="n">
        <v>152</v>
      </c>
      <c r="B153" s="353" t="s">
        <v>181</v>
      </c>
      <c r="C153" s="353" t="s">
        <v>151</v>
      </c>
      <c r="D153" s="353" t="s">
        <v>721</v>
      </c>
      <c r="E153" s="353" t="s">
        <v>722</v>
      </c>
      <c r="F153" s="353" t="s">
        <v>706</v>
      </c>
      <c r="G153" s="353"/>
      <c r="H153" s="353" t="s">
        <v>166</v>
      </c>
      <c r="I153" s="353" t="s">
        <v>1452</v>
      </c>
      <c r="J153" s="353" t="s">
        <v>214</v>
      </c>
      <c r="K153" s="353" t="s">
        <v>103</v>
      </c>
      <c r="L153" s="353" t="s">
        <v>215</v>
      </c>
      <c r="M153" s="353" t="s">
        <v>216</v>
      </c>
      <c r="N153" s="353" t="s">
        <v>211</v>
      </c>
      <c r="O153" s="353" t="s">
        <v>217</v>
      </c>
      <c r="P153" s="353" t="s">
        <v>1453</v>
      </c>
      <c r="Q153" s="353" t="s">
        <v>230</v>
      </c>
      <c r="R153" s="353" t="s">
        <v>166</v>
      </c>
      <c r="S153" s="353" t="s">
        <v>103</v>
      </c>
      <c r="T153" s="353" t="s">
        <v>215</v>
      </c>
      <c r="U153" s="353" t="s">
        <v>216</v>
      </c>
      <c r="V153" s="353" t="s">
        <v>211</v>
      </c>
      <c r="W153" s="353" t="s">
        <v>217</v>
      </c>
      <c r="X153" s="353" t="s">
        <v>172</v>
      </c>
      <c r="Y153" s="353" t="s">
        <v>172</v>
      </c>
      <c r="Z153" s="353" t="s">
        <v>172</v>
      </c>
      <c r="AA153" s="353" t="s">
        <v>1326</v>
      </c>
      <c r="AB153" s="353" t="s">
        <v>1454</v>
      </c>
      <c r="AC153" s="353" t="s">
        <v>1326</v>
      </c>
      <c r="AD153" s="353" t="s">
        <v>1455</v>
      </c>
      <c r="AE153" s="353" t="s">
        <v>1326</v>
      </c>
      <c r="AF153" s="353" t="s">
        <v>1455</v>
      </c>
    </row>
    <row r="154" customFormat="false" ht="11.25" hidden="false" customHeight="false" outlineLevel="0" collapsed="false">
      <c r="A154" s="137" t="n">
        <v>153</v>
      </c>
      <c r="B154" s="353" t="s">
        <v>181</v>
      </c>
      <c r="C154" s="353" t="s">
        <v>159</v>
      </c>
      <c r="D154" s="353" t="s">
        <v>721</v>
      </c>
      <c r="E154" s="353" t="s">
        <v>722</v>
      </c>
      <c r="F154" s="353" t="s">
        <v>706</v>
      </c>
      <c r="G154" s="353"/>
      <c r="H154" s="353" t="s">
        <v>143</v>
      </c>
      <c r="I154" s="353" t="s">
        <v>1456</v>
      </c>
      <c r="J154" s="353" t="s">
        <v>174</v>
      </c>
      <c r="K154" s="353" t="s">
        <v>103</v>
      </c>
      <c r="L154" s="353" t="s">
        <v>215</v>
      </c>
      <c r="M154" s="353" t="s">
        <v>216</v>
      </c>
      <c r="N154" s="353" t="s">
        <v>211</v>
      </c>
      <c r="O154" s="353" t="s">
        <v>217</v>
      </c>
      <c r="P154" s="353" t="s">
        <v>1457</v>
      </c>
      <c r="Q154" s="353" t="s">
        <v>867</v>
      </c>
      <c r="R154" s="353" t="s">
        <v>166</v>
      </c>
      <c r="S154" s="353" t="s">
        <v>103</v>
      </c>
      <c r="T154" s="353" t="s">
        <v>215</v>
      </c>
      <c r="U154" s="353" t="s">
        <v>216</v>
      </c>
      <c r="V154" s="353" t="s">
        <v>211</v>
      </c>
      <c r="W154" s="353" t="s">
        <v>217</v>
      </c>
      <c r="X154" s="353" t="s">
        <v>172</v>
      </c>
      <c r="Y154" s="353" t="s">
        <v>54</v>
      </c>
      <c r="Z154" s="353" t="s">
        <v>54</v>
      </c>
      <c r="AA154" s="353" t="s">
        <v>200</v>
      </c>
      <c r="AB154" s="353" t="s">
        <v>1458</v>
      </c>
      <c r="AC154" s="353"/>
      <c r="AD154" s="353"/>
      <c r="AE154" s="353"/>
      <c r="AF154" s="353"/>
    </row>
    <row r="155" customFormat="false" ht="11.25" hidden="false" customHeight="false" outlineLevel="0" collapsed="false">
      <c r="A155" s="137" t="n">
        <v>154</v>
      </c>
      <c r="B155" s="353" t="s">
        <v>181</v>
      </c>
      <c r="C155" s="353" t="s">
        <v>200</v>
      </c>
      <c r="D155" s="353" t="s">
        <v>721</v>
      </c>
      <c r="E155" s="353" t="s">
        <v>722</v>
      </c>
      <c r="F155" s="353" t="s">
        <v>706</v>
      </c>
      <c r="G155" s="353"/>
      <c r="H155" s="353" t="s">
        <v>151</v>
      </c>
      <c r="I155" s="353" t="s">
        <v>1459</v>
      </c>
      <c r="J155" s="353" t="s">
        <v>214</v>
      </c>
      <c r="K155" s="353" t="s">
        <v>103</v>
      </c>
      <c r="L155" s="353" t="s">
        <v>215</v>
      </c>
      <c r="M155" s="353" t="s">
        <v>216</v>
      </c>
      <c r="N155" s="353" t="s">
        <v>211</v>
      </c>
      <c r="O155" s="353" t="s">
        <v>217</v>
      </c>
      <c r="P155" s="353" t="s">
        <v>1460</v>
      </c>
      <c r="Q155" s="353" t="s">
        <v>1461</v>
      </c>
      <c r="R155" s="353" t="s">
        <v>166</v>
      </c>
      <c r="S155" s="353" t="s">
        <v>103</v>
      </c>
      <c r="T155" s="353" t="s">
        <v>215</v>
      </c>
      <c r="U155" s="353" t="s">
        <v>216</v>
      </c>
      <c r="V155" s="353" t="s">
        <v>211</v>
      </c>
      <c r="W155" s="353" t="s">
        <v>217</v>
      </c>
      <c r="X155" s="353" t="s">
        <v>172</v>
      </c>
      <c r="Y155" s="353" t="s">
        <v>172</v>
      </c>
      <c r="Z155" s="353" t="s">
        <v>172</v>
      </c>
      <c r="AA155" s="353" t="s">
        <v>230</v>
      </c>
      <c r="AB155" s="353" t="s">
        <v>1462</v>
      </c>
      <c r="AC155" s="353" t="s">
        <v>230</v>
      </c>
      <c r="AD155" s="353" t="s">
        <v>1463</v>
      </c>
      <c r="AE155" s="353" t="s">
        <v>230</v>
      </c>
      <c r="AF155" s="353" t="s">
        <v>1463</v>
      </c>
    </row>
    <row r="156" customFormat="false" ht="11.25" hidden="false" customHeight="false" outlineLevel="0" collapsed="false">
      <c r="A156" s="137" t="n">
        <v>155</v>
      </c>
      <c r="B156" s="353" t="s">
        <v>181</v>
      </c>
      <c r="C156" s="353" t="s">
        <v>210</v>
      </c>
      <c r="D156" s="353" t="s">
        <v>721</v>
      </c>
      <c r="E156" s="353" t="s">
        <v>722</v>
      </c>
      <c r="F156" s="353" t="s">
        <v>706</v>
      </c>
      <c r="G156" s="353"/>
      <c r="H156" s="353" t="s">
        <v>159</v>
      </c>
      <c r="I156" s="353" t="s">
        <v>1464</v>
      </c>
      <c r="J156" s="353" t="s">
        <v>214</v>
      </c>
      <c r="K156" s="353" t="s">
        <v>103</v>
      </c>
      <c r="L156" s="353" t="s">
        <v>215</v>
      </c>
      <c r="M156" s="353" t="s">
        <v>216</v>
      </c>
      <c r="N156" s="353" t="s">
        <v>211</v>
      </c>
      <c r="O156" s="353" t="s">
        <v>217</v>
      </c>
      <c r="P156" s="353" t="s">
        <v>1457</v>
      </c>
      <c r="Q156" s="353" t="s">
        <v>867</v>
      </c>
      <c r="R156" s="353" t="s">
        <v>166</v>
      </c>
      <c r="S156" s="353" t="s">
        <v>103</v>
      </c>
      <c r="T156" s="353" t="s">
        <v>215</v>
      </c>
      <c r="U156" s="353" t="s">
        <v>216</v>
      </c>
      <c r="V156" s="353" t="s">
        <v>211</v>
      </c>
      <c r="W156" s="353" t="s">
        <v>217</v>
      </c>
      <c r="X156" s="353" t="s">
        <v>172</v>
      </c>
      <c r="Y156" s="353" t="s">
        <v>172</v>
      </c>
      <c r="Z156" s="353" t="s">
        <v>172</v>
      </c>
      <c r="AA156" s="353" t="s">
        <v>1465</v>
      </c>
      <c r="AB156" s="353" t="s">
        <v>1466</v>
      </c>
      <c r="AC156" s="353" t="s">
        <v>1465</v>
      </c>
      <c r="AD156" s="353" t="s">
        <v>1467</v>
      </c>
      <c r="AE156" s="353" t="s">
        <v>1465</v>
      </c>
      <c r="AF156" s="353" t="s">
        <v>1467</v>
      </c>
    </row>
    <row r="157" customFormat="false" ht="11.25" hidden="false" customHeight="false" outlineLevel="0" collapsed="false">
      <c r="A157" s="137" t="n">
        <v>156</v>
      </c>
      <c r="B157" s="353" t="s">
        <v>181</v>
      </c>
      <c r="C157" s="353" t="s">
        <v>221</v>
      </c>
      <c r="D157" s="353" t="s">
        <v>721</v>
      </c>
      <c r="E157" s="353" t="s">
        <v>722</v>
      </c>
      <c r="F157" s="353" t="s">
        <v>706</v>
      </c>
      <c r="G157" s="353"/>
      <c r="H157" s="353" t="s">
        <v>200</v>
      </c>
      <c r="I157" s="353" t="s">
        <v>1468</v>
      </c>
      <c r="J157" s="353" t="s">
        <v>214</v>
      </c>
      <c r="K157" s="353" t="s">
        <v>103</v>
      </c>
      <c r="L157" s="353" t="s">
        <v>658</v>
      </c>
      <c r="M157" s="353" t="s">
        <v>659</v>
      </c>
      <c r="N157" s="353" t="s">
        <v>1469</v>
      </c>
      <c r="O157" s="353" t="s">
        <v>1470</v>
      </c>
      <c r="P157" s="353" t="s">
        <v>1471</v>
      </c>
      <c r="Q157" s="353" t="s">
        <v>1461</v>
      </c>
      <c r="R157" s="353" t="s">
        <v>166</v>
      </c>
      <c r="S157" s="353" t="s">
        <v>103</v>
      </c>
      <c r="T157" s="353" t="s">
        <v>658</v>
      </c>
      <c r="U157" s="353" t="s">
        <v>659</v>
      </c>
      <c r="V157" s="353" t="s">
        <v>1469</v>
      </c>
      <c r="W157" s="353" t="s">
        <v>1470</v>
      </c>
      <c r="X157" s="353" t="s">
        <v>172</v>
      </c>
      <c r="Y157" s="353" t="s">
        <v>172</v>
      </c>
      <c r="Z157" s="353" t="s">
        <v>172</v>
      </c>
      <c r="AA157" s="353" t="s">
        <v>1472</v>
      </c>
      <c r="AB157" s="353" t="s">
        <v>1473</v>
      </c>
      <c r="AC157" s="353" t="s">
        <v>1472</v>
      </c>
      <c r="AD157" s="353" t="s">
        <v>1474</v>
      </c>
      <c r="AE157" s="353" t="s">
        <v>1472</v>
      </c>
      <c r="AF157" s="353" t="s">
        <v>1474</v>
      </c>
    </row>
    <row r="158" customFormat="false" ht="11.25" hidden="false" customHeight="false" outlineLevel="0" collapsed="false">
      <c r="A158" s="137" t="n">
        <v>157</v>
      </c>
      <c r="B158" s="353" t="s">
        <v>181</v>
      </c>
      <c r="C158" s="353" t="s">
        <v>224</v>
      </c>
      <c r="D158" s="353" t="s">
        <v>721</v>
      </c>
      <c r="E158" s="353" t="s">
        <v>722</v>
      </c>
      <c r="F158" s="353" t="s">
        <v>706</v>
      </c>
      <c r="G158" s="353"/>
      <c r="H158" s="353" t="s">
        <v>210</v>
      </c>
      <c r="I158" s="353" t="s">
        <v>1475</v>
      </c>
      <c r="J158" s="353" t="s">
        <v>214</v>
      </c>
      <c r="K158" s="353" t="s">
        <v>103</v>
      </c>
      <c r="L158" s="353" t="s">
        <v>652</v>
      </c>
      <c r="M158" s="353" t="s">
        <v>653</v>
      </c>
      <c r="N158" s="353" t="s">
        <v>1476</v>
      </c>
      <c r="O158" s="353" t="s">
        <v>1477</v>
      </c>
      <c r="P158" s="353" t="s">
        <v>1478</v>
      </c>
      <c r="Q158" s="353" t="s">
        <v>1461</v>
      </c>
      <c r="R158" s="353" t="s">
        <v>166</v>
      </c>
      <c r="S158" s="353" t="s">
        <v>103</v>
      </c>
      <c r="T158" s="353" t="s">
        <v>652</v>
      </c>
      <c r="U158" s="353" t="s">
        <v>653</v>
      </c>
      <c r="V158" s="353" t="s">
        <v>1476</v>
      </c>
      <c r="W158" s="353" t="s">
        <v>1477</v>
      </c>
      <c r="X158" s="353" t="s">
        <v>172</v>
      </c>
      <c r="Y158" s="353" t="s">
        <v>172</v>
      </c>
      <c r="Z158" s="353" t="s">
        <v>172</v>
      </c>
      <c r="AA158" s="353" t="s">
        <v>1479</v>
      </c>
      <c r="AB158" s="353" t="s">
        <v>1480</v>
      </c>
      <c r="AC158" s="353" t="s">
        <v>1479</v>
      </c>
      <c r="AD158" s="353" t="s">
        <v>1481</v>
      </c>
      <c r="AE158" s="353" t="s">
        <v>1479</v>
      </c>
      <c r="AF158" s="353" t="s">
        <v>1481</v>
      </c>
    </row>
    <row r="159" customFormat="false" ht="11.25" hidden="false" customHeight="false" outlineLevel="0" collapsed="false">
      <c r="A159" s="137" t="n">
        <v>158</v>
      </c>
      <c r="B159" s="353" t="s">
        <v>181</v>
      </c>
      <c r="C159" s="353" t="s">
        <v>225</v>
      </c>
      <c r="D159" s="353" t="s">
        <v>721</v>
      </c>
      <c r="E159" s="353" t="s">
        <v>722</v>
      </c>
      <c r="F159" s="353" t="s">
        <v>706</v>
      </c>
      <c r="G159" s="353"/>
      <c r="H159" s="353" t="s">
        <v>221</v>
      </c>
      <c r="I159" s="353" t="s">
        <v>1482</v>
      </c>
      <c r="J159" s="353" t="s">
        <v>214</v>
      </c>
      <c r="K159" s="353" t="s">
        <v>103</v>
      </c>
      <c r="L159" s="353" t="s">
        <v>654</v>
      </c>
      <c r="M159" s="353" t="s">
        <v>655</v>
      </c>
      <c r="N159" s="353" t="s">
        <v>1483</v>
      </c>
      <c r="O159" s="353" t="s">
        <v>1484</v>
      </c>
      <c r="P159" s="353" t="s">
        <v>1485</v>
      </c>
      <c r="Q159" s="353" t="s">
        <v>1461</v>
      </c>
      <c r="R159" s="353" t="s">
        <v>166</v>
      </c>
      <c r="S159" s="353" t="s">
        <v>103</v>
      </c>
      <c r="T159" s="353" t="s">
        <v>654</v>
      </c>
      <c r="U159" s="353" t="s">
        <v>655</v>
      </c>
      <c r="V159" s="353" t="s">
        <v>1483</v>
      </c>
      <c r="W159" s="353" t="s">
        <v>1484</v>
      </c>
      <c r="X159" s="353" t="s">
        <v>172</v>
      </c>
      <c r="Y159" s="353" t="s">
        <v>172</v>
      </c>
      <c r="Z159" s="353" t="s">
        <v>172</v>
      </c>
      <c r="AA159" s="353" t="s">
        <v>1486</v>
      </c>
      <c r="AB159" s="353" t="s">
        <v>1487</v>
      </c>
      <c r="AC159" s="353" t="s">
        <v>1486</v>
      </c>
      <c r="AD159" s="353" t="s">
        <v>1488</v>
      </c>
      <c r="AE159" s="353" t="s">
        <v>1486</v>
      </c>
      <c r="AF159" s="353" t="s">
        <v>1488</v>
      </c>
    </row>
    <row r="160" customFormat="false" ht="11.25" hidden="false" customHeight="false" outlineLevel="0" collapsed="false">
      <c r="A160" s="137" t="n">
        <v>159</v>
      </c>
      <c r="B160" s="353" t="s">
        <v>181</v>
      </c>
      <c r="C160" s="353" t="s">
        <v>226</v>
      </c>
      <c r="D160" s="353" t="s">
        <v>721</v>
      </c>
      <c r="E160" s="353" t="s">
        <v>722</v>
      </c>
      <c r="F160" s="353" t="s">
        <v>706</v>
      </c>
      <c r="G160" s="353"/>
      <c r="H160" s="353" t="s">
        <v>224</v>
      </c>
      <c r="I160" s="353" t="s">
        <v>1489</v>
      </c>
      <c r="J160" s="353" t="s">
        <v>214</v>
      </c>
      <c r="K160" s="353" t="s">
        <v>103</v>
      </c>
      <c r="L160" s="353" t="s">
        <v>656</v>
      </c>
      <c r="M160" s="353" t="s">
        <v>657</v>
      </c>
      <c r="N160" s="353" t="s">
        <v>1490</v>
      </c>
      <c r="O160" s="353" t="s">
        <v>1491</v>
      </c>
      <c r="P160" s="353" t="s">
        <v>1492</v>
      </c>
      <c r="Q160" s="353" t="s">
        <v>1461</v>
      </c>
      <c r="R160" s="353" t="s">
        <v>166</v>
      </c>
      <c r="S160" s="353" t="s">
        <v>103</v>
      </c>
      <c r="T160" s="353" t="s">
        <v>656</v>
      </c>
      <c r="U160" s="353" t="s">
        <v>657</v>
      </c>
      <c r="V160" s="353" t="s">
        <v>1490</v>
      </c>
      <c r="W160" s="353" t="s">
        <v>1491</v>
      </c>
      <c r="X160" s="353" t="s">
        <v>172</v>
      </c>
      <c r="Y160" s="353" t="s">
        <v>172</v>
      </c>
      <c r="Z160" s="353" t="s">
        <v>172</v>
      </c>
      <c r="AA160" s="353" t="s">
        <v>200</v>
      </c>
      <c r="AB160" s="353" t="s">
        <v>1493</v>
      </c>
      <c r="AC160" s="353" t="s">
        <v>200</v>
      </c>
      <c r="AD160" s="353" t="s">
        <v>1494</v>
      </c>
      <c r="AE160" s="353" t="s">
        <v>200</v>
      </c>
      <c r="AF160" s="353" t="s">
        <v>1494</v>
      </c>
    </row>
    <row r="161" customFormat="false" ht="11.25" hidden="false" customHeight="false" outlineLevel="0" collapsed="false">
      <c r="A161" s="137" t="n">
        <v>160</v>
      </c>
      <c r="B161" s="353" t="s">
        <v>181</v>
      </c>
      <c r="C161" s="353" t="s">
        <v>209</v>
      </c>
      <c r="D161" s="353" t="s">
        <v>721</v>
      </c>
      <c r="E161" s="353" t="s">
        <v>722</v>
      </c>
      <c r="F161" s="353" t="s">
        <v>706</v>
      </c>
      <c r="G161" s="353"/>
      <c r="H161" s="353" t="s">
        <v>225</v>
      </c>
      <c r="I161" s="353" t="s">
        <v>1495</v>
      </c>
      <c r="J161" s="353" t="s">
        <v>214</v>
      </c>
      <c r="K161" s="353" t="s">
        <v>103</v>
      </c>
      <c r="L161" s="353" t="s">
        <v>654</v>
      </c>
      <c r="M161" s="353" t="s">
        <v>655</v>
      </c>
      <c r="N161" s="353" t="s">
        <v>1496</v>
      </c>
      <c r="O161" s="353" t="s">
        <v>1497</v>
      </c>
      <c r="P161" s="353" t="s">
        <v>1498</v>
      </c>
      <c r="Q161" s="353" t="s">
        <v>1461</v>
      </c>
      <c r="R161" s="353" t="s">
        <v>166</v>
      </c>
      <c r="S161" s="353" t="s">
        <v>103</v>
      </c>
      <c r="T161" s="353" t="s">
        <v>654</v>
      </c>
      <c r="U161" s="353" t="s">
        <v>655</v>
      </c>
      <c r="V161" s="353" t="s">
        <v>1496</v>
      </c>
      <c r="W161" s="353" t="s">
        <v>1497</v>
      </c>
      <c r="X161" s="353" t="s">
        <v>172</v>
      </c>
      <c r="Y161" s="353" t="s">
        <v>172</v>
      </c>
      <c r="Z161" s="353" t="s">
        <v>172</v>
      </c>
      <c r="AA161" s="353" t="s">
        <v>1499</v>
      </c>
      <c r="AB161" s="353" t="s">
        <v>1500</v>
      </c>
      <c r="AC161" s="353" t="s">
        <v>1499</v>
      </c>
      <c r="AD161" s="353" t="s">
        <v>1501</v>
      </c>
      <c r="AE161" s="353" t="s">
        <v>1499</v>
      </c>
      <c r="AF161" s="353" t="s">
        <v>1501</v>
      </c>
    </row>
    <row r="162" customFormat="false" ht="11.25" hidden="false" customHeight="false" outlineLevel="0" collapsed="false">
      <c r="A162" s="137" t="n">
        <v>161</v>
      </c>
      <c r="B162" s="353" t="s">
        <v>181</v>
      </c>
      <c r="C162" s="353" t="s">
        <v>230</v>
      </c>
      <c r="D162" s="353" t="s">
        <v>721</v>
      </c>
      <c r="E162" s="353" t="s">
        <v>722</v>
      </c>
      <c r="F162" s="353" t="s">
        <v>706</v>
      </c>
      <c r="G162" s="353"/>
      <c r="H162" s="353" t="s">
        <v>226</v>
      </c>
      <c r="I162" s="353" t="s">
        <v>1502</v>
      </c>
      <c r="J162" s="353" t="s">
        <v>214</v>
      </c>
      <c r="K162" s="353" t="s">
        <v>103</v>
      </c>
      <c r="L162" s="353" t="s">
        <v>654</v>
      </c>
      <c r="M162" s="353" t="s">
        <v>655</v>
      </c>
      <c r="N162" s="353" t="s">
        <v>1503</v>
      </c>
      <c r="O162" s="353" t="s">
        <v>1504</v>
      </c>
      <c r="P162" s="353" t="s">
        <v>1505</v>
      </c>
      <c r="Q162" s="353" t="s">
        <v>1461</v>
      </c>
      <c r="R162" s="353" t="s">
        <v>166</v>
      </c>
      <c r="S162" s="353" t="s">
        <v>103</v>
      </c>
      <c r="T162" s="353" t="s">
        <v>654</v>
      </c>
      <c r="U162" s="353" t="s">
        <v>655</v>
      </c>
      <c r="V162" s="353" t="s">
        <v>1503</v>
      </c>
      <c r="W162" s="353" t="s">
        <v>1504</v>
      </c>
      <c r="X162" s="353" t="s">
        <v>172</v>
      </c>
      <c r="Y162" s="353" t="s">
        <v>172</v>
      </c>
      <c r="Z162" s="353" t="s">
        <v>172</v>
      </c>
      <c r="AA162" s="353" t="s">
        <v>1506</v>
      </c>
      <c r="AB162" s="353" t="s">
        <v>1507</v>
      </c>
      <c r="AC162" s="353" t="s">
        <v>1506</v>
      </c>
      <c r="AD162" s="353" t="s">
        <v>1508</v>
      </c>
      <c r="AE162" s="353" t="s">
        <v>1506</v>
      </c>
      <c r="AF162" s="353" t="s">
        <v>1508</v>
      </c>
    </row>
    <row r="163" customFormat="false" ht="11.25" hidden="false" customHeight="false" outlineLevel="0" collapsed="false">
      <c r="A163" s="137" t="n">
        <v>162</v>
      </c>
      <c r="B163" s="353" t="s">
        <v>181</v>
      </c>
      <c r="C163" s="353" t="s">
        <v>805</v>
      </c>
      <c r="D163" s="353" t="s">
        <v>721</v>
      </c>
      <c r="E163" s="353" t="s">
        <v>722</v>
      </c>
      <c r="F163" s="353" t="s">
        <v>706</v>
      </c>
      <c r="G163" s="353"/>
      <c r="H163" s="353" t="s">
        <v>209</v>
      </c>
      <c r="I163" s="353" t="s">
        <v>1509</v>
      </c>
      <c r="J163" s="353" t="s">
        <v>214</v>
      </c>
      <c r="K163" s="353" t="s">
        <v>103</v>
      </c>
      <c r="L163" s="353" t="s">
        <v>656</v>
      </c>
      <c r="M163" s="353" t="s">
        <v>657</v>
      </c>
      <c r="N163" s="353" t="s">
        <v>1510</v>
      </c>
      <c r="O163" s="353" t="s">
        <v>1511</v>
      </c>
      <c r="P163" s="353" t="s">
        <v>1512</v>
      </c>
      <c r="Q163" s="353" t="s">
        <v>1461</v>
      </c>
      <c r="R163" s="353" t="s">
        <v>166</v>
      </c>
      <c r="S163" s="353" t="s">
        <v>103</v>
      </c>
      <c r="T163" s="353" t="s">
        <v>656</v>
      </c>
      <c r="U163" s="353" t="s">
        <v>657</v>
      </c>
      <c r="V163" s="353" t="s">
        <v>1510</v>
      </c>
      <c r="W163" s="353" t="s">
        <v>1511</v>
      </c>
      <c r="X163" s="353" t="s">
        <v>172</v>
      </c>
      <c r="Y163" s="353" t="s">
        <v>172</v>
      </c>
      <c r="Z163" s="353" t="s">
        <v>172</v>
      </c>
      <c r="AA163" s="353" t="s">
        <v>1513</v>
      </c>
      <c r="AB163" s="353" t="s">
        <v>1514</v>
      </c>
      <c r="AC163" s="353" t="s">
        <v>1513</v>
      </c>
      <c r="AD163" s="353" t="s">
        <v>1515</v>
      </c>
      <c r="AE163" s="353" t="s">
        <v>1513</v>
      </c>
      <c r="AF163" s="353" t="s">
        <v>1515</v>
      </c>
    </row>
    <row r="164" customFormat="false" ht="11.25" hidden="false" customHeight="false" outlineLevel="0" collapsed="false">
      <c r="A164" s="137" t="n">
        <v>163</v>
      </c>
      <c r="B164" s="353" t="s">
        <v>181</v>
      </c>
      <c r="C164" s="353" t="s">
        <v>843</v>
      </c>
      <c r="D164" s="353" t="s">
        <v>721</v>
      </c>
      <c r="E164" s="353" t="s">
        <v>722</v>
      </c>
      <c r="F164" s="353" t="s">
        <v>706</v>
      </c>
      <c r="G164" s="353"/>
      <c r="H164" s="353" t="s">
        <v>230</v>
      </c>
      <c r="I164" s="353" t="s">
        <v>1516</v>
      </c>
      <c r="J164" s="353" t="s">
        <v>214</v>
      </c>
      <c r="K164" s="353" t="s">
        <v>103</v>
      </c>
      <c r="L164" s="353" t="s">
        <v>660</v>
      </c>
      <c r="M164" s="353" t="s">
        <v>661</v>
      </c>
      <c r="N164" s="353" t="s">
        <v>1517</v>
      </c>
      <c r="O164" s="353" t="s">
        <v>1518</v>
      </c>
      <c r="P164" s="353" t="s">
        <v>1519</v>
      </c>
      <c r="Q164" s="353" t="s">
        <v>1461</v>
      </c>
      <c r="R164" s="353" t="s">
        <v>166</v>
      </c>
      <c r="S164" s="353" t="s">
        <v>103</v>
      </c>
      <c r="T164" s="353" t="s">
        <v>660</v>
      </c>
      <c r="U164" s="353" t="s">
        <v>661</v>
      </c>
      <c r="V164" s="353" t="s">
        <v>1517</v>
      </c>
      <c r="W164" s="353" t="s">
        <v>1518</v>
      </c>
      <c r="X164" s="353" t="s">
        <v>172</v>
      </c>
      <c r="Y164" s="353" t="s">
        <v>172</v>
      </c>
      <c r="Z164" s="353" t="s">
        <v>172</v>
      </c>
      <c r="AA164" s="353" t="s">
        <v>1520</v>
      </c>
      <c r="AB164" s="353" t="s">
        <v>1521</v>
      </c>
      <c r="AC164" s="353" t="s">
        <v>1520</v>
      </c>
      <c r="AD164" s="353" t="s">
        <v>1522</v>
      </c>
      <c r="AE164" s="353" t="s">
        <v>1520</v>
      </c>
      <c r="AF164" s="353" t="s">
        <v>1522</v>
      </c>
    </row>
    <row r="165" customFormat="false" ht="11.25" hidden="false" customHeight="false" outlineLevel="0" collapsed="false">
      <c r="A165" s="137" t="n">
        <v>164</v>
      </c>
      <c r="B165" s="353" t="s">
        <v>181</v>
      </c>
      <c r="C165" s="353" t="s">
        <v>846</v>
      </c>
      <c r="D165" s="353" t="s">
        <v>721</v>
      </c>
      <c r="E165" s="353" t="s">
        <v>722</v>
      </c>
      <c r="F165" s="353" t="s">
        <v>706</v>
      </c>
      <c r="G165" s="353"/>
      <c r="H165" s="353" t="s">
        <v>805</v>
      </c>
      <c r="I165" s="353" t="s">
        <v>1523</v>
      </c>
      <c r="J165" s="353" t="s">
        <v>214</v>
      </c>
      <c r="K165" s="353" t="s">
        <v>103</v>
      </c>
      <c r="L165" s="353" t="s">
        <v>215</v>
      </c>
      <c r="M165" s="353" t="s">
        <v>216</v>
      </c>
      <c r="N165" s="353" t="s">
        <v>211</v>
      </c>
      <c r="O165" s="353" t="s">
        <v>217</v>
      </c>
      <c r="P165" s="353" t="s">
        <v>1444</v>
      </c>
      <c r="Q165" s="353" t="s">
        <v>200</v>
      </c>
      <c r="R165" s="353" t="s">
        <v>166</v>
      </c>
      <c r="S165" s="353" t="s">
        <v>103</v>
      </c>
      <c r="T165" s="353" t="s">
        <v>215</v>
      </c>
      <c r="U165" s="353" t="s">
        <v>216</v>
      </c>
      <c r="V165" s="353" t="s">
        <v>211</v>
      </c>
      <c r="W165" s="353" t="s">
        <v>217</v>
      </c>
      <c r="X165" s="353" t="s">
        <v>172</v>
      </c>
      <c r="Y165" s="353" t="s">
        <v>172</v>
      </c>
      <c r="Z165" s="353" t="s">
        <v>172</v>
      </c>
      <c r="AA165" s="353" t="s">
        <v>1524</v>
      </c>
      <c r="AB165" s="353" t="s">
        <v>1525</v>
      </c>
      <c r="AC165" s="353" t="s">
        <v>1524</v>
      </c>
      <c r="AD165" s="353" t="s">
        <v>1242</v>
      </c>
      <c r="AE165" s="353" t="s">
        <v>1524</v>
      </c>
      <c r="AF165" s="353" t="s">
        <v>1242</v>
      </c>
    </row>
    <row r="166" customFormat="false" ht="11.25" hidden="false" customHeight="false" outlineLevel="0" collapsed="false">
      <c r="A166" s="137" t="n">
        <v>165</v>
      </c>
      <c r="B166" s="353" t="s">
        <v>181</v>
      </c>
      <c r="C166" s="353" t="s">
        <v>855</v>
      </c>
      <c r="D166" s="353" t="s">
        <v>721</v>
      </c>
      <c r="E166" s="353" t="s">
        <v>722</v>
      </c>
      <c r="F166" s="353" t="s">
        <v>706</v>
      </c>
      <c r="G166" s="353"/>
      <c r="H166" s="353" t="s">
        <v>843</v>
      </c>
      <c r="I166" s="353" t="s">
        <v>1526</v>
      </c>
      <c r="J166" s="353" t="s">
        <v>214</v>
      </c>
      <c r="K166" s="353" t="s">
        <v>103</v>
      </c>
      <c r="L166" s="353" t="s">
        <v>658</v>
      </c>
      <c r="M166" s="353" t="s">
        <v>659</v>
      </c>
      <c r="N166" s="353" t="s">
        <v>1527</v>
      </c>
      <c r="O166" s="353" t="s">
        <v>1528</v>
      </c>
      <c r="P166" s="353" t="s">
        <v>1529</v>
      </c>
      <c r="Q166" s="353" t="s">
        <v>1461</v>
      </c>
      <c r="R166" s="353" t="s">
        <v>166</v>
      </c>
      <c r="S166" s="353" t="s">
        <v>103</v>
      </c>
      <c r="T166" s="353" t="s">
        <v>658</v>
      </c>
      <c r="U166" s="353" t="s">
        <v>659</v>
      </c>
      <c r="V166" s="353" t="s">
        <v>1527</v>
      </c>
      <c r="W166" s="353" t="s">
        <v>1528</v>
      </c>
      <c r="X166" s="353" t="s">
        <v>172</v>
      </c>
      <c r="Y166" s="353" t="s">
        <v>172</v>
      </c>
      <c r="Z166" s="353" t="s">
        <v>172</v>
      </c>
      <c r="AA166" s="353" t="s">
        <v>1530</v>
      </c>
      <c r="AB166" s="353" t="s">
        <v>1531</v>
      </c>
      <c r="AC166" s="353" t="s">
        <v>1530</v>
      </c>
      <c r="AD166" s="353" t="s">
        <v>1532</v>
      </c>
      <c r="AE166" s="353" t="s">
        <v>1530</v>
      </c>
      <c r="AF166" s="353" t="s">
        <v>1532</v>
      </c>
    </row>
    <row r="167" customFormat="false" ht="11.25" hidden="false" customHeight="false" outlineLevel="0" collapsed="false">
      <c r="A167" s="137" t="n">
        <v>166</v>
      </c>
      <c r="B167" s="353" t="s">
        <v>181</v>
      </c>
      <c r="C167" s="353" t="s">
        <v>859</v>
      </c>
      <c r="D167" s="353" t="s">
        <v>721</v>
      </c>
      <c r="E167" s="353" t="s">
        <v>722</v>
      </c>
      <c r="F167" s="353" t="s">
        <v>706</v>
      </c>
      <c r="G167" s="353"/>
      <c r="H167" s="353" t="s">
        <v>846</v>
      </c>
      <c r="I167" s="353" t="s">
        <v>1533</v>
      </c>
      <c r="J167" s="353" t="s">
        <v>822</v>
      </c>
      <c r="K167" s="353" t="s">
        <v>103</v>
      </c>
      <c r="L167" s="353" t="s">
        <v>215</v>
      </c>
      <c r="M167" s="353" t="s">
        <v>216</v>
      </c>
      <c r="N167" s="353" t="s">
        <v>211</v>
      </c>
      <c r="O167" s="353" t="s">
        <v>217</v>
      </c>
      <c r="P167" s="353" t="s">
        <v>1534</v>
      </c>
      <c r="Q167" s="353" t="s">
        <v>999</v>
      </c>
      <c r="R167" s="353" t="s">
        <v>166</v>
      </c>
      <c r="S167" s="353" t="s">
        <v>103</v>
      </c>
      <c r="T167" s="353" t="s">
        <v>215</v>
      </c>
      <c r="U167" s="353" t="s">
        <v>216</v>
      </c>
      <c r="V167" s="353" t="s">
        <v>211</v>
      </c>
      <c r="W167" s="353" t="s">
        <v>217</v>
      </c>
      <c r="X167" s="353" t="s">
        <v>54</v>
      </c>
      <c r="Y167" s="353" t="s">
        <v>172</v>
      </c>
      <c r="Z167" s="353" t="s">
        <v>54</v>
      </c>
      <c r="AA167" s="353"/>
      <c r="AB167" s="353"/>
      <c r="AC167" s="353" t="s">
        <v>1451</v>
      </c>
      <c r="AD167" s="353" t="s">
        <v>1451</v>
      </c>
      <c r="AE167" s="353" t="s">
        <v>1451</v>
      </c>
      <c r="AF167" s="353" t="s">
        <v>1451</v>
      </c>
    </row>
    <row r="168" customFormat="false" ht="11.25" hidden="false" customHeight="false" outlineLevel="0" collapsed="false">
      <c r="A168" s="137" t="n">
        <v>167</v>
      </c>
      <c r="B168" s="353" t="s">
        <v>181</v>
      </c>
      <c r="C168" s="353" t="s">
        <v>867</v>
      </c>
      <c r="D168" s="353" t="s">
        <v>1535</v>
      </c>
      <c r="E168" s="353" t="s">
        <v>1536</v>
      </c>
      <c r="F168" s="353" t="s">
        <v>1537</v>
      </c>
      <c r="G168" s="353"/>
      <c r="H168" s="353" t="s">
        <v>166</v>
      </c>
      <c r="I168" s="353" t="s">
        <v>1538</v>
      </c>
      <c r="J168" s="353" t="s">
        <v>214</v>
      </c>
      <c r="K168" s="353" t="s">
        <v>103</v>
      </c>
      <c r="L168" s="353" t="s">
        <v>215</v>
      </c>
      <c r="M168" s="353" t="s">
        <v>216</v>
      </c>
      <c r="N168" s="353" t="s">
        <v>211</v>
      </c>
      <c r="O168" s="353" t="s">
        <v>217</v>
      </c>
      <c r="P168" s="353" t="s">
        <v>1539</v>
      </c>
      <c r="Q168" s="353" t="s">
        <v>1540</v>
      </c>
      <c r="R168" s="353" t="s">
        <v>166</v>
      </c>
      <c r="S168" s="353" t="s">
        <v>103</v>
      </c>
      <c r="T168" s="353" t="s">
        <v>215</v>
      </c>
      <c r="U168" s="353" t="s">
        <v>216</v>
      </c>
      <c r="V168" s="353" t="s">
        <v>211</v>
      </c>
      <c r="W168" s="353" t="s">
        <v>217</v>
      </c>
      <c r="X168" s="353" t="s">
        <v>172</v>
      </c>
      <c r="Y168" s="353" t="s">
        <v>172</v>
      </c>
      <c r="Z168" s="353" t="s">
        <v>172</v>
      </c>
      <c r="AA168" s="353" t="s">
        <v>1541</v>
      </c>
      <c r="AB168" s="353" t="s">
        <v>1542</v>
      </c>
      <c r="AC168" s="353" t="s">
        <v>1541</v>
      </c>
      <c r="AD168" s="353" t="s">
        <v>1542</v>
      </c>
      <c r="AE168" s="353" t="s">
        <v>1541</v>
      </c>
      <c r="AF168" s="353" t="s">
        <v>1542</v>
      </c>
    </row>
    <row r="169" customFormat="false" ht="11.25" hidden="false" customHeight="false" outlineLevel="0" collapsed="false">
      <c r="A169" s="137" t="n">
        <v>168</v>
      </c>
      <c r="B169" s="353" t="s">
        <v>181</v>
      </c>
      <c r="C169" s="353" t="s">
        <v>829</v>
      </c>
      <c r="D169" s="353" t="s">
        <v>1535</v>
      </c>
      <c r="E169" s="353" t="s">
        <v>1536</v>
      </c>
      <c r="F169" s="353" t="s">
        <v>1537</v>
      </c>
      <c r="G169" s="353"/>
      <c r="H169" s="353" t="s">
        <v>143</v>
      </c>
      <c r="I169" s="353" t="s">
        <v>1543</v>
      </c>
      <c r="J169" s="353" t="s">
        <v>174</v>
      </c>
      <c r="K169" s="353" t="s">
        <v>103</v>
      </c>
      <c r="L169" s="353" t="s">
        <v>656</v>
      </c>
      <c r="M169" s="353" t="s">
        <v>657</v>
      </c>
      <c r="N169" s="353" t="s">
        <v>1544</v>
      </c>
      <c r="O169" s="353" t="s">
        <v>1545</v>
      </c>
      <c r="P169" s="353" t="s">
        <v>1546</v>
      </c>
      <c r="Q169" s="353" t="s">
        <v>1546</v>
      </c>
      <c r="R169" s="353" t="s">
        <v>166</v>
      </c>
      <c r="S169" s="353" t="s">
        <v>103</v>
      </c>
      <c r="T169" s="353" t="s">
        <v>656</v>
      </c>
      <c r="U169" s="353" t="s">
        <v>657</v>
      </c>
      <c r="V169" s="353" t="s">
        <v>1544</v>
      </c>
      <c r="W169" s="353" t="s">
        <v>1545</v>
      </c>
      <c r="X169" s="353" t="s">
        <v>172</v>
      </c>
      <c r="Y169" s="353" t="s">
        <v>54</v>
      </c>
      <c r="Z169" s="353" t="s">
        <v>54</v>
      </c>
      <c r="AA169" s="353" t="s">
        <v>1547</v>
      </c>
      <c r="AB169" s="353" t="s">
        <v>1548</v>
      </c>
      <c r="AC169" s="353"/>
      <c r="AD169" s="353"/>
      <c r="AE169" s="353"/>
      <c r="AF169" s="353"/>
    </row>
    <row r="170" customFormat="false" ht="11.25" hidden="false" customHeight="false" outlineLevel="0" collapsed="false">
      <c r="A170" s="137" t="n">
        <v>169</v>
      </c>
      <c r="B170" s="353" t="s">
        <v>181</v>
      </c>
      <c r="C170" s="353" t="s">
        <v>810</v>
      </c>
      <c r="D170" s="353" t="s">
        <v>1535</v>
      </c>
      <c r="E170" s="353" t="s">
        <v>1536</v>
      </c>
      <c r="F170" s="353" t="s">
        <v>1537</v>
      </c>
      <c r="G170" s="353"/>
      <c r="H170" s="353" t="s">
        <v>151</v>
      </c>
      <c r="I170" s="353" t="s">
        <v>1549</v>
      </c>
      <c r="J170" s="353" t="s">
        <v>174</v>
      </c>
      <c r="K170" s="353" t="s">
        <v>103</v>
      </c>
      <c r="L170" s="353" t="s">
        <v>215</v>
      </c>
      <c r="M170" s="353" t="s">
        <v>216</v>
      </c>
      <c r="N170" s="353" t="s">
        <v>211</v>
      </c>
      <c r="O170" s="353" t="s">
        <v>217</v>
      </c>
      <c r="P170" s="353" t="s">
        <v>1550</v>
      </c>
      <c r="Q170" s="353" t="s">
        <v>226</v>
      </c>
      <c r="R170" s="353" t="s">
        <v>166</v>
      </c>
      <c r="S170" s="353" t="s">
        <v>103</v>
      </c>
      <c r="T170" s="353" t="s">
        <v>215</v>
      </c>
      <c r="U170" s="353" t="s">
        <v>216</v>
      </c>
      <c r="V170" s="353" t="s">
        <v>211</v>
      </c>
      <c r="W170" s="353" t="s">
        <v>217</v>
      </c>
      <c r="X170" s="353" t="s">
        <v>172</v>
      </c>
      <c r="Y170" s="353" t="s">
        <v>54</v>
      </c>
      <c r="Z170" s="353" t="s">
        <v>54</v>
      </c>
      <c r="AA170" s="353" t="s">
        <v>1551</v>
      </c>
      <c r="AB170" s="353" t="s">
        <v>1552</v>
      </c>
      <c r="AC170" s="353"/>
      <c r="AD170" s="353"/>
      <c r="AE170" s="353"/>
      <c r="AF170" s="353"/>
    </row>
    <row r="171" customFormat="false" ht="11.25" hidden="false" customHeight="false" outlineLevel="0" collapsed="false">
      <c r="A171" s="137" t="n">
        <v>170</v>
      </c>
      <c r="B171" s="353" t="s">
        <v>181</v>
      </c>
      <c r="C171" s="353" t="s">
        <v>814</v>
      </c>
      <c r="D171" s="353" t="s">
        <v>1535</v>
      </c>
      <c r="E171" s="353" t="s">
        <v>1536</v>
      </c>
      <c r="F171" s="353" t="s">
        <v>1537</v>
      </c>
      <c r="G171" s="353"/>
      <c r="H171" s="353" t="s">
        <v>159</v>
      </c>
      <c r="I171" s="353" t="s">
        <v>1553</v>
      </c>
      <c r="J171" s="353" t="s">
        <v>174</v>
      </c>
      <c r="K171" s="353" t="s">
        <v>103</v>
      </c>
      <c r="L171" s="353" t="s">
        <v>658</v>
      </c>
      <c r="M171" s="353" t="s">
        <v>659</v>
      </c>
      <c r="N171" s="353" t="s">
        <v>1554</v>
      </c>
      <c r="O171" s="353" t="s">
        <v>1555</v>
      </c>
      <c r="P171" s="353" t="s">
        <v>1556</v>
      </c>
      <c r="Q171" s="353" t="s">
        <v>1556</v>
      </c>
      <c r="R171" s="353" t="s">
        <v>166</v>
      </c>
      <c r="S171" s="353" t="s">
        <v>103</v>
      </c>
      <c r="T171" s="353" t="s">
        <v>658</v>
      </c>
      <c r="U171" s="353" t="s">
        <v>659</v>
      </c>
      <c r="V171" s="353" t="s">
        <v>1554</v>
      </c>
      <c r="W171" s="353" t="s">
        <v>1555</v>
      </c>
      <c r="X171" s="353" t="s">
        <v>172</v>
      </c>
      <c r="Y171" s="353" t="s">
        <v>54</v>
      </c>
      <c r="Z171" s="353" t="s">
        <v>54</v>
      </c>
      <c r="AA171" s="353" t="s">
        <v>1557</v>
      </c>
      <c r="AB171" s="353" t="s">
        <v>825</v>
      </c>
      <c r="AC171" s="353"/>
      <c r="AD171" s="353"/>
      <c r="AE171" s="353"/>
      <c r="AF171" s="353"/>
    </row>
    <row r="172" customFormat="false" ht="11.25" hidden="false" customHeight="false" outlineLevel="0" collapsed="false">
      <c r="A172" s="137" t="n">
        <v>171</v>
      </c>
      <c r="B172" s="353" t="s">
        <v>181</v>
      </c>
      <c r="C172" s="353" t="s">
        <v>818</v>
      </c>
      <c r="D172" s="353" t="s">
        <v>1558</v>
      </c>
      <c r="E172" s="353" t="s">
        <v>1559</v>
      </c>
      <c r="F172" s="353" t="s">
        <v>1537</v>
      </c>
      <c r="G172" s="353"/>
      <c r="H172" s="353" t="s">
        <v>166</v>
      </c>
      <c r="I172" s="353" t="s">
        <v>1560</v>
      </c>
      <c r="J172" s="353" t="s">
        <v>822</v>
      </c>
      <c r="K172" s="353" t="s">
        <v>103</v>
      </c>
      <c r="L172" s="353" t="s">
        <v>215</v>
      </c>
      <c r="M172" s="353" t="s">
        <v>216</v>
      </c>
      <c r="N172" s="353" t="s">
        <v>211</v>
      </c>
      <c r="O172" s="353" t="s">
        <v>217</v>
      </c>
      <c r="P172" s="353" t="s">
        <v>1561</v>
      </c>
      <c r="Q172" s="353" t="s">
        <v>1562</v>
      </c>
      <c r="R172" s="353" t="s">
        <v>166</v>
      </c>
      <c r="S172" s="353" t="s">
        <v>103</v>
      </c>
      <c r="T172" s="353" t="s">
        <v>215</v>
      </c>
      <c r="U172" s="353" t="s">
        <v>216</v>
      </c>
      <c r="V172" s="353" t="s">
        <v>211</v>
      </c>
      <c r="W172" s="353" t="s">
        <v>217</v>
      </c>
      <c r="X172" s="353" t="s">
        <v>54</v>
      </c>
      <c r="Y172" s="353" t="s">
        <v>172</v>
      </c>
      <c r="Z172" s="353" t="s">
        <v>54</v>
      </c>
      <c r="AA172" s="353"/>
      <c r="AB172" s="353"/>
      <c r="AC172" s="353" t="s">
        <v>1033</v>
      </c>
      <c r="AD172" s="353" t="s">
        <v>838</v>
      </c>
      <c r="AE172" s="353" t="s">
        <v>1033</v>
      </c>
      <c r="AF172" s="353" t="s">
        <v>838</v>
      </c>
    </row>
    <row r="173" customFormat="false" ht="11.25" hidden="false" customHeight="false" outlineLevel="0" collapsed="false">
      <c r="A173" s="137" t="n">
        <v>172</v>
      </c>
      <c r="B173" s="353" t="s">
        <v>181</v>
      </c>
      <c r="C173" s="353" t="s">
        <v>887</v>
      </c>
      <c r="D173" s="353" t="s">
        <v>1558</v>
      </c>
      <c r="E173" s="353" t="s">
        <v>1559</v>
      </c>
      <c r="F173" s="353" t="s">
        <v>1537</v>
      </c>
      <c r="G173" s="353"/>
      <c r="H173" s="353" t="s">
        <v>143</v>
      </c>
      <c r="I173" s="353" t="s">
        <v>1563</v>
      </c>
      <c r="J173" s="353" t="s">
        <v>822</v>
      </c>
      <c r="K173" s="353" t="s">
        <v>103</v>
      </c>
      <c r="L173" s="353" t="s">
        <v>215</v>
      </c>
      <c r="M173" s="353" t="s">
        <v>216</v>
      </c>
      <c r="N173" s="353" t="s">
        <v>211</v>
      </c>
      <c r="O173" s="353" t="s">
        <v>217</v>
      </c>
      <c r="P173" s="353" t="s">
        <v>1564</v>
      </c>
      <c r="Q173" s="353" t="s">
        <v>935</v>
      </c>
      <c r="R173" s="353" t="s">
        <v>166</v>
      </c>
      <c r="S173" s="353" t="s">
        <v>103</v>
      </c>
      <c r="T173" s="353" t="s">
        <v>215</v>
      </c>
      <c r="U173" s="353" t="s">
        <v>216</v>
      </c>
      <c r="V173" s="353" t="s">
        <v>211</v>
      </c>
      <c r="W173" s="353" t="s">
        <v>217</v>
      </c>
      <c r="X173" s="353" t="s">
        <v>54</v>
      </c>
      <c r="Y173" s="353" t="s">
        <v>172</v>
      </c>
      <c r="Z173" s="353" t="s">
        <v>54</v>
      </c>
      <c r="AA173" s="353"/>
      <c r="AB173" s="353"/>
      <c r="AC173" s="353" t="s">
        <v>230</v>
      </c>
      <c r="AD173" s="353" t="s">
        <v>1565</v>
      </c>
      <c r="AE173" s="353" t="s">
        <v>230</v>
      </c>
      <c r="AF173" s="353" t="s">
        <v>1565</v>
      </c>
    </row>
    <row r="174" customFormat="false" ht="11.25" hidden="false" customHeight="false" outlineLevel="0" collapsed="false">
      <c r="A174" s="137" t="n">
        <v>173</v>
      </c>
      <c r="B174" s="353" t="s">
        <v>181</v>
      </c>
      <c r="C174" s="353" t="s">
        <v>820</v>
      </c>
      <c r="D174" s="353" t="s">
        <v>1558</v>
      </c>
      <c r="E174" s="353" t="s">
        <v>1559</v>
      </c>
      <c r="F174" s="353" t="s">
        <v>1537</v>
      </c>
      <c r="G174" s="353"/>
      <c r="H174" s="353" t="s">
        <v>151</v>
      </c>
      <c r="I174" s="353" t="s">
        <v>1566</v>
      </c>
      <c r="J174" s="353" t="s">
        <v>822</v>
      </c>
      <c r="K174" s="353" t="s">
        <v>103</v>
      </c>
      <c r="L174" s="353" t="s">
        <v>215</v>
      </c>
      <c r="M174" s="353" t="s">
        <v>216</v>
      </c>
      <c r="N174" s="353" t="s">
        <v>211</v>
      </c>
      <c r="O174" s="353" t="s">
        <v>217</v>
      </c>
      <c r="P174" s="353" t="s">
        <v>1567</v>
      </c>
      <c r="Q174" s="353" t="s">
        <v>935</v>
      </c>
      <c r="R174" s="353" t="s">
        <v>166</v>
      </c>
      <c r="S174" s="353" t="s">
        <v>103</v>
      </c>
      <c r="T174" s="353" t="s">
        <v>215</v>
      </c>
      <c r="U174" s="353" t="s">
        <v>216</v>
      </c>
      <c r="V174" s="353" t="s">
        <v>211</v>
      </c>
      <c r="W174" s="353" t="s">
        <v>217</v>
      </c>
      <c r="X174" s="353" t="s">
        <v>54</v>
      </c>
      <c r="Y174" s="353" t="s">
        <v>172</v>
      </c>
      <c r="Z174" s="353" t="s">
        <v>54</v>
      </c>
      <c r="AA174" s="353"/>
      <c r="AB174" s="353"/>
      <c r="AC174" s="353" t="s">
        <v>1423</v>
      </c>
      <c r="AD174" s="353" t="s">
        <v>149</v>
      </c>
      <c r="AE174" s="353" t="s">
        <v>1423</v>
      </c>
      <c r="AF174" s="353" t="s">
        <v>149</v>
      </c>
    </row>
    <row r="175" customFormat="false" ht="11.25" hidden="false" customHeight="false" outlineLevel="0" collapsed="false">
      <c r="A175" s="137" t="n">
        <v>174</v>
      </c>
      <c r="B175" s="353" t="s">
        <v>181</v>
      </c>
      <c r="C175" s="353" t="s">
        <v>827</v>
      </c>
      <c r="D175" s="353" t="s">
        <v>1558</v>
      </c>
      <c r="E175" s="353" t="s">
        <v>1559</v>
      </c>
      <c r="F175" s="353" t="s">
        <v>1537</v>
      </c>
      <c r="G175" s="353"/>
      <c r="H175" s="353" t="s">
        <v>159</v>
      </c>
      <c r="I175" s="353" t="s">
        <v>1568</v>
      </c>
      <c r="J175" s="353" t="s">
        <v>822</v>
      </c>
      <c r="K175" s="353" t="s">
        <v>103</v>
      </c>
      <c r="L175" s="353" t="s">
        <v>215</v>
      </c>
      <c r="M175" s="353" t="s">
        <v>216</v>
      </c>
      <c r="N175" s="353" t="s">
        <v>211</v>
      </c>
      <c r="O175" s="353" t="s">
        <v>217</v>
      </c>
      <c r="P175" s="353" t="s">
        <v>1453</v>
      </c>
      <c r="Q175" s="353" t="s">
        <v>230</v>
      </c>
      <c r="R175" s="353" t="s">
        <v>166</v>
      </c>
      <c r="S175" s="353" t="s">
        <v>103</v>
      </c>
      <c r="T175" s="353" t="s">
        <v>215</v>
      </c>
      <c r="U175" s="353" t="s">
        <v>216</v>
      </c>
      <c r="V175" s="353" t="s">
        <v>211</v>
      </c>
      <c r="W175" s="353" t="s">
        <v>217</v>
      </c>
      <c r="X175" s="353" t="s">
        <v>54</v>
      </c>
      <c r="Y175" s="353" t="s">
        <v>172</v>
      </c>
      <c r="Z175" s="353" t="s">
        <v>54</v>
      </c>
      <c r="AA175" s="353"/>
      <c r="AB175" s="353"/>
      <c r="AC175" s="353" t="s">
        <v>151</v>
      </c>
      <c r="AD175" s="353" t="s">
        <v>1569</v>
      </c>
      <c r="AE175" s="353" t="s">
        <v>151</v>
      </c>
      <c r="AF175" s="353" t="s">
        <v>1569</v>
      </c>
    </row>
    <row r="176" customFormat="false" ht="11.25" hidden="false" customHeight="false" outlineLevel="0" collapsed="false">
      <c r="A176" s="137" t="n">
        <v>175</v>
      </c>
      <c r="B176" s="353" t="s">
        <v>181</v>
      </c>
      <c r="C176" s="353" t="s">
        <v>830</v>
      </c>
      <c r="D176" s="353" t="s">
        <v>1558</v>
      </c>
      <c r="E176" s="353" t="s">
        <v>1559</v>
      </c>
      <c r="F176" s="353" t="s">
        <v>1537</v>
      </c>
      <c r="G176" s="353"/>
      <c r="H176" s="353" t="s">
        <v>200</v>
      </c>
      <c r="I176" s="353" t="s">
        <v>1570</v>
      </c>
      <c r="J176" s="353" t="s">
        <v>822</v>
      </c>
      <c r="K176" s="353" t="s">
        <v>103</v>
      </c>
      <c r="L176" s="353" t="s">
        <v>215</v>
      </c>
      <c r="M176" s="353" t="s">
        <v>216</v>
      </c>
      <c r="N176" s="353" t="s">
        <v>211</v>
      </c>
      <c r="O176" s="353" t="s">
        <v>217</v>
      </c>
      <c r="P176" s="353" t="s">
        <v>1571</v>
      </c>
      <c r="Q176" s="353" t="s">
        <v>1562</v>
      </c>
      <c r="R176" s="353" t="s">
        <v>166</v>
      </c>
      <c r="S176" s="353" t="s">
        <v>103</v>
      </c>
      <c r="T176" s="353" t="s">
        <v>215</v>
      </c>
      <c r="U176" s="353" t="s">
        <v>216</v>
      </c>
      <c r="V176" s="353" t="s">
        <v>211</v>
      </c>
      <c r="W176" s="353" t="s">
        <v>217</v>
      </c>
      <c r="X176" s="353" t="s">
        <v>54</v>
      </c>
      <c r="Y176" s="353" t="s">
        <v>172</v>
      </c>
      <c r="Z176" s="353" t="s">
        <v>54</v>
      </c>
      <c r="AA176" s="353"/>
      <c r="AB176" s="353"/>
      <c r="AC176" s="353" t="s">
        <v>843</v>
      </c>
      <c r="AD176" s="353" t="s">
        <v>1572</v>
      </c>
      <c r="AE176" s="353" t="s">
        <v>843</v>
      </c>
      <c r="AF176" s="353" t="s">
        <v>1572</v>
      </c>
    </row>
    <row r="177" customFormat="false" ht="11.25" hidden="false" customHeight="false" outlineLevel="0" collapsed="false">
      <c r="A177" s="137" t="n">
        <v>176</v>
      </c>
      <c r="B177" s="353" t="s">
        <v>181</v>
      </c>
      <c r="C177" s="353" t="s">
        <v>832</v>
      </c>
      <c r="D177" s="353" t="s">
        <v>1558</v>
      </c>
      <c r="E177" s="353" t="s">
        <v>1559</v>
      </c>
      <c r="F177" s="353" t="s">
        <v>1537</v>
      </c>
      <c r="G177" s="353"/>
      <c r="H177" s="353" t="s">
        <v>210</v>
      </c>
      <c r="I177" s="353" t="s">
        <v>1563</v>
      </c>
      <c r="J177" s="353" t="s">
        <v>822</v>
      </c>
      <c r="K177" s="353" t="s">
        <v>103</v>
      </c>
      <c r="L177" s="353" t="s">
        <v>656</v>
      </c>
      <c r="M177" s="353" t="s">
        <v>657</v>
      </c>
      <c r="N177" s="353" t="s">
        <v>1544</v>
      </c>
      <c r="O177" s="353" t="s">
        <v>1545</v>
      </c>
      <c r="P177" s="353" t="s">
        <v>1573</v>
      </c>
      <c r="Q177" s="353" t="s">
        <v>935</v>
      </c>
      <c r="R177" s="353" t="s">
        <v>166</v>
      </c>
      <c r="S177" s="353" t="s">
        <v>103</v>
      </c>
      <c r="T177" s="353" t="s">
        <v>656</v>
      </c>
      <c r="U177" s="353" t="s">
        <v>657</v>
      </c>
      <c r="V177" s="353" t="s">
        <v>1544</v>
      </c>
      <c r="W177" s="353" t="s">
        <v>1545</v>
      </c>
      <c r="X177" s="353" t="s">
        <v>54</v>
      </c>
      <c r="Y177" s="353" t="s">
        <v>172</v>
      </c>
      <c r="Z177" s="353" t="s">
        <v>54</v>
      </c>
      <c r="AA177" s="353"/>
      <c r="AB177" s="353"/>
      <c r="AC177" s="353" t="s">
        <v>1574</v>
      </c>
      <c r="AD177" s="353" t="s">
        <v>1575</v>
      </c>
      <c r="AE177" s="353" t="s">
        <v>1574</v>
      </c>
      <c r="AF177" s="353" t="s">
        <v>1575</v>
      </c>
    </row>
    <row r="178" customFormat="false" ht="11.25" hidden="false" customHeight="false" outlineLevel="0" collapsed="false">
      <c r="A178" s="137" t="n">
        <v>177</v>
      </c>
      <c r="B178" s="353" t="s">
        <v>181</v>
      </c>
      <c r="C178" s="353" t="s">
        <v>220</v>
      </c>
      <c r="D178" s="353" t="s">
        <v>43</v>
      </c>
      <c r="E178" s="353" t="s">
        <v>45</v>
      </c>
      <c r="F178" s="353" t="s">
        <v>47</v>
      </c>
      <c r="G178" s="353"/>
      <c r="H178" s="353" t="s">
        <v>221</v>
      </c>
      <c r="I178" s="353" t="s">
        <v>213</v>
      </c>
      <c r="J178" s="353" t="s">
        <v>214</v>
      </c>
      <c r="K178" s="353" t="s">
        <v>103</v>
      </c>
      <c r="L178" s="353" t="s">
        <v>215</v>
      </c>
      <c r="M178" s="353" t="s">
        <v>216</v>
      </c>
      <c r="N178" s="353" t="s">
        <v>211</v>
      </c>
      <c r="O178" s="353" t="s">
        <v>217</v>
      </c>
      <c r="P178" s="353" t="s">
        <v>218</v>
      </c>
      <c r="Q178" s="353" t="s">
        <v>219</v>
      </c>
      <c r="R178" s="353" t="s">
        <v>166</v>
      </c>
      <c r="S178" s="353" t="s">
        <v>103</v>
      </c>
      <c r="T178" s="353" t="s">
        <v>215</v>
      </c>
      <c r="U178" s="353" t="s">
        <v>216</v>
      </c>
      <c r="V178" s="353" t="s">
        <v>211</v>
      </c>
      <c r="W178" s="353" t="s">
        <v>217</v>
      </c>
      <c r="X178" s="353" t="s">
        <v>172</v>
      </c>
      <c r="Y178" s="353" t="s">
        <v>172</v>
      </c>
      <c r="Z178" s="353" t="s">
        <v>172</v>
      </c>
      <c r="AA178" s="353" t="s">
        <v>182</v>
      </c>
      <c r="AB178" s="353" t="s">
        <v>1576</v>
      </c>
      <c r="AC178" s="353" t="s">
        <v>182</v>
      </c>
      <c r="AD178" s="353" t="s">
        <v>1576</v>
      </c>
      <c r="AE178" s="353" t="s">
        <v>182</v>
      </c>
      <c r="AF178" s="353" t="s">
        <v>1576</v>
      </c>
    </row>
    <row r="179" customFormat="false" ht="11.25" hidden="false" customHeight="false" outlineLevel="0" collapsed="false">
      <c r="A179" s="137" t="n">
        <v>178</v>
      </c>
      <c r="B179" s="353" t="s">
        <v>181</v>
      </c>
      <c r="C179" s="353" t="s">
        <v>835</v>
      </c>
      <c r="D179" s="353" t="s">
        <v>1577</v>
      </c>
      <c r="E179" s="353" t="s">
        <v>1578</v>
      </c>
      <c r="F179" s="353" t="s">
        <v>1537</v>
      </c>
      <c r="G179" s="353"/>
      <c r="H179" s="353" t="s">
        <v>166</v>
      </c>
      <c r="I179" s="353" t="s">
        <v>1579</v>
      </c>
      <c r="J179" s="353" t="s">
        <v>214</v>
      </c>
      <c r="K179" s="353" t="s">
        <v>103</v>
      </c>
      <c r="L179" s="353" t="s">
        <v>658</v>
      </c>
      <c r="M179" s="353" t="s">
        <v>659</v>
      </c>
      <c r="N179" s="353" t="s">
        <v>1580</v>
      </c>
      <c r="O179" s="353" t="s">
        <v>1581</v>
      </c>
      <c r="P179" s="353" t="s">
        <v>1582</v>
      </c>
      <c r="Q179" s="353" t="s">
        <v>1583</v>
      </c>
      <c r="R179" s="353" t="s">
        <v>166</v>
      </c>
      <c r="S179" s="353" t="s">
        <v>103</v>
      </c>
      <c r="T179" s="353" t="s">
        <v>658</v>
      </c>
      <c r="U179" s="353" t="s">
        <v>659</v>
      </c>
      <c r="V179" s="353" t="s">
        <v>1580</v>
      </c>
      <c r="W179" s="353" t="s">
        <v>1581</v>
      </c>
      <c r="X179" s="353" t="s">
        <v>172</v>
      </c>
      <c r="Y179" s="353" t="s">
        <v>172</v>
      </c>
      <c r="Z179" s="353" t="s">
        <v>172</v>
      </c>
      <c r="AA179" s="353" t="s">
        <v>1146</v>
      </c>
      <c r="AB179" s="353" t="s">
        <v>1584</v>
      </c>
      <c r="AC179" s="353" t="s">
        <v>858</v>
      </c>
      <c r="AD179" s="353" t="s">
        <v>1584</v>
      </c>
      <c r="AE179" s="353" t="s">
        <v>858</v>
      </c>
      <c r="AF179" s="353" t="s">
        <v>1584</v>
      </c>
    </row>
    <row r="180" customFormat="false" ht="11.25" hidden="false" customHeight="false" outlineLevel="0" collapsed="false">
      <c r="A180" s="137" t="n">
        <v>179</v>
      </c>
      <c r="B180" s="353" t="s">
        <v>181</v>
      </c>
      <c r="C180" s="353" t="s">
        <v>838</v>
      </c>
      <c r="D180" s="353" t="s">
        <v>1585</v>
      </c>
      <c r="E180" s="353" t="s">
        <v>1586</v>
      </c>
      <c r="F180" s="353" t="s">
        <v>1537</v>
      </c>
      <c r="G180" s="353"/>
      <c r="H180" s="353" t="s">
        <v>166</v>
      </c>
      <c r="I180" s="353" t="s">
        <v>850</v>
      </c>
      <c r="J180" s="353" t="s">
        <v>174</v>
      </c>
      <c r="K180" s="353" t="s">
        <v>103</v>
      </c>
      <c r="L180" s="353" t="s">
        <v>215</v>
      </c>
      <c r="M180" s="353" t="s">
        <v>216</v>
      </c>
      <c r="N180" s="353" t="s">
        <v>211</v>
      </c>
      <c r="O180" s="353" t="s">
        <v>217</v>
      </c>
      <c r="P180" s="353" t="s">
        <v>1587</v>
      </c>
      <c r="Q180" s="353" t="s">
        <v>984</v>
      </c>
      <c r="R180" s="353" t="s">
        <v>166</v>
      </c>
      <c r="S180" s="353" t="s">
        <v>103</v>
      </c>
      <c r="T180" s="353" t="s">
        <v>215</v>
      </c>
      <c r="U180" s="353" t="s">
        <v>216</v>
      </c>
      <c r="V180" s="353" t="s">
        <v>211</v>
      </c>
      <c r="W180" s="353" t="s">
        <v>217</v>
      </c>
      <c r="X180" s="353" t="s">
        <v>172</v>
      </c>
      <c r="Y180" s="353" t="s">
        <v>54</v>
      </c>
      <c r="Z180" s="353" t="s">
        <v>54</v>
      </c>
      <c r="AA180" s="353" t="s">
        <v>1588</v>
      </c>
      <c r="AB180" s="353" t="s">
        <v>1589</v>
      </c>
      <c r="AC180" s="353"/>
      <c r="AD180" s="353"/>
      <c r="AE180" s="353"/>
      <c r="AF180" s="353"/>
    </row>
    <row r="181" customFormat="false" ht="11.25" hidden="false" customHeight="false" outlineLevel="0" collapsed="false">
      <c r="A181" s="137" t="n">
        <v>180</v>
      </c>
      <c r="B181" s="353" t="s">
        <v>181</v>
      </c>
      <c r="C181" s="353" t="s">
        <v>841</v>
      </c>
      <c r="D181" s="353" t="s">
        <v>1590</v>
      </c>
      <c r="E181" s="353" t="s">
        <v>1591</v>
      </c>
      <c r="F181" s="353" t="s">
        <v>1537</v>
      </c>
      <c r="G181" s="353"/>
      <c r="H181" s="353" t="s">
        <v>166</v>
      </c>
      <c r="I181" s="353" t="s">
        <v>1592</v>
      </c>
      <c r="J181" s="353" t="s">
        <v>214</v>
      </c>
      <c r="K181" s="353" t="s">
        <v>103</v>
      </c>
      <c r="L181" s="353" t="s">
        <v>215</v>
      </c>
      <c r="M181" s="353" t="s">
        <v>216</v>
      </c>
      <c r="N181" s="353" t="s">
        <v>211</v>
      </c>
      <c r="O181" s="353" t="s">
        <v>217</v>
      </c>
      <c r="P181" s="353" t="s">
        <v>1593</v>
      </c>
      <c r="Q181" s="353" t="s">
        <v>1594</v>
      </c>
      <c r="R181" s="353" t="s">
        <v>166</v>
      </c>
      <c r="S181" s="353" t="s">
        <v>103</v>
      </c>
      <c r="T181" s="353" t="s">
        <v>215</v>
      </c>
      <c r="U181" s="353" t="s">
        <v>216</v>
      </c>
      <c r="V181" s="353" t="s">
        <v>211</v>
      </c>
      <c r="W181" s="353" t="s">
        <v>217</v>
      </c>
      <c r="X181" s="353" t="s">
        <v>172</v>
      </c>
      <c r="Y181" s="353" t="s">
        <v>172</v>
      </c>
      <c r="Z181" s="353" t="s">
        <v>172</v>
      </c>
      <c r="AA181" s="353" t="s">
        <v>1551</v>
      </c>
      <c r="AB181" s="353" t="s">
        <v>1552</v>
      </c>
      <c r="AC181" s="353" t="s">
        <v>1551</v>
      </c>
      <c r="AD181" s="353" t="s">
        <v>1552</v>
      </c>
      <c r="AE181" s="353" t="s">
        <v>1551</v>
      </c>
      <c r="AF181" s="353" t="s">
        <v>1552</v>
      </c>
    </row>
    <row r="182" customFormat="false" ht="11.25" hidden="false" customHeight="false" outlineLevel="0" collapsed="false">
      <c r="A182" s="137" t="n">
        <v>181</v>
      </c>
      <c r="B182" s="353" t="s">
        <v>181</v>
      </c>
      <c r="C182" s="353" t="s">
        <v>939</v>
      </c>
      <c r="D182" s="353" t="s">
        <v>1373</v>
      </c>
      <c r="E182" s="353" t="s">
        <v>1374</v>
      </c>
      <c r="F182" s="353" t="s">
        <v>849</v>
      </c>
      <c r="G182" s="353"/>
      <c r="H182" s="353" t="s">
        <v>166</v>
      </c>
      <c r="I182" s="353" t="s">
        <v>1595</v>
      </c>
      <c r="J182" s="353" t="s">
        <v>174</v>
      </c>
      <c r="K182" s="353" t="s">
        <v>103</v>
      </c>
      <c r="L182" s="353" t="s">
        <v>215</v>
      </c>
      <c r="M182" s="353" t="s">
        <v>216</v>
      </c>
      <c r="N182" s="353" t="s">
        <v>211</v>
      </c>
      <c r="O182" s="353" t="s">
        <v>217</v>
      </c>
      <c r="P182" s="353" t="s">
        <v>1596</v>
      </c>
      <c r="Q182" s="353" t="s">
        <v>991</v>
      </c>
      <c r="R182" s="353" t="s">
        <v>166</v>
      </c>
      <c r="S182" s="353" t="s">
        <v>103</v>
      </c>
      <c r="T182" s="353" t="s">
        <v>215</v>
      </c>
      <c r="U182" s="353" t="s">
        <v>216</v>
      </c>
      <c r="V182" s="353" t="s">
        <v>211</v>
      </c>
      <c r="W182" s="353" t="s">
        <v>217</v>
      </c>
      <c r="X182" s="353" t="s">
        <v>172</v>
      </c>
      <c r="Y182" s="353" t="s">
        <v>54</v>
      </c>
      <c r="Z182" s="353" t="s">
        <v>54</v>
      </c>
      <c r="AA182" s="353" t="s">
        <v>1597</v>
      </c>
      <c r="AB182" s="353" t="s">
        <v>1598</v>
      </c>
      <c r="AC182" s="353"/>
      <c r="AD182" s="353"/>
      <c r="AE182" s="353"/>
      <c r="AF182" s="353"/>
    </row>
    <row r="183" customFormat="false" ht="11.25" hidden="false" customHeight="false" outlineLevel="0" collapsed="false">
      <c r="A183" s="137" t="n">
        <v>182</v>
      </c>
      <c r="B183" s="353" t="s">
        <v>181</v>
      </c>
      <c r="C183" s="353" t="s">
        <v>844</v>
      </c>
      <c r="D183" s="353" t="s">
        <v>1599</v>
      </c>
      <c r="E183" s="353" t="s">
        <v>1600</v>
      </c>
      <c r="F183" s="353" t="s">
        <v>1537</v>
      </c>
      <c r="G183" s="353"/>
      <c r="H183" s="353" t="s">
        <v>166</v>
      </c>
      <c r="I183" s="353" t="s">
        <v>1599</v>
      </c>
      <c r="J183" s="353" t="s">
        <v>214</v>
      </c>
      <c r="K183" s="353" t="s">
        <v>103</v>
      </c>
      <c r="L183" s="353" t="s">
        <v>215</v>
      </c>
      <c r="M183" s="353" t="s">
        <v>216</v>
      </c>
      <c r="N183" s="353" t="s">
        <v>211</v>
      </c>
      <c r="O183" s="353" t="s">
        <v>217</v>
      </c>
      <c r="P183" s="353" t="s">
        <v>1601</v>
      </c>
      <c r="Q183" s="353" t="s">
        <v>1602</v>
      </c>
      <c r="R183" s="353" t="s">
        <v>166</v>
      </c>
      <c r="S183" s="353" t="s">
        <v>103</v>
      </c>
      <c r="T183" s="353" t="s">
        <v>215</v>
      </c>
      <c r="U183" s="353" t="s">
        <v>216</v>
      </c>
      <c r="V183" s="353" t="s">
        <v>211</v>
      </c>
      <c r="W183" s="353" t="s">
        <v>217</v>
      </c>
      <c r="X183" s="353" t="s">
        <v>172</v>
      </c>
      <c r="Y183" s="353" t="s">
        <v>172</v>
      </c>
      <c r="Z183" s="353" t="s">
        <v>172</v>
      </c>
      <c r="AA183" s="353" t="s">
        <v>1603</v>
      </c>
      <c r="AB183" s="353" t="s">
        <v>1604</v>
      </c>
      <c r="AC183" s="353" t="s">
        <v>1603</v>
      </c>
      <c r="AD183" s="353" t="s">
        <v>1604</v>
      </c>
      <c r="AE183" s="353" t="s">
        <v>1603</v>
      </c>
      <c r="AF183" s="353" t="s">
        <v>1604</v>
      </c>
    </row>
    <row r="184" customFormat="false" ht="11.25" hidden="false" customHeight="false" outlineLevel="0" collapsed="false">
      <c r="A184" s="137" t="n">
        <v>183</v>
      </c>
      <c r="B184" s="353" t="s">
        <v>181</v>
      </c>
      <c r="C184" s="353" t="s">
        <v>947</v>
      </c>
      <c r="D184" s="353" t="s">
        <v>1605</v>
      </c>
      <c r="E184" s="353" t="s">
        <v>1606</v>
      </c>
      <c r="F184" s="353" t="s">
        <v>1537</v>
      </c>
      <c r="G184" s="353"/>
      <c r="H184" s="353" t="s">
        <v>166</v>
      </c>
      <c r="I184" s="353" t="s">
        <v>1607</v>
      </c>
      <c r="J184" s="353" t="s">
        <v>174</v>
      </c>
      <c r="K184" s="353" t="s">
        <v>103</v>
      </c>
      <c r="L184" s="353" t="s">
        <v>215</v>
      </c>
      <c r="M184" s="353" t="s">
        <v>216</v>
      </c>
      <c r="N184" s="353" t="s">
        <v>211</v>
      </c>
      <c r="O184" s="353" t="s">
        <v>217</v>
      </c>
      <c r="P184" s="353" t="s">
        <v>1571</v>
      </c>
      <c r="Q184" s="353" t="s">
        <v>1608</v>
      </c>
      <c r="R184" s="353" t="s">
        <v>166</v>
      </c>
      <c r="S184" s="353" t="s">
        <v>103</v>
      </c>
      <c r="T184" s="353" t="s">
        <v>215</v>
      </c>
      <c r="U184" s="353" t="s">
        <v>216</v>
      </c>
      <c r="V184" s="353" t="s">
        <v>211</v>
      </c>
      <c r="W184" s="353" t="s">
        <v>217</v>
      </c>
      <c r="X184" s="353" t="s">
        <v>172</v>
      </c>
      <c r="Y184" s="353" t="s">
        <v>54</v>
      </c>
      <c r="Z184" s="353" t="s">
        <v>54</v>
      </c>
      <c r="AA184" s="353" t="s">
        <v>1609</v>
      </c>
      <c r="AB184" s="353" t="s">
        <v>226</v>
      </c>
      <c r="AC184" s="353"/>
      <c r="AD184" s="353"/>
      <c r="AE184" s="353"/>
      <c r="AF184" s="353"/>
    </row>
    <row r="185" customFormat="false" ht="11.25" hidden="false" customHeight="false" outlineLevel="0" collapsed="false">
      <c r="A185" s="137" t="n">
        <v>184</v>
      </c>
      <c r="B185" s="353" t="s">
        <v>181</v>
      </c>
      <c r="C185" s="353" t="s">
        <v>166</v>
      </c>
      <c r="D185" s="353" t="s">
        <v>721</v>
      </c>
      <c r="E185" s="353" t="s">
        <v>722</v>
      </c>
      <c r="F185" s="353" t="s">
        <v>706</v>
      </c>
      <c r="G185" s="353"/>
      <c r="H185" s="353" t="s">
        <v>230</v>
      </c>
      <c r="I185" s="353" t="s">
        <v>1610</v>
      </c>
      <c r="J185" s="353" t="s">
        <v>214</v>
      </c>
      <c r="K185" s="353" t="s">
        <v>105</v>
      </c>
      <c r="L185" s="353" t="s">
        <v>106</v>
      </c>
      <c r="M185" s="353" t="s">
        <v>107</v>
      </c>
      <c r="N185" s="353" t="s">
        <v>1611</v>
      </c>
      <c r="O185" s="353" t="s">
        <v>1612</v>
      </c>
      <c r="P185" s="353" t="s">
        <v>1613</v>
      </c>
      <c r="Q185" s="353" t="s">
        <v>1461</v>
      </c>
      <c r="R185" s="353" t="s">
        <v>166</v>
      </c>
      <c r="S185" s="353" t="s">
        <v>105</v>
      </c>
      <c r="T185" s="353" t="s">
        <v>106</v>
      </c>
      <c r="U185" s="353" t="s">
        <v>107</v>
      </c>
      <c r="V185" s="353" t="s">
        <v>1611</v>
      </c>
      <c r="W185" s="353" t="s">
        <v>1612</v>
      </c>
      <c r="X185" s="353" t="s">
        <v>172</v>
      </c>
      <c r="Y185" s="353" t="s">
        <v>172</v>
      </c>
      <c r="Z185" s="353" t="s">
        <v>172</v>
      </c>
      <c r="AA185" s="353" t="s">
        <v>1614</v>
      </c>
      <c r="AB185" s="353" t="s">
        <v>1615</v>
      </c>
      <c r="AC185" s="353" t="s">
        <v>1614</v>
      </c>
      <c r="AD185" s="353" t="s">
        <v>1616</v>
      </c>
      <c r="AE185" s="353" t="s">
        <v>1614</v>
      </c>
      <c r="AF185" s="353" t="s">
        <v>1616</v>
      </c>
    </row>
    <row r="186" customFormat="false" ht="11.25" hidden="false" customHeight="false" outlineLevel="0" collapsed="false">
      <c r="A186" s="137" t="n">
        <v>185</v>
      </c>
      <c r="B186" s="353" t="s">
        <v>181</v>
      </c>
      <c r="C186" s="353" t="s">
        <v>143</v>
      </c>
      <c r="D186" s="353" t="s">
        <v>721</v>
      </c>
      <c r="E186" s="353" t="s">
        <v>722</v>
      </c>
      <c r="F186" s="353" t="s">
        <v>706</v>
      </c>
      <c r="G186" s="353"/>
      <c r="H186" s="353" t="s">
        <v>805</v>
      </c>
      <c r="I186" s="353" t="s">
        <v>1617</v>
      </c>
      <c r="J186" s="353" t="s">
        <v>214</v>
      </c>
      <c r="K186" s="353" t="s">
        <v>105</v>
      </c>
      <c r="L186" s="353" t="s">
        <v>106</v>
      </c>
      <c r="M186" s="353" t="s">
        <v>107</v>
      </c>
      <c r="N186" s="353" t="s">
        <v>1618</v>
      </c>
      <c r="O186" s="353" t="s">
        <v>1619</v>
      </c>
      <c r="P186" s="353" t="s">
        <v>1620</v>
      </c>
      <c r="Q186" s="353" t="s">
        <v>1461</v>
      </c>
      <c r="R186" s="353" t="s">
        <v>166</v>
      </c>
      <c r="S186" s="353" t="s">
        <v>105</v>
      </c>
      <c r="T186" s="353" t="s">
        <v>106</v>
      </c>
      <c r="U186" s="353" t="s">
        <v>107</v>
      </c>
      <c r="V186" s="353" t="s">
        <v>1618</v>
      </c>
      <c r="W186" s="353" t="s">
        <v>1619</v>
      </c>
      <c r="X186" s="353" t="s">
        <v>172</v>
      </c>
      <c r="Y186" s="353" t="s">
        <v>172</v>
      </c>
      <c r="Z186" s="353" t="s">
        <v>172</v>
      </c>
      <c r="AA186" s="353" t="s">
        <v>1575</v>
      </c>
      <c r="AB186" s="353" t="s">
        <v>1621</v>
      </c>
      <c r="AC186" s="353" t="s">
        <v>1575</v>
      </c>
      <c r="AD186" s="353" t="s">
        <v>1622</v>
      </c>
      <c r="AE186" s="353" t="s">
        <v>1575</v>
      </c>
      <c r="AF186" s="353" t="s">
        <v>1622</v>
      </c>
    </row>
    <row r="187" customFormat="false" ht="11.25" hidden="false" customHeight="false" outlineLevel="0" collapsed="false">
      <c r="A187" s="137" t="n">
        <v>186</v>
      </c>
      <c r="B187" s="353" t="s">
        <v>181</v>
      </c>
      <c r="C187" s="353" t="s">
        <v>151</v>
      </c>
      <c r="D187" s="353" t="s">
        <v>721</v>
      </c>
      <c r="E187" s="353" t="s">
        <v>722</v>
      </c>
      <c r="F187" s="353" t="s">
        <v>706</v>
      </c>
      <c r="G187" s="353"/>
      <c r="H187" s="353" t="s">
        <v>843</v>
      </c>
      <c r="I187" s="353" t="s">
        <v>1623</v>
      </c>
      <c r="J187" s="353" t="s">
        <v>214</v>
      </c>
      <c r="K187" s="353" t="s">
        <v>105</v>
      </c>
      <c r="L187" s="353" t="s">
        <v>106</v>
      </c>
      <c r="M187" s="353" t="s">
        <v>107</v>
      </c>
      <c r="N187" s="353" t="s">
        <v>1624</v>
      </c>
      <c r="O187" s="353" t="s">
        <v>1625</v>
      </c>
      <c r="P187" s="353" t="s">
        <v>1626</v>
      </c>
      <c r="Q187" s="353" t="s">
        <v>1461</v>
      </c>
      <c r="R187" s="353" t="s">
        <v>166</v>
      </c>
      <c r="S187" s="353" t="s">
        <v>105</v>
      </c>
      <c r="T187" s="353" t="s">
        <v>106</v>
      </c>
      <c r="U187" s="353" t="s">
        <v>107</v>
      </c>
      <c r="V187" s="353" t="s">
        <v>1624</v>
      </c>
      <c r="W187" s="353" t="s">
        <v>1625</v>
      </c>
      <c r="X187" s="353" t="s">
        <v>172</v>
      </c>
      <c r="Y187" s="353" t="s">
        <v>172</v>
      </c>
      <c r="Z187" s="353" t="s">
        <v>172</v>
      </c>
      <c r="AA187" s="353" t="s">
        <v>1627</v>
      </c>
      <c r="AB187" s="353" t="s">
        <v>1628</v>
      </c>
      <c r="AC187" s="353" t="s">
        <v>1627</v>
      </c>
      <c r="AD187" s="353" t="s">
        <v>1207</v>
      </c>
      <c r="AE187" s="353" t="s">
        <v>1627</v>
      </c>
      <c r="AF187" s="353" t="s">
        <v>1207</v>
      </c>
    </row>
    <row r="188" customFormat="false" ht="11.25" hidden="false" customHeight="false" outlineLevel="0" collapsed="false">
      <c r="A188" s="137" t="n">
        <v>187</v>
      </c>
      <c r="B188" s="353" t="s">
        <v>181</v>
      </c>
      <c r="C188" s="353" t="s">
        <v>159</v>
      </c>
      <c r="D188" s="353" t="s">
        <v>721</v>
      </c>
      <c r="E188" s="353" t="s">
        <v>722</v>
      </c>
      <c r="F188" s="353" t="s">
        <v>706</v>
      </c>
      <c r="G188" s="353"/>
      <c r="H188" s="353" t="s">
        <v>846</v>
      </c>
      <c r="I188" s="353" t="s">
        <v>1629</v>
      </c>
      <c r="J188" s="353" t="s">
        <v>214</v>
      </c>
      <c r="K188" s="353" t="s">
        <v>105</v>
      </c>
      <c r="L188" s="353" t="s">
        <v>106</v>
      </c>
      <c r="M188" s="353" t="s">
        <v>107</v>
      </c>
      <c r="N188" s="353" t="s">
        <v>1630</v>
      </c>
      <c r="O188" s="353" t="s">
        <v>1631</v>
      </c>
      <c r="P188" s="353" t="s">
        <v>1632</v>
      </c>
      <c r="Q188" s="353" t="s">
        <v>1461</v>
      </c>
      <c r="R188" s="353" t="s">
        <v>166</v>
      </c>
      <c r="S188" s="353" t="s">
        <v>105</v>
      </c>
      <c r="T188" s="353" t="s">
        <v>106</v>
      </c>
      <c r="U188" s="353" t="s">
        <v>107</v>
      </c>
      <c r="V188" s="353" t="s">
        <v>1630</v>
      </c>
      <c r="W188" s="353" t="s">
        <v>1631</v>
      </c>
      <c r="X188" s="353" t="s">
        <v>172</v>
      </c>
      <c r="Y188" s="353" t="s">
        <v>172</v>
      </c>
      <c r="Z188" s="353" t="s">
        <v>172</v>
      </c>
      <c r="AA188" s="353" t="s">
        <v>1633</v>
      </c>
      <c r="AB188" s="353" t="s">
        <v>1634</v>
      </c>
      <c r="AC188" s="353" t="s">
        <v>1633</v>
      </c>
      <c r="AD188" s="353" t="s">
        <v>1635</v>
      </c>
      <c r="AE188" s="353" t="s">
        <v>1633</v>
      </c>
      <c r="AF188" s="353" t="s">
        <v>1635</v>
      </c>
    </row>
    <row r="189" customFormat="false" ht="11.25" hidden="false" customHeight="false" outlineLevel="0" collapsed="false">
      <c r="A189" s="137" t="n">
        <v>188</v>
      </c>
      <c r="B189" s="353" t="s">
        <v>181</v>
      </c>
      <c r="C189" s="353" t="s">
        <v>200</v>
      </c>
      <c r="D189" s="353" t="s">
        <v>721</v>
      </c>
      <c r="E189" s="353" t="s">
        <v>722</v>
      </c>
      <c r="F189" s="353" t="s">
        <v>706</v>
      </c>
      <c r="G189" s="353"/>
      <c r="H189" s="353" t="s">
        <v>887</v>
      </c>
      <c r="I189" s="353" t="s">
        <v>1636</v>
      </c>
      <c r="J189" s="353" t="s">
        <v>214</v>
      </c>
      <c r="K189" s="353" t="s">
        <v>105</v>
      </c>
      <c r="L189" s="353" t="s">
        <v>106</v>
      </c>
      <c r="M189" s="353" t="s">
        <v>107</v>
      </c>
      <c r="N189" s="353" t="s">
        <v>1637</v>
      </c>
      <c r="O189" s="353" t="s">
        <v>1638</v>
      </c>
      <c r="P189" s="353" t="s">
        <v>1639</v>
      </c>
      <c r="Q189" s="353" t="s">
        <v>1461</v>
      </c>
      <c r="R189" s="353" t="s">
        <v>166</v>
      </c>
      <c r="S189" s="353" t="s">
        <v>105</v>
      </c>
      <c r="T189" s="353" t="s">
        <v>106</v>
      </c>
      <c r="U189" s="353" t="s">
        <v>107</v>
      </c>
      <c r="V189" s="353" t="s">
        <v>1637</v>
      </c>
      <c r="W189" s="353" t="s">
        <v>1638</v>
      </c>
      <c r="X189" s="353" t="s">
        <v>172</v>
      </c>
      <c r="Y189" s="353" t="s">
        <v>172</v>
      </c>
      <c r="Z189" s="353" t="s">
        <v>172</v>
      </c>
      <c r="AA189" s="353" t="s">
        <v>1640</v>
      </c>
      <c r="AB189" s="353" t="s">
        <v>1641</v>
      </c>
      <c r="AC189" s="353" t="s">
        <v>1640</v>
      </c>
      <c r="AD189" s="353" t="s">
        <v>1642</v>
      </c>
      <c r="AE189" s="353" t="s">
        <v>1640</v>
      </c>
      <c r="AF189" s="353" t="s">
        <v>1642</v>
      </c>
    </row>
    <row r="190" customFormat="false" ht="11.25" hidden="false" customHeight="false" outlineLevel="0" collapsed="false">
      <c r="A190" s="137" t="n">
        <v>189</v>
      </c>
      <c r="B190" s="353" t="s">
        <v>181</v>
      </c>
      <c r="C190" s="353" t="s">
        <v>210</v>
      </c>
      <c r="D190" s="353" t="s">
        <v>721</v>
      </c>
      <c r="E190" s="353" t="s">
        <v>722</v>
      </c>
      <c r="F190" s="353" t="s">
        <v>706</v>
      </c>
      <c r="G190" s="353"/>
      <c r="H190" s="353" t="s">
        <v>832</v>
      </c>
      <c r="I190" s="353" t="s">
        <v>1643</v>
      </c>
      <c r="J190" s="353" t="s">
        <v>214</v>
      </c>
      <c r="K190" s="353" t="s">
        <v>105</v>
      </c>
      <c r="L190" s="353" t="s">
        <v>106</v>
      </c>
      <c r="M190" s="353" t="s">
        <v>107</v>
      </c>
      <c r="N190" s="353" t="s">
        <v>1644</v>
      </c>
      <c r="O190" s="353" t="s">
        <v>1645</v>
      </c>
      <c r="P190" s="353" t="s">
        <v>1646</v>
      </c>
      <c r="Q190" s="353" t="s">
        <v>1461</v>
      </c>
      <c r="R190" s="353" t="s">
        <v>166</v>
      </c>
      <c r="S190" s="353" t="s">
        <v>105</v>
      </c>
      <c r="T190" s="353" t="s">
        <v>106</v>
      </c>
      <c r="U190" s="353" t="s">
        <v>107</v>
      </c>
      <c r="V190" s="353" t="s">
        <v>1644</v>
      </c>
      <c r="W190" s="353" t="s">
        <v>1645</v>
      </c>
      <c r="X190" s="353" t="s">
        <v>172</v>
      </c>
      <c r="Y190" s="353" t="s">
        <v>172</v>
      </c>
      <c r="Z190" s="353" t="s">
        <v>172</v>
      </c>
      <c r="AA190" s="353" t="s">
        <v>1326</v>
      </c>
      <c r="AB190" s="353" t="s">
        <v>1647</v>
      </c>
      <c r="AC190" s="353" t="s">
        <v>1326</v>
      </c>
      <c r="AD190" s="353" t="s">
        <v>1648</v>
      </c>
      <c r="AE190" s="353" t="s">
        <v>1326</v>
      </c>
      <c r="AF190" s="353" t="s">
        <v>1648</v>
      </c>
    </row>
    <row r="191" customFormat="false" ht="11.25" hidden="false" customHeight="false" outlineLevel="0" collapsed="false">
      <c r="A191" s="137" t="n">
        <v>190</v>
      </c>
      <c r="B191" s="353" t="s">
        <v>181</v>
      </c>
      <c r="C191" s="353" t="s">
        <v>221</v>
      </c>
      <c r="D191" s="353" t="s">
        <v>721</v>
      </c>
      <c r="E191" s="353" t="s">
        <v>722</v>
      </c>
      <c r="F191" s="353" t="s">
        <v>706</v>
      </c>
      <c r="G191" s="353"/>
      <c r="H191" s="353" t="s">
        <v>838</v>
      </c>
      <c r="I191" s="353" t="s">
        <v>1649</v>
      </c>
      <c r="J191" s="353" t="s">
        <v>214</v>
      </c>
      <c r="K191" s="353" t="s">
        <v>105</v>
      </c>
      <c r="L191" s="353" t="s">
        <v>106</v>
      </c>
      <c r="M191" s="353" t="s">
        <v>107</v>
      </c>
      <c r="N191" s="353" t="s">
        <v>205</v>
      </c>
      <c r="O191" s="353" t="s">
        <v>206</v>
      </c>
      <c r="P191" s="353" t="s">
        <v>1650</v>
      </c>
      <c r="Q191" s="353" t="s">
        <v>210</v>
      </c>
      <c r="R191" s="353" t="s">
        <v>166</v>
      </c>
      <c r="S191" s="353" t="s">
        <v>105</v>
      </c>
      <c r="T191" s="353" t="s">
        <v>106</v>
      </c>
      <c r="U191" s="353" t="s">
        <v>107</v>
      </c>
      <c r="V191" s="353" t="s">
        <v>205</v>
      </c>
      <c r="W191" s="353" t="s">
        <v>206</v>
      </c>
      <c r="X191" s="353" t="s">
        <v>172</v>
      </c>
      <c r="Y191" s="353" t="s">
        <v>172</v>
      </c>
      <c r="Z191" s="353" t="s">
        <v>172</v>
      </c>
      <c r="AA191" s="353" t="s">
        <v>1627</v>
      </c>
      <c r="AB191" s="353" t="s">
        <v>1651</v>
      </c>
      <c r="AC191" s="353" t="s">
        <v>1627</v>
      </c>
      <c r="AD191" s="353" t="s">
        <v>1652</v>
      </c>
      <c r="AE191" s="353" t="s">
        <v>1627</v>
      </c>
      <c r="AF191" s="353" t="s">
        <v>1652</v>
      </c>
    </row>
    <row r="192" customFormat="false" ht="11.25" hidden="false" customHeight="false" outlineLevel="0" collapsed="false">
      <c r="A192" s="137" t="n">
        <v>191</v>
      </c>
      <c r="B192" s="353" t="s">
        <v>181</v>
      </c>
      <c r="C192" s="353" t="s">
        <v>224</v>
      </c>
      <c r="D192" s="353" t="s">
        <v>721</v>
      </c>
      <c r="E192" s="353" t="s">
        <v>722</v>
      </c>
      <c r="F192" s="353" t="s">
        <v>706</v>
      </c>
      <c r="G192" s="353"/>
      <c r="H192" s="353" t="s">
        <v>939</v>
      </c>
      <c r="I192" s="353" t="s">
        <v>1653</v>
      </c>
      <c r="J192" s="353" t="s">
        <v>214</v>
      </c>
      <c r="K192" s="353" t="s">
        <v>105</v>
      </c>
      <c r="L192" s="353" t="s">
        <v>106</v>
      </c>
      <c r="M192" s="353" t="s">
        <v>107</v>
      </c>
      <c r="N192" s="353" t="s">
        <v>1654</v>
      </c>
      <c r="O192" s="353" t="s">
        <v>1655</v>
      </c>
      <c r="P192" s="353" t="s">
        <v>1461</v>
      </c>
      <c r="Q192" s="353" t="s">
        <v>1461</v>
      </c>
      <c r="R192" s="353" t="s">
        <v>166</v>
      </c>
      <c r="S192" s="353" t="s">
        <v>105</v>
      </c>
      <c r="T192" s="353" t="s">
        <v>106</v>
      </c>
      <c r="U192" s="353" t="s">
        <v>107</v>
      </c>
      <c r="V192" s="353" t="s">
        <v>1654</v>
      </c>
      <c r="W192" s="353" t="s">
        <v>1655</v>
      </c>
      <c r="X192" s="353" t="s">
        <v>172</v>
      </c>
      <c r="Y192" s="353" t="s">
        <v>172</v>
      </c>
      <c r="Z192" s="353" t="s">
        <v>172</v>
      </c>
      <c r="AA192" s="353" t="s">
        <v>1640</v>
      </c>
      <c r="AB192" s="353" t="s">
        <v>1656</v>
      </c>
      <c r="AC192" s="353" t="s">
        <v>1640</v>
      </c>
      <c r="AD192" s="353" t="s">
        <v>1657</v>
      </c>
      <c r="AE192" s="353" t="s">
        <v>1640</v>
      </c>
      <c r="AF192" s="353" t="s">
        <v>1657</v>
      </c>
    </row>
    <row r="193" customFormat="false" ht="11.25" hidden="false" customHeight="false" outlineLevel="0" collapsed="false">
      <c r="A193" s="137" t="n">
        <v>192</v>
      </c>
      <c r="B193" s="353" t="s">
        <v>181</v>
      </c>
      <c r="C193" s="353" t="s">
        <v>225</v>
      </c>
      <c r="D193" s="353" t="s">
        <v>721</v>
      </c>
      <c r="E193" s="353" t="s">
        <v>722</v>
      </c>
      <c r="F193" s="353" t="s">
        <v>706</v>
      </c>
      <c r="G193" s="353"/>
      <c r="H193" s="353" t="s">
        <v>844</v>
      </c>
      <c r="I193" s="353" t="s">
        <v>1658</v>
      </c>
      <c r="J193" s="353" t="s">
        <v>214</v>
      </c>
      <c r="K193" s="353" t="s">
        <v>105</v>
      </c>
      <c r="L193" s="353" t="s">
        <v>106</v>
      </c>
      <c r="M193" s="353" t="s">
        <v>107</v>
      </c>
      <c r="N193" s="353" t="s">
        <v>1659</v>
      </c>
      <c r="O193" s="353" t="s">
        <v>1660</v>
      </c>
      <c r="P193" s="353" t="s">
        <v>1661</v>
      </c>
      <c r="Q193" s="353" t="s">
        <v>1461</v>
      </c>
      <c r="R193" s="353" t="s">
        <v>166</v>
      </c>
      <c r="S193" s="353" t="s">
        <v>105</v>
      </c>
      <c r="T193" s="353" t="s">
        <v>106</v>
      </c>
      <c r="U193" s="353" t="s">
        <v>107</v>
      </c>
      <c r="V193" s="353" t="s">
        <v>1659</v>
      </c>
      <c r="W193" s="353" t="s">
        <v>1660</v>
      </c>
      <c r="X193" s="353" t="s">
        <v>172</v>
      </c>
      <c r="Y193" s="353" t="s">
        <v>172</v>
      </c>
      <c r="Z193" s="353" t="s">
        <v>172</v>
      </c>
      <c r="AA193" s="353" t="s">
        <v>1662</v>
      </c>
      <c r="AB193" s="353" t="s">
        <v>1663</v>
      </c>
      <c r="AC193" s="353" t="s">
        <v>1662</v>
      </c>
      <c r="AD193" s="353" t="s">
        <v>1664</v>
      </c>
      <c r="AE193" s="353" t="s">
        <v>1662</v>
      </c>
      <c r="AF193" s="353" t="s">
        <v>1664</v>
      </c>
    </row>
    <row r="194" customFormat="false" ht="11.25" hidden="false" customHeight="false" outlineLevel="0" collapsed="false">
      <c r="A194" s="137" t="n">
        <v>193</v>
      </c>
      <c r="B194" s="353" t="s">
        <v>181</v>
      </c>
      <c r="C194" s="353" t="s">
        <v>226</v>
      </c>
      <c r="D194" s="353" t="s">
        <v>721</v>
      </c>
      <c r="E194" s="353" t="s">
        <v>722</v>
      </c>
      <c r="F194" s="353" t="s">
        <v>706</v>
      </c>
      <c r="G194" s="353"/>
      <c r="H194" s="353" t="s">
        <v>974</v>
      </c>
      <c r="I194" s="353" t="s">
        <v>1665</v>
      </c>
      <c r="J194" s="353" t="s">
        <v>822</v>
      </c>
      <c r="K194" s="353" t="s">
        <v>105</v>
      </c>
      <c r="L194" s="353" t="s">
        <v>106</v>
      </c>
      <c r="M194" s="353" t="s">
        <v>107</v>
      </c>
      <c r="N194" s="353" t="s">
        <v>205</v>
      </c>
      <c r="O194" s="353" t="s">
        <v>206</v>
      </c>
      <c r="P194" s="353" t="s">
        <v>1666</v>
      </c>
      <c r="Q194" s="353" t="s">
        <v>1461</v>
      </c>
      <c r="R194" s="353" t="s">
        <v>166</v>
      </c>
      <c r="S194" s="353" t="s">
        <v>105</v>
      </c>
      <c r="T194" s="353" t="s">
        <v>106</v>
      </c>
      <c r="U194" s="353" t="s">
        <v>107</v>
      </c>
      <c r="V194" s="353" t="s">
        <v>205</v>
      </c>
      <c r="W194" s="353" t="s">
        <v>206</v>
      </c>
      <c r="X194" s="353" t="s">
        <v>54</v>
      </c>
      <c r="Y194" s="353" t="s">
        <v>172</v>
      </c>
      <c r="Z194" s="353" t="s">
        <v>54</v>
      </c>
      <c r="AA194" s="353"/>
      <c r="AB194" s="353"/>
      <c r="AC194" s="353" t="s">
        <v>1667</v>
      </c>
      <c r="AD194" s="353" t="s">
        <v>1667</v>
      </c>
      <c r="AE194" s="353" t="s">
        <v>1667</v>
      </c>
      <c r="AF194" s="353" t="s">
        <v>1667</v>
      </c>
    </row>
    <row r="195" customFormat="false" ht="11.25" hidden="false" customHeight="false" outlineLevel="0" collapsed="false">
      <c r="A195" s="137" t="n">
        <v>194</v>
      </c>
      <c r="B195" s="353" t="s">
        <v>181</v>
      </c>
      <c r="C195" s="353" t="s">
        <v>209</v>
      </c>
      <c r="D195" s="353" t="s">
        <v>43</v>
      </c>
      <c r="E195" s="353" t="s">
        <v>45</v>
      </c>
      <c r="F195" s="353" t="s">
        <v>47</v>
      </c>
      <c r="G195" s="353"/>
      <c r="H195" s="353" t="s">
        <v>210</v>
      </c>
      <c r="I195" s="353" t="s">
        <v>204</v>
      </c>
      <c r="J195" s="353" t="s">
        <v>174</v>
      </c>
      <c r="K195" s="353" t="s">
        <v>105</v>
      </c>
      <c r="L195" s="353" t="s">
        <v>106</v>
      </c>
      <c r="M195" s="353" t="s">
        <v>107</v>
      </c>
      <c r="N195" s="353" t="s">
        <v>205</v>
      </c>
      <c r="O195" s="353" t="s">
        <v>206</v>
      </c>
      <c r="P195" s="353" t="s">
        <v>207</v>
      </c>
      <c r="Q195" s="353" t="s">
        <v>208</v>
      </c>
      <c r="R195" s="353" t="s">
        <v>166</v>
      </c>
      <c r="S195" s="353" t="s">
        <v>105</v>
      </c>
      <c r="T195" s="353" t="s">
        <v>106</v>
      </c>
      <c r="U195" s="353" t="s">
        <v>107</v>
      </c>
      <c r="V195" s="353" t="s">
        <v>205</v>
      </c>
      <c r="W195" s="353" t="s">
        <v>206</v>
      </c>
      <c r="X195" s="353" t="s">
        <v>172</v>
      </c>
      <c r="Y195" s="353" t="s">
        <v>54</v>
      </c>
      <c r="Z195" s="353" t="s">
        <v>54</v>
      </c>
      <c r="AA195" s="353" t="s">
        <v>1018</v>
      </c>
      <c r="AB195" s="353" t="s">
        <v>1668</v>
      </c>
      <c r="AC195" s="353"/>
      <c r="AD195" s="353"/>
      <c r="AE195" s="353"/>
      <c r="AF195" s="35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B1" s="353" t="s">
        <v>1669</v>
      </c>
      <c r="C1" s="353" t="s">
        <v>1670</v>
      </c>
      <c r="D1" s="353" t="s">
        <v>1671</v>
      </c>
    </row>
    <row r="2" customFormat="false" ht="11.25" hidden="false" customHeight="false" outlineLevel="0" collapsed="false">
      <c r="A2" s="137" t="n">
        <v>1</v>
      </c>
      <c r="B2" s="353" t="s">
        <v>1672</v>
      </c>
      <c r="C2" s="353" t="s">
        <v>282</v>
      </c>
      <c r="D2" s="353" t="s">
        <v>166</v>
      </c>
    </row>
    <row r="3" customFormat="false" ht="11.25" hidden="false" customHeight="false" outlineLevel="0" collapsed="false">
      <c r="A3" s="137" t="n">
        <v>2</v>
      </c>
      <c r="B3" s="353" t="s">
        <v>1673</v>
      </c>
      <c r="C3" s="353" t="s">
        <v>271</v>
      </c>
      <c r="D3" s="353" t="s">
        <v>166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4"/>
  <sheetViews>
    <sheetView showFormulas="false" showGridLines="false" showRowColHeaders="true" showZeros="true" rightToLeft="false" tabSelected="false" showOutlineSymbols="true" defaultGridColor="true" view="normal" topLeftCell="D3" colorId="64" zoomScale="100" zoomScaleNormal="100" zoomScalePageLayoutView="100" workbookViewId="0">
      <pane xSplit="0" ySplit="3" topLeftCell="A6" activePane="bottomLeft" state="frozen"/>
      <selection pane="topLeft" activeCell="D3" activeCellId="0" sqref="D3"/>
      <selection pane="bottomLeft" activeCell="F60" activeCellId="0" sqref="F60"/>
    </sheetView>
  </sheetViews>
  <sheetFormatPr defaultColWidth="9.125" defaultRowHeight="11.25" zeroHeight="false" outlineLevelRow="0" outlineLevelCol="0"/>
  <cols>
    <col collapsed="false" customWidth="true" hidden="true" outlineLevel="0" max="1" min="1" style="68" width="10.72"/>
    <col collapsed="false" customWidth="true" hidden="true" outlineLevel="0" max="2" min="2" style="69" width="10.72"/>
    <col collapsed="false" customWidth="true" hidden="true" outlineLevel="0" max="3" min="3" style="70" width="3.71"/>
    <col collapsed="false" customWidth="true" hidden="false" outlineLevel="0" max="4" min="4" style="71" width="3.71"/>
    <col collapsed="false" customWidth="true" hidden="false" outlineLevel="0" max="5" min="5" style="71" width="43.15"/>
    <col collapsed="false" customWidth="true" hidden="false" outlineLevel="0" max="6" min="6" style="71" width="50.71"/>
    <col collapsed="false" customWidth="true" hidden="false" outlineLevel="0" max="7" min="7" style="72" width="8.29"/>
    <col collapsed="false" customWidth="false" hidden="false" outlineLevel="0" max="1025" min="8" style="71" width="9.14"/>
  </cols>
  <sheetData>
    <row r="1" s="74" customFormat="true" ht="13.5" hidden="true" customHeight="true" outlineLevel="0" collapsed="false">
      <c r="A1" s="73"/>
      <c r="B1" s="69"/>
      <c r="G1" s="75"/>
    </row>
    <row r="2" s="74" customFormat="true" ht="12" hidden="true" customHeight="true" outlineLevel="0" collapsed="false">
      <c r="A2" s="73"/>
      <c r="B2" s="69"/>
      <c r="G2" s="75"/>
    </row>
    <row r="3" customFormat="false" ht="11.25" hidden="true" customHeight="false" outlineLevel="0" collapsed="false"/>
    <row r="4" customFormat="false" ht="11.25" hidden="true" customHeight="false" outlineLevel="0" collapsed="false">
      <c r="D4" s="76"/>
      <c r="E4" s="77"/>
      <c r="F4" s="78" t="e">
        <f aca="false">#NAME?</f>
        <v>#N/A</v>
      </c>
    </row>
    <row r="5" customFormat="false" ht="28.5" hidden="false" customHeight="true" outlineLevel="0" collapsed="false">
      <c r="D5" s="79"/>
      <c r="E5" s="80" t="e">
        <f aca="false">"Контроль за использованием инвестиционных ресурсов, включаемых в регулируемые государством цены (тарифы) в сфере теплоснабжения за " &amp; #NAME? &amp; " год"</f>
        <v>#N/A</v>
      </c>
      <c r="F5" s="80"/>
      <c r="G5" s="81"/>
    </row>
    <row r="6" customFormat="false" ht="11.25" hidden="false" customHeight="false" outlineLevel="0" collapsed="false">
      <c r="D6" s="76"/>
      <c r="E6" s="82"/>
      <c r="F6" s="83"/>
      <c r="G6" s="81"/>
      <c r="H6" s="74"/>
      <c r="I6" s="74"/>
      <c r="J6" s="74"/>
    </row>
    <row r="7" customFormat="false" ht="19.5" hidden="false" customHeight="false" outlineLevel="0" collapsed="false">
      <c r="D7" s="79"/>
      <c r="E7" s="84" t="s">
        <v>35</v>
      </c>
      <c r="F7" s="85" t="s">
        <v>36</v>
      </c>
      <c r="G7" s="86"/>
      <c r="H7" s="74"/>
      <c r="I7" s="74"/>
      <c r="J7" s="74"/>
    </row>
    <row r="8" customFormat="false" ht="3.75" hidden="false" customHeight="true" outlineLevel="0" collapsed="false">
      <c r="A8" s="87"/>
      <c r="D8" s="88"/>
      <c r="E8" s="84"/>
      <c r="F8" s="89"/>
      <c r="G8" s="90"/>
      <c r="H8" s="74"/>
      <c r="I8" s="74"/>
      <c r="J8" s="74"/>
    </row>
    <row r="9" customFormat="false" ht="19.5" hidden="false" customHeight="false" outlineLevel="0" collapsed="false">
      <c r="D9" s="79"/>
      <c r="E9" s="84" t="s">
        <v>37</v>
      </c>
      <c r="F9" s="91" t="n">
        <v>2017</v>
      </c>
      <c r="G9" s="92"/>
      <c r="H9" s="74"/>
      <c r="I9" s="74"/>
      <c r="J9" s="74"/>
    </row>
    <row r="10" customFormat="false" ht="3.75" hidden="false" customHeight="true" outlineLevel="0" collapsed="false">
      <c r="A10" s="87"/>
      <c r="D10" s="88"/>
      <c r="E10" s="84"/>
      <c r="F10" s="89"/>
      <c r="G10" s="90"/>
      <c r="H10" s="74"/>
      <c r="I10" s="74"/>
      <c r="J10" s="74"/>
    </row>
    <row r="11" customFormat="false" ht="19.5" hidden="false" customHeight="false" outlineLevel="0" collapsed="false">
      <c r="D11" s="79"/>
      <c r="E11" s="84" t="s">
        <v>38</v>
      </c>
      <c r="F11" s="93" t="s">
        <v>39</v>
      </c>
      <c r="G11" s="92"/>
      <c r="H11" s="74"/>
      <c r="I11" s="74"/>
      <c r="J11" s="74"/>
    </row>
    <row r="12" customFormat="false" ht="3.75" hidden="false" customHeight="true" outlineLevel="0" collapsed="false">
      <c r="A12" s="87"/>
      <c r="D12" s="88"/>
      <c r="E12" s="84"/>
      <c r="F12" s="89"/>
      <c r="G12" s="90"/>
      <c r="H12" s="74"/>
      <c r="I12" s="74"/>
      <c r="J12" s="74"/>
    </row>
    <row r="13" customFormat="false" ht="22.5" hidden="false" customHeight="false" outlineLevel="0" collapsed="false">
      <c r="D13" s="79"/>
      <c r="E13" s="84" t="s">
        <v>40</v>
      </c>
      <c r="F13" s="94" t="s">
        <v>41</v>
      </c>
      <c r="G13" s="92"/>
      <c r="H13" s="74" t="n">
        <v>1</v>
      </c>
      <c r="I13" s="74" t="n">
        <v>28932227</v>
      </c>
      <c r="J13" s="95" t="n">
        <v>1748.16</v>
      </c>
    </row>
    <row r="14" customFormat="false" ht="3.75" hidden="false" customHeight="true" outlineLevel="0" collapsed="false">
      <c r="C14" s="96"/>
      <c r="D14" s="88"/>
      <c r="E14" s="97"/>
      <c r="F14" s="89"/>
      <c r="G14" s="98"/>
      <c r="H14" s="74"/>
      <c r="I14" s="74"/>
      <c r="J14" s="74"/>
    </row>
    <row r="15" customFormat="false" ht="3.75" hidden="false" customHeight="true" outlineLevel="0" collapsed="false">
      <c r="C15" s="96"/>
      <c r="D15" s="88"/>
      <c r="E15" s="99"/>
      <c r="F15" s="100"/>
      <c r="G15" s="98"/>
      <c r="H15" s="74"/>
      <c r="I15" s="74"/>
      <c r="J15" s="74"/>
    </row>
    <row r="16" customFormat="false" ht="19.5" hidden="false" customHeight="false" outlineLevel="0" collapsed="false">
      <c r="C16" s="96"/>
      <c r="D16" s="101"/>
      <c r="E16" s="97" t="s">
        <v>42</v>
      </c>
      <c r="F16" s="102" t="s">
        <v>43</v>
      </c>
      <c r="G16" s="103"/>
      <c r="H16" s="104"/>
      <c r="I16" s="74"/>
      <c r="J16" s="105"/>
    </row>
    <row r="17" customFormat="false" ht="19.5" hidden="false" customHeight="false" outlineLevel="0" collapsed="false">
      <c r="C17" s="96"/>
      <c r="D17" s="101"/>
      <c r="E17" s="97" t="s">
        <v>44</v>
      </c>
      <c r="F17" s="106" t="s">
        <v>45</v>
      </c>
      <c r="G17" s="103"/>
      <c r="H17" s="104"/>
      <c r="I17" s="74"/>
      <c r="J17" s="105"/>
    </row>
    <row r="18" customFormat="false" ht="19.5" hidden="false" customHeight="false" outlineLevel="0" collapsed="false">
      <c r="C18" s="96"/>
      <c r="D18" s="101"/>
      <c r="E18" s="97" t="s">
        <v>46</v>
      </c>
      <c r="F18" s="106" t="s">
        <v>47</v>
      </c>
      <c r="G18" s="103"/>
      <c r="H18" s="104"/>
      <c r="I18" s="74"/>
      <c r="J18" s="105"/>
    </row>
    <row r="19" customFormat="false" ht="22.5" hidden="false" customHeight="false" outlineLevel="0" collapsed="false">
      <c r="D19" s="79"/>
      <c r="E19" s="84" t="s">
        <v>48</v>
      </c>
      <c r="F19" s="107"/>
      <c r="G19" s="92"/>
      <c r="H19" s="74"/>
      <c r="I19" s="74"/>
      <c r="J19" s="74"/>
    </row>
    <row r="20" customFormat="false" ht="3.75" hidden="false" customHeight="true" outlineLevel="0" collapsed="false">
      <c r="A20" s="87"/>
      <c r="D20" s="88"/>
      <c r="E20" s="84"/>
      <c r="F20" s="89"/>
      <c r="G20" s="90"/>
      <c r="H20" s="74"/>
      <c r="I20" s="74"/>
      <c r="J20" s="74"/>
    </row>
    <row r="21" customFormat="false" ht="19.5" hidden="false" customHeight="false" outlineLevel="0" collapsed="false">
      <c r="D21" s="79"/>
      <c r="E21" s="84" t="s">
        <v>49</v>
      </c>
      <c r="F21" s="107" t="s">
        <v>50</v>
      </c>
      <c r="G21" s="92"/>
      <c r="H21" s="74"/>
      <c r="I21" s="74"/>
      <c r="J21" s="74"/>
    </row>
    <row r="22" customFormat="false" ht="19.5" hidden="false" customHeight="false" outlineLevel="0" collapsed="false">
      <c r="D22" s="79"/>
      <c r="E22" s="84" t="s">
        <v>51</v>
      </c>
      <c r="F22" s="107" t="s">
        <v>52</v>
      </c>
      <c r="G22" s="92"/>
      <c r="H22" s="74"/>
      <c r="I22" s="74"/>
      <c r="J22" s="74"/>
    </row>
    <row r="23" customFormat="false" ht="3.75" hidden="false" customHeight="true" outlineLevel="0" collapsed="false">
      <c r="C23" s="96"/>
      <c r="D23" s="88"/>
      <c r="E23" s="97"/>
      <c r="F23" s="89"/>
      <c r="G23" s="98"/>
      <c r="H23" s="74"/>
      <c r="I23" s="74"/>
      <c r="J23" s="74"/>
    </row>
    <row r="24" customFormat="false" ht="19.5" hidden="false" customHeight="false" outlineLevel="0" collapsed="false">
      <c r="D24" s="79"/>
      <c r="E24" s="84" t="s">
        <v>53</v>
      </c>
      <c r="F24" s="108" t="s">
        <v>54</v>
      </c>
      <c r="G24" s="92"/>
      <c r="H24" s="74"/>
      <c r="I24" s="74"/>
      <c r="J24" s="74"/>
    </row>
    <row r="25" customFormat="false" ht="3.75" hidden="false" customHeight="true" outlineLevel="0" collapsed="false">
      <c r="C25" s="96"/>
      <c r="D25" s="88"/>
      <c r="E25" s="97"/>
      <c r="F25" s="89"/>
      <c r="G25" s="98"/>
      <c r="H25" s="74"/>
      <c r="I25" s="74"/>
      <c r="J25" s="74"/>
    </row>
    <row r="26" customFormat="false" ht="19.5" hidden="true" customHeight="false" outlineLevel="0" collapsed="false">
      <c r="C26" s="96"/>
      <c r="D26" s="101"/>
      <c r="E26" s="109" t="s">
        <v>55</v>
      </c>
      <c r="F26" s="110"/>
      <c r="G26" s="103"/>
      <c r="H26" s="111"/>
      <c r="I26" s="74"/>
      <c r="J26" s="105"/>
    </row>
    <row r="27" customFormat="false" ht="19.5" hidden="true" customHeight="false" outlineLevel="0" collapsed="false">
      <c r="C27" s="96"/>
      <c r="D27" s="101"/>
      <c r="E27" s="109" t="s">
        <v>56</v>
      </c>
      <c r="F27" s="112"/>
      <c r="G27" s="103"/>
      <c r="H27" s="104"/>
      <c r="I27" s="74"/>
      <c r="J27" s="105"/>
    </row>
    <row r="28" customFormat="false" ht="19.5" hidden="true" customHeight="false" outlineLevel="0" collapsed="false">
      <c r="C28" s="96"/>
      <c r="D28" s="101"/>
      <c r="E28" s="109" t="s">
        <v>57</v>
      </c>
      <c r="F28" s="112"/>
      <c r="G28" s="103"/>
      <c r="H28" s="104"/>
      <c r="I28" s="74"/>
      <c r="J28" s="105"/>
    </row>
    <row r="29" customFormat="false" ht="19.5" hidden="true" customHeight="true" outlineLevel="0" collapsed="false">
      <c r="A29" s="87"/>
      <c r="D29" s="88"/>
      <c r="E29" s="113" t="s">
        <v>58</v>
      </c>
      <c r="F29" s="114" t="e">
        <f aca="false">IF(LEN(#NAME?)=0,"",VLOOKUP(#NAME?,#NAME?,2,FALSE()))</f>
        <v>#N/A</v>
      </c>
      <c r="G29" s="115"/>
      <c r="H29" s="74"/>
      <c r="I29" s="74"/>
      <c r="J29" s="74"/>
    </row>
    <row r="30" customFormat="false" ht="3.75" hidden="true" customHeight="true" outlineLevel="0" collapsed="false">
      <c r="D30" s="79"/>
      <c r="E30" s="84"/>
      <c r="F30" s="116"/>
      <c r="G30" s="76"/>
      <c r="H30" s="74"/>
      <c r="I30" s="74"/>
      <c r="J30" s="74"/>
    </row>
    <row r="31" customFormat="false" ht="19.5" hidden="false" customHeight="true" outlineLevel="0" collapsed="false">
      <c r="D31" s="79"/>
      <c r="E31" s="117" t="s">
        <v>59</v>
      </c>
      <c r="F31" s="118" t="s">
        <v>60</v>
      </c>
      <c r="G31" s="92"/>
      <c r="H31" s="74"/>
      <c r="I31" s="74"/>
      <c r="J31" s="74"/>
    </row>
    <row r="32" customFormat="false" ht="3.75" hidden="false" customHeight="true" outlineLevel="0" collapsed="false">
      <c r="D32" s="79"/>
      <c r="E32" s="77"/>
      <c r="F32" s="119"/>
      <c r="G32" s="76"/>
      <c r="H32" s="74"/>
      <c r="I32" s="74"/>
      <c r="J32" s="74"/>
    </row>
    <row r="33" customFormat="false" ht="19.5" hidden="false" customHeight="true" outlineLevel="0" collapsed="false">
      <c r="D33" s="79"/>
      <c r="E33" s="84" t="s">
        <v>61</v>
      </c>
      <c r="F33" s="120" t="s">
        <v>62</v>
      </c>
      <c r="G33" s="76"/>
      <c r="H33" s="74"/>
      <c r="I33" s="74"/>
      <c r="J33" s="74"/>
    </row>
    <row r="34" customFormat="false" ht="3.75" hidden="false" customHeight="true" outlineLevel="0" collapsed="false">
      <c r="C34" s="96"/>
      <c r="D34" s="88"/>
      <c r="E34" s="97"/>
      <c r="F34" s="89"/>
      <c r="G34" s="98"/>
      <c r="H34" s="74"/>
      <c r="I34" s="74"/>
      <c r="J34" s="74"/>
    </row>
    <row r="35" customFormat="false" ht="3.75" hidden="false" customHeight="true" outlineLevel="0" collapsed="false">
      <c r="C35" s="96"/>
      <c r="D35" s="88"/>
      <c r="E35" s="99"/>
      <c r="F35" s="100"/>
      <c r="G35" s="98"/>
      <c r="H35" s="74"/>
      <c r="I35" s="74"/>
      <c r="J35" s="74"/>
    </row>
    <row r="36" customFormat="false" ht="19.5" hidden="false" customHeight="false" outlineLevel="0" collapsed="false">
      <c r="D36" s="79"/>
      <c r="E36" s="84" t="s">
        <v>63</v>
      </c>
      <c r="F36" s="121" t="s">
        <v>64</v>
      </c>
      <c r="G36" s="92"/>
      <c r="H36" s="74"/>
      <c r="I36" s="74"/>
      <c r="J36" s="74"/>
    </row>
    <row r="37" customFormat="false" ht="19.5" hidden="false" customHeight="true" outlineLevel="0" collapsed="false">
      <c r="D37" s="79"/>
      <c r="E37" s="84" t="s">
        <v>65</v>
      </c>
      <c r="F37" s="122" t="s">
        <v>66</v>
      </c>
      <c r="G37" s="92"/>
      <c r="H37" s="74"/>
      <c r="I37" s="74"/>
      <c r="J37" s="74"/>
    </row>
    <row r="38" customFormat="false" ht="3.75" hidden="false" customHeight="true" outlineLevel="0" collapsed="false">
      <c r="D38" s="79"/>
      <c r="E38" s="84"/>
      <c r="F38" s="123"/>
      <c r="G38" s="76"/>
      <c r="H38" s="74"/>
      <c r="I38" s="74"/>
      <c r="J38" s="74"/>
    </row>
    <row r="39" customFormat="false" ht="19.5" hidden="false" customHeight="true" outlineLevel="0" collapsed="false">
      <c r="D39" s="79"/>
      <c r="E39" s="84" t="s">
        <v>67</v>
      </c>
      <c r="F39" s="124" t="e">
        <f aca="false">CalcPeriod(#NAME?)</f>
        <v>#N/A</v>
      </c>
      <c r="G39" s="92"/>
      <c r="H39" s="74"/>
      <c r="I39" s="74"/>
      <c r="J39" s="74"/>
    </row>
    <row r="40" customFormat="false" ht="3.75" hidden="false" customHeight="true" outlineLevel="0" collapsed="false">
      <c r="C40" s="96"/>
      <c r="D40" s="88"/>
      <c r="E40" s="97"/>
      <c r="F40" s="89"/>
      <c r="G40" s="98"/>
      <c r="H40" s="74"/>
      <c r="I40" s="74"/>
      <c r="J40" s="74"/>
    </row>
    <row r="41" customFormat="false" ht="3.75" hidden="false" customHeight="true" outlineLevel="0" collapsed="false">
      <c r="C41" s="96"/>
      <c r="D41" s="88"/>
      <c r="E41" s="99"/>
      <c r="F41" s="100"/>
      <c r="G41" s="98"/>
      <c r="H41" s="74"/>
      <c r="I41" s="74"/>
      <c r="J41" s="74"/>
    </row>
    <row r="42" customFormat="false" ht="19.5" hidden="false" customHeight="false" outlineLevel="0" collapsed="false">
      <c r="D42" s="79"/>
      <c r="E42" s="84" t="s">
        <v>68</v>
      </c>
      <c r="F42" s="118" t="s">
        <v>69</v>
      </c>
      <c r="G42" s="76"/>
      <c r="H42" s="74"/>
      <c r="I42" s="74"/>
      <c r="J42" s="74"/>
    </row>
    <row r="43" customFormat="false" ht="19.5" hidden="false" customHeight="true" outlineLevel="0" collapsed="false">
      <c r="D43" s="79"/>
      <c r="E43" s="84" t="s">
        <v>70</v>
      </c>
      <c r="F43" s="118" t="s">
        <v>71</v>
      </c>
      <c r="G43" s="76"/>
      <c r="H43" s="74"/>
      <c r="I43" s="74"/>
      <c r="J43" s="74"/>
    </row>
    <row r="44" customFormat="false" ht="19.5" hidden="false" customHeight="true" outlineLevel="0" collapsed="false">
      <c r="D44" s="79"/>
      <c r="E44" s="84" t="s">
        <v>72</v>
      </c>
      <c r="F44" s="118" t="s">
        <v>73</v>
      </c>
      <c r="G44" s="76"/>
      <c r="H44" s="74"/>
      <c r="I44" s="74"/>
      <c r="J44" s="74"/>
    </row>
    <row r="45" customFormat="false" ht="19.5" hidden="false" customHeight="true" outlineLevel="0" collapsed="false">
      <c r="D45" s="79"/>
      <c r="E45" s="84" t="s">
        <v>74</v>
      </c>
      <c r="F45" s="125" t="s">
        <v>75</v>
      </c>
      <c r="G45" s="76"/>
      <c r="H45" s="74"/>
      <c r="I45" s="74"/>
      <c r="J45" s="74"/>
    </row>
    <row r="46" customFormat="false" ht="22.5" hidden="false" customHeight="false" outlineLevel="0" collapsed="false">
      <c r="D46" s="79"/>
      <c r="E46" s="84" t="s">
        <v>76</v>
      </c>
      <c r="F46" s="126" t="s">
        <v>77</v>
      </c>
      <c r="G46" s="76"/>
      <c r="H46" s="74"/>
      <c r="I46" s="74"/>
      <c r="J46" s="74"/>
    </row>
    <row r="47" customFormat="false" ht="3.75" hidden="false" customHeight="true" outlineLevel="0" collapsed="false">
      <c r="C47" s="96"/>
      <c r="D47" s="88"/>
      <c r="E47" s="97"/>
      <c r="F47" s="89"/>
      <c r="G47" s="98"/>
      <c r="H47" s="74"/>
      <c r="I47" s="74"/>
      <c r="J47" s="74"/>
    </row>
    <row r="48" customFormat="false" ht="3.75" hidden="true" customHeight="true" outlineLevel="0" collapsed="false">
      <c r="C48" s="96"/>
      <c r="D48" s="88"/>
      <c r="E48" s="99"/>
      <c r="F48" s="100"/>
      <c r="G48" s="98"/>
      <c r="H48" s="74"/>
      <c r="I48" s="74"/>
      <c r="J48" s="74"/>
    </row>
    <row r="49" customFormat="false" ht="19.5" hidden="true" customHeight="false" outlineLevel="0" collapsed="false">
      <c r="D49" s="79"/>
      <c r="E49" s="84" t="s">
        <v>78</v>
      </c>
      <c r="F49" s="127"/>
      <c r="G49" s="76"/>
      <c r="H49" s="74"/>
      <c r="I49" s="74"/>
      <c r="J49" s="74"/>
    </row>
    <row r="50" customFormat="false" ht="3.75" hidden="true" customHeight="true" outlineLevel="0" collapsed="false">
      <c r="C50" s="96"/>
      <c r="D50" s="88"/>
      <c r="E50" s="97"/>
      <c r="F50" s="89"/>
      <c r="G50" s="98"/>
      <c r="H50" s="74"/>
      <c r="I50" s="74"/>
      <c r="J50" s="74"/>
    </row>
    <row r="51" customFormat="false" ht="3.75" hidden="true" customHeight="true" outlineLevel="0" collapsed="false">
      <c r="C51" s="96"/>
      <c r="D51" s="88"/>
      <c r="E51" s="99"/>
      <c r="F51" s="100"/>
      <c r="G51" s="98"/>
      <c r="H51" s="74"/>
      <c r="I51" s="74"/>
      <c r="J51" s="74"/>
    </row>
    <row r="52" customFormat="false" ht="19.5" hidden="true" customHeight="false" outlineLevel="0" collapsed="false">
      <c r="D52" s="79"/>
      <c r="E52" s="84" t="s">
        <v>79</v>
      </c>
      <c r="F52" s="127"/>
      <c r="G52" s="76"/>
      <c r="H52" s="74"/>
      <c r="I52" s="74"/>
      <c r="J52" s="74"/>
    </row>
    <row r="53" customFormat="false" ht="19.5" hidden="true" customHeight="false" outlineLevel="0" collapsed="false">
      <c r="D53" s="79"/>
      <c r="E53" s="84" t="s">
        <v>80</v>
      </c>
      <c r="F53" s="128"/>
      <c r="G53" s="76"/>
      <c r="H53" s="74"/>
      <c r="I53" s="74"/>
      <c r="J53" s="74"/>
    </row>
    <row r="54" customFormat="false" ht="25.5" hidden="true" customHeight="true" outlineLevel="0" collapsed="false">
      <c r="D54" s="79"/>
      <c r="E54" s="84" t="s">
        <v>81</v>
      </c>
      <c r="F54" s="128"/>
      <c r="G54" s="76"/>
      <c r="H54" s="74"/>
      <c r="I54" s="74"/>
      <c r="J54" s="74"/>
    </row>
    <row r="55" customFormat="false" ht="3.75" hidden="true" customHeight="true" outlineLevel="0" collapsed="false">
      <c r="D55" s="79"/>
      <c r="E55" s="84"/>
      <c r="F55" s="129"/>
      <c r="G55" s="76"/>
      <c r="H55" s="74"/>
      <c r="I55" s="74"/>
      <c r="J55" s="74"/>
    </row>
    <row r="56" customFormat="false" ht="12.75" hidden="false" customHeight="true" outlineLevel="0" collapsed="false">
      <c r="A56" s="130"/>
      <c r="D56" s="76"/>
      <c r="E56" s="99"/>
      <c r="F56" s="100" t="s">
        <v>82</v>
      </c>
      <c r="G56" s="90"/>
      <c r="H56" s="74"/>
      <c r="I56" s="74"/>
      <c r="J56" s="74"/>
    </row>
    <row r="57" customFormat="false" ht="20.1" hidden="false" customHeight="true" outlineLevel="0" collapsed="false">
      <c r="A57" s="130"/>
      <c r="B57" s="131"/>
      <c r="D57" s="132"/>
      <c r="E57" s="133" t="s">
        <v>83</v>
      </c>
      <c r="F57" s="108" t="s">
        <v>84</v>
      </c>
      <c r="G57" s="115"/>
      <c r="H57" s="74"/>
      <c r="I57" s="74"/>
      <c r="J57" s="74"/>
    </row>
    <row r="58" customFormat="false" ht="20.1" hidden="false" customHeight="true" outlineLevel="0" collapsed="false">
      <c r="A58" s="130"/>
      <c r="B58" s="131"/>
      <c r="D58" s="132"/>
      <c r="E58" s="133" t="s">
        <v>85</v>
      </c>
      <c r="F58" s="108" t="s">
        <v>84</v>
      </c>
      <c r="G58" s="115"/>
      <c r="H58" s="74"/>
      <c r="I58" s="74"/>
      <c r="J58" s="74"/>
    </row>
    <row r="59" customFormat="false" ht="22.5" hidden="false" customHeight="false" outlineLevel="0" collapsed="false">
      <c r="A59" s="130"/>
      <c r="D59" s="76"/>
      <c r="F59" s="134" t="s">
        <v>86</v>
      </c>
      <c r="G59" s="90"/>
      <c r="H59" s="74"/>
      <c r="I59" s="74"/>
      <c r="J59" s="74"/>
    </row>
    <row r="60" customFormat="false" ht="20.1" hidden="false" customHeight="true" outlineLevel="0" collapsed="false">
      <c r="A60" s="130"/>
      <c r="B60" s="131"/>
      <c r="D60" s="132"/>
      <c r="E60" s="133" t="s">
        <v>87</v>
      </c>
      <c r="F60" s="135" t="s">
        <v>88</v>
      </c>
      <c r="G60" s="115"/>
      <c r="H60" s="74"/>
      <c r="I60" s="74"/>
      <c r="J60" s="74"/>
    </row>
    <row r="61" customFormat="false" ht="20.1" hidden="false" customHeight="true" outlineLevel="0" collapsed="false">
      <c r="A61" s="130"/>
      <c r="B61" s="131"/>
      <c r="D61" s="132"/>
      <c r="E61" s="133" t="s">
        <v>89</v>
      </c>
      <c r="F61" s="135" t="s">
        <v>90</v>
      </c>
      <c r="G61" s="115"/>
      <c r="H61" s="74"/>
      <c r="I61" s="74"/>
      <c r="J61" s="74"/>
    </row>
    <row r="62" customFormat="false" ht="20.1" hidden="false" customHeight="true" outlineLevel="0" collapsed="false">
      <c r="A62" s="130"/>
      <c r="B62" s="131"/>
      <c r="D62" s="132"/>
      <c r="E62" s="133" t="s">
        <v>91</v>
      </c>
      <c r="F62" s="135" t="s">
        <v>92</v>
      </c>
      <c r="G62" s="115"/>
      <c r="H62" s="74"/>
      <c r="I62" s="74"/>
      <c r="J62" s="74"/>
    </row>
    <row r="63" customFormat="false" ht="20.1" hidden="false" customHeight="true" outlineLevel="0" collapsed="false">
      <c r="A63" s="130"/>
      <c r="B63" s="131"/>
      <c r="D63" s="132"/>
      <c r="E63" s="133" t="s">
        <v>93</v>
      </c>
      <c r="F63" s="135" t="s">
        <v>94</v>
      </c>
      <c r="G63" s="115"/>
      <c r="H63" s="74"/>
      <c r="I63" s="74"/>
      <c r="J63" s="74"/>
    </row>
    <row r="64" customFormat="false" ht="3.75" hidden="false" customHeight="true" outlineLevel="0" collapsed="false">
      <c r="E64" s="77"/>
      <c r="F64" s="136"/>
    </row>
  </sheetData>
  <sheetProtection sheet="true" password="fa9c" objects="true" scenarios="true" formatColumns="false" formatRows="false" autoFilter="false"/>
  <mergeCells count="1">
    <mergeCell ref="E5:F5"/>
  </mergeCells>
  <dataValidations count="11">
    <dataValidation allowBlank="false" error="Выберите значение из списка" errorTitle="Внимание" operator="between" prompt="Выберите значение из списка" showDropDown="false" showErrorMessage="false" showInputMessage="false" sqref="F30" type="none">
      <formula1>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false" showInputMessage="false" sqref="F19 F21:F22 F26" type="none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F42:F44 F53:F54 F57:F58 F60:F63" type="textLength">
      <formula1>900</formula1>
      <formula2>0</formula2>
    </dataValidation>
    <dataValidation allowBlank="true" error="Необходимо выбрать значение из списка!" errorTitle="Ошибка" operator="lessThanOrEqual" prompt="Необходимо выбрать значение из списка" showDropDown="false" showErrorMessage="true" showInputMessage="true" sqref="F24" type="list">
      <formula1>0</formula1>
      <formula2>0</formula2>
    </dataValidation>
    <dataValidation allowBlank="true" errorTitle="Ошибка" operator="between" prompt="Для выбора изменений ИП необходимо два раза нажать левую кнопку мыши!" showDropDown="false" showErrorMessage="true" showInputMessage="true" sqref="F49" type="none">
      <formula1>0</formula1>
      <formula2>0</formula2>
    </dataValidation>
    <dataValidation allowBlank="true" error="Выберите значение из списка" errorTitle="Ошибка" operator="between" prompt="Выберите значение из списка&#10;(если период сбора отчета завершен, необходимо выбрать значение &quot;корректировка&quot;)" showDropDown="false" showErrorMessage="false" showInputMessage="true" sqref="F11" type="list">
      <formula1>0</formula1>
      <formula2>0</formula2>
    </dataValidation>
    <dataValidation allowBlank="false" error="Выберите значение из списка" errorTitle="Внимание" operator="between" prompt="Выберите значение из списка" showDropDown="false" showErrorMessage="true" showInputMessage="true" sqref="F33" type="list">
      <formula1>0</formula1>
      <formula2>0</formula2>
    </dataValidation>
    <dataValidation allowBlank="true" operator="between" prompt="Для выбора ИП необходимо два раза нажать левую кнопку мыши!" promptTitle="Ввод" showDropDown="false" showErrorMessage="true" showInputMessage="true" sqref="F13" type="none">
      <formula1>0</formula1>
      <formula2>0</formula2>
    </dataValidation>
    <dataValidation allowBlank="true" error="Допускается ввод не более 900 символов!" errorTitle="Ошибка" operator="lessThanOrEqual" prompt="Для перехода по ссылке необходимо два раза нажать левую кнопку мыши!" showDropDown="false" showErrorMessage="true" showInputMessage="true" sqref="F46" type="textLength">
      <formula1>900</formula1>
      <formula2>0</formula2>
    </dataValidation>
    <dataValidation allowBlank="true" error="Необходимо выбрать значение из списка!" errorTitle="Ошибка" operator="lessThanOrEqual" prompt="Выберите значение из списка" showDropDown="false" showErrorMessage="true" showInputMessage="true" sqref="F31" type="list">
      <formula1>0</formula1>
      <formula2>0</formula2>
    </dataValidation>
    <dataValidation allowBlank="true" errorTitle="Ошибка" operator="between" prompt="Для выбора причин прекращения действия ИП необходимо два раза нажать левую кнопку мыши!" showDropDown="false" showErrorMessage="true" showInputMessage="true" sqref="F52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40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40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ColWidth="9.125" defaultRowHeight="12.75" zeroHeight="false" outlineLevelRow="0" outlineLevelCol="0"/>
  <cols>
    <col collapsed="false" customWidth="false" hidden="false" outlineLevel="0" max="1025" min="1" style="354" width="9.14"/>
  </cols>
  <sheetData>
    <row r="1" customFormat="false" ht="12.75" hidden="false" customHeight="false" outlineLevel="0" collapsed="false">
      <c r="A1" s="355" t="n">
        <f aca="false">IF(ИП!$E$32="",1,0)</f>
        <v>0</v>
      </c>
    </row>
    <row r="2" customFormat="false" ht="12.75" hidden="false" customHeight="false" outlineLevel="0" collapsed="false">
      <c r="A2" s="355" t="n">
        <f aca="false">IF(ИП!$G$32="",1,0)</f>
        <v>0</v>
      </c>
    </row>
    <row r="3" customFormat="false" ht="12.75" hidden="false" customHeight="false" outlineLevel="0" collapsed="false">
      <c r="A3" s="355" t="n">
        <f aca="false">IF(ИП!$I$32="",1,0)</f>
        <v>0</v>
      </c>
    </row>
    <row r="4" customFormat="false" ht="12.75" hidden="false" customHeight="false" outlineLevel="0" collapsed="false">
      <c r="A4" s="355" t="n">
        <f aca="false">IF(ИП!$J$32="",1,0)</f>
        <v>0</v>
      </c>
    </row>
    <row r="5" customFormat="false" ht="12.75" hidden="false" customHeight="false" outlineLevel="0" collapsed="false">
      <c r="A5" s="355" t="n">
        <f aca="false">IF(ИП!$K$32="",1,0)</f>
        <v>0</v>
      </c>
    </row>
    <row r="6" customFormat="false" ht="12.75" hidden="false" customHeight="false" outlineLevel="0" collapsed="false">
      <c r="A6" s="355" t="n">
        <f aca="false">IF(ИП!$N$33="",1,0)</f>
        <v>0</v>
      </c>
    </row>
    <row r="7" customFormat="false" ht="12.75" hidden="false" customHeight="false" outlineLevel="0" collapsed="false">
      <c r="A7" s="355" t="n">
        <f aca="false">IF(ИП!$AE$34="",1,0)</f>
        <v>0</v>
      </c>
    </row>
    <row r="8" customFormat="false" ht="12.75" hidden="false" customHeight="false" outlineLevel="0" collapsed="false">
      <c r="A8" s="355" t="n">
        <f aca="false">IF(ИП!$H$32="",1,0)</f>
        <v>0</v>
      </c>
    </row>
    <row r="9" customFormat="false" ht="12.75" hidden="false" customHeight="false" outlineLevel="0" collapsed="false">
      <c r="A9" s="355" t="n">
        <f aca="false">IF(ИП!$O$33="",1,0)</f>
        <v>0</v>
      </c>
    </row>
    <row r="10" customFormat="false" ht="12.75" hidden="false" customHeight="false" outlineLevel="0" collapsed="false">
      <c r="A10" s="355" t="n">
        <f aca="false">IF('Территории ИП'!$E$10="",1,0)</f>
        <v>0</v>
      </c>
    </row>
    <row r="11" customFormat="false" ht="12.75" hidden="false" customHeight="false" outlineLevel="0" collapsed="false">
      <c r="A11" s="355" t="n">
        <f aca="false">IF('Территории ИП'!$F$10="",1,0)</f>
        <v>0</v>
      </c>
    </row>
    <row r="12" customFormat="false" ht="12.75" hidden="false" customHeight="false" outlineLevel="0" collapsed="false">
      <c r="A12" s="355" t="n">
        <f aca="false">IF('Территории ИП'!$E$11="",1,0)</f>
        <v>0</v>
      </c>
    </row>
    <row r="13" customFormat="false" ht="12.75" hidden="false" customHeight="false" outlineLevel="0" collapsed="false">
      <c r="A13" s="355" t="n">
        <f aca="false">IF('Территории ИП'!$F$11="",1,0)</f>
        <v>0</v>
      </c>
    </row>
    <row r="14" customFormat="false" ht="12.75" hidden="false" customHeight="false" outlineLevel="0" collapsed="false">
      <c r="A14" s="355" t="n">
        <f aca="false">IF(ИП!$AE$38="",1,0)</f>
        <v>0</v>
      </c>
    </row>
    <row r="15" customFormat="false" ht="12.75" hidden="false" customHeight="false" outlineLevel="0" collapsed="false">
      <c r="A15" s="355" t="n">
        <f aca="false">IF(ИП!$O$37="",1,0)</f>
        <v>0</v>
      </c>
    </row>
    <row r="16" customFormat="false" ht="12.75" hidden="false" customHeight="false" outlineLevel="0" collapsed="false">
      <c r="A16" s="355" t="n">
        <f aca="false">IF(ИП!$AE$42="",1,0)</f>
        <v>0</v>
      </c>
    </row>
    <row r="17" customFormat="false" ht="12.75" hidden="false" customHeight="false" outlineLevel="0" collapsed="false">
      <c r="A17" s="355" t="n">
        <f aca="false">IF(ИП!$O$41="",1,0)</f>
        <v>0</v>
      </c>
    </row>
    <row r="18" customFormat="false" ht="12.75" hidden="false" customHeight="false" outlineLevel="0" collapsed="false">
      <c r="A18" s="355" t="n">
        <f aca="false">IF(ИП!$AE$46="",1,0)</f>
        <v>0</v>
      </c>
    </row>
    <row r="19" customFormat="false" ht="12.75" hidden="false" customHeight="false" outlineLevel="0" collapsed="false">
      <c r="A19" s="355" t="n">
        <f aca="false">IF(ИП!$O$45="",1,0)</f>
        <v>0</v>
      </c>
    </row>
    <row r="20" customFormat="false" ht="12.75" hidden="false" customHeight="false" outlineLevel="0" collapsed="false">
      <c r="A20" s="355" t="n">
        <f aca="false">IF(ИП!$AE$35="",1,0)</f>
        <v>0</v>
      </c>
    </row>
    <row r="21" customFormat="false" ht="12.75" hidden="false" customHeight="false" outlineLevel="0" collapsed="false">
      <c r="A21" s="355" t="n">
        <f aca="false">IF(ИП!$AE$39="",1,0)</f>
        <v>0</v>
      </c>
    </row>
    <row r="22" customFormat="false" ht="12.75" hidden="false" customHeight="false" outlineLevel="0" collapsed="false">
      <c r="A22" s="355" t="n">
        <f aca="false">IF(ИП!$AE$43="",1,0)</f>
        <v>0</v>
      </c>
    </row>
    <row r="23" customFormat="false" ht="12.75" hidden="false" customHeight="false" outlineLevel="0" collapsed="false">
      <c r="A23" s="355" t="n">
        <f aca="false">IF(ИП!$AE$47="",1,0)</f>
        <v>0</v>
      </c>
    </row>
    <row r="24" customFormat="false" ht="12.75" hidden="false" customHeight="false" outlineLevel="0" collapsed="false">
      <c r="A24" s="355" t="n">
        <f aca="false">IF(ИП!$AE$50="",1,0)</f>
        <v>0</v>
      </c>
    </row>
    <row r="25" customFormat="false" ht="12.75" hidden="false" customHeight="false" outlineLevel="0" collapsed="false">
      <c r="A25" s="355" t="n">
        <f aca="false">IF(ИП!$O$49="",1,0)</f>
        <v>0</v>
      </c>
    </row>
    <row r="26" customFormat="false" ht="12.75" hidden="false" customHeight="false" outlineLevel="0" collapsed="false">
      <c r="A26" s="355" t="n">
        <f aca="false">IF(ИП!$AE$51="",1,0)</f>
        <v>0</v>
      </c>
    </row>
    <row r="27" customFormat="false" ht="12.75" hidden="false" customHeight="false" outlineLevel="0" collapsed="false">
      <c r="A27" s="355" t="n">
        <f aca="false">IF(ИП!$E$54="",1,0)</f>
        <v>0</v>
      </c>
    </row>
    <row r="28" customFormat="false" ht="12.75" hidden="false" customHeight="false" outlineLevel="0" collapsed="false">
      <c r="A28" s="355" t="n">
        <f aca="false">IF(ИП!$G$54="",1,0)</f>
        <v>0</v>
      </c>
    </row>
    <row r="29" customFormat="false" ht="12.75" hidden="false" customHeight="false" outlineLevel="0" collapsed="false">
      <c r="A29" s="355" t="n">
        <f aca="false">IF(ИП!$I$54="",1,0)</f>
        <v>0</v>
      </c>
    </row>
    <row r="30" customFormat="false" ht="12.75" hidden="false" customHeight="false" outlineLevel="0" collapsed="false">
      <c r="A30" s="355" t="n">
        <f aca="false">IF(ИП!$J$54="",1,0)</f>
        <v>0</v>
      </c>
    </row>
    <row r="31" customFormat="false" ht="12.75" hidden="false" customHeight="false" outlineLevel="0" collapsed="false">
      <c r="A31" s="355" t="n">
        <f aca="false">IF(ИП!$K$54="",1,0)</f>
        <v>0</v>
      </c>
    </row>
    <row r="32" customFormat="false" ht="12.75" hidden="false" customHeight="false" outlineLevel="0" collapsed="false">
      <c r="A32" s="355" t="n">
        <f aca="false">IF(ИП!$N$55="",1,0)</f>
        <v>0</v>
      </c>
    </row>
    <row r="33" customFormat="false" ht="12.75" hidden="false" customHeight="false" outlineLevel="0" collapsed="false">
      <c r="A33" s="355" t="n">
        <f aca="false">IF(ИП!$AE$56="",1,0)</f>
        <v>0</v>
      </c>
    </row>
    <row r="34" customFormat="false" ht="12.75" hidden="false" customHeight="false" outlineLevel="0" collapsed="false">
      <c r="A34" s="355" t="n">
        <f aca="false">IF(ИП!$H$54="",1,0)</f>
        <v>0</v>
      </c>
    </row>
    <row r="35" customFormat="false" ht="12.75" hidden="false" customHeight="false" outlineLevel="0" collapsed="false">
      <c r="A35" s="355" t="n">
        <f aca="false">IF(ИП!$O$55="",1,0)</f>
        <v>0</v>
      </c>
    </row>
    <row r="36" customFormat="false" ht="12.75" hidden="false" customHeight="false" outlineLevel="0" collapsed="false">
      <c r="A36" s="355" t="n">
        <f aca="false">IF(ИП!$AE$57="",1,0)</f>
        <v>0</v>
      </c>
    </row>
    <row r="37" customFormat="false" ht="12.75" hidden="false" customHeight="false" outlineLevel="0" collapsed="false">
      <c r="A37" s="355" t="n">
        <f aca="false">IF(ИП!$E$60="",1,0)</f>
        <v>0</v>
      </c>
    </row>
    <row r="38" customFormat="false" ht="12.75" hidden="false" customHeight="false" outlineLevel="0" collapsed="false">
      <c r="A38" s="355" t="n">
        <f aca="false">IF(ИП!$G$60="",1,0)</f>
        <v>0</v>
      </c>
    </row>
    <row r="39" customFormat="false" ht="12.75" hidden="false" customHeight="false" outlineLevel="0" collapsed="false">
      <c r="A39" s="355" t="n">
        <f aca="false">IF(ИП!$I$60="",1,0)</f>
        <v>0</v>
      </c>
    </row>
    <row r="40" customFormat="false" ht="12.75" hidden="false" customHeight="false" outlineLevel="0" collapsed="false">
      <c r="A40" s="355" t="n">
        <f aca="false">IF(ИП!$J$60="",1,0)</f>
        <v>0</v>
      </c>
    </row>
    <row r="41" customFormat="false" ht="12.75" hidden="false" customHeight="false" outlineLevel="0" collapsed="false">
      <c r="A41" s="355" t="n">
        <f aca="false">IF(ИП!$K$60="",1,0)</f>
        <v>0</v>
      </c>
    </row>
    <row r="42" customFormat="false" ht="12.75" hidden="false" customHeight="false" outlineLevel="0" collapsed="false">
      <c r="A42" s="355" t="n">
        <f aca="false">IF(ИП!$N$61="",1,0)</f>
        <v>0</v>
      </c>
    </row>
    <row r="43" customFormat="false" ht="12.75" hidden="false" customHeight="false" outlineLevel="0" collapsed="false">
      <c r="A43" s="355" t="n">
        <f aca="false">IF(ИП!$AE$62="",1,0)</f>
        <v>0</v>
      </c>
    </row>
    <row r="44" customFormat="false" ht="12.75" hidden="false" customHeight="false" outlineLevel="0" collapsed="false">
      <c r="A44" s="355" t="n">
        <f aca="false">IF(ИП!$H$60="",1,0)</f>
        <v>0</v>
      </c>
    </row>
    <row r="45" customFormat="false" ht="12.75" hidden="false" customHeight="false" outlineLevel="0" collapsed="false">
      <c r="A45" s="355" t="n">
        <f aca="false">IF(ИП!$O$61="",1,0)</f>
        <v>0</v>
      </c>
    </row>
    <row r="46" customFormat="false" ht="12.75" hidden="false" customHeight="false" outlineLevel="0" collapsed="false">
      <c r="A46" s="355" t="n">
        <f aca="false">IF(ИП!$AE$63="",1,0)</f>
        <v>0</v>
      </c>
    </row>
    <row r="47" customFormat="false" ht="12.75" hidden="false" customHeight="false" outlineLevel="0" collapsed="false">
      <c r="A47" s="355" t="n">
        <f aca="false">IF(ИП!$E$66="",1,0)</f>
        <v>0</v>
      </c>
    </row>
    <row r="48" customFormat="false" ht="12.75" hidden="false" customHeight="false" outlineLevel="0" collapsed="false">
      <c r="A48" s="355" t="n">
        <f aca="false">IF(ИП!$G$66="",1,0)</f>
        <v>0</v>
      </c>
    </row>
    <row r="49" customFormat="false" ht="12.75" hidden="false" customHeight="false" outlineLevel="0" collapsed="false">
      <c r="A49" s="355" t="n">
        <f aca="false">IF(ИП!$I$66="",1,0)</f>
        <v>0</v>
      </c>
    </row>
    <row r="50" customFormat="false" ht="12.75" hidden="false" customHeight="false" outlineLevel="0" collapsed="false">
      <c r="A50" s="355" t="n">
        <f aca="false">IF(ИП!$J$66="",1,0)</f>
        <v>0</v>
      </c>
    </row>
    <row r="51" customFormat="false" ht="12.75" hidden="false" customHeight="false" outlineLevel="0" collapsed="false">
      <c r="A51" s="355" t="n">
        <f aca="false">IF(ИП!$K$66="",1,0)</f>
        <v>0</v>
      </c>
    </row>
    <row r="52" customFormat="false" ht="12.75" hidden="false" customHeight="false" outlineLevel="0" collapsed="false">
      <c r="A52" s="355" t="n">
        <f aca="false">IF(ИП!$N$67="",1,0)</f>
        <v>0</v>
      </c>
    </row>
    <row r="53" customFormat="false" ht="12.75" hidden="false" customHeight="false" outlineLevel="0" collapsed="false">
      <c r="A53" s="355" t="n">
        <f aca="false">IF(ИП!$AE$68="",1,0)</f>
        <v>0</v>
      </c>
    </row>
    <row r="54" customFormat="false" ht="12.75" hidden="false" customHeight="false" outlineLevel="0" collapsed="false">
      <c r="A54" s="355" t="n">
        <f aca="false">IF(ИП!$H$66="",1,0)</f>
        <v>0</v>
      </c>
    </row>
    <row r="55" customFormat="false" ht="12.75" hidden="false" customHeight="false" outlineLevel="0" collapsed="false">
      <c r="A55" s="355" t="n">
        <f aca="false">IF(ИП!$O$67="",1,0)</f>
        <v>0</v>
      </c>
    </row>
    <row r="56" customFormat="false" ht="12.75" hidden="false" customHeight="false" outlineLevel="0" collapsed="false">
      <c r="A56" s="355" t="n">
        <f aca="false">IF(ИП!$E$71="",1,0)</f>
        <v>0</v>
      </c>
    </row>
    <row r="57" customFormat="false" ht="12.75" hidden="false" customHeight="false" outlineLevel="0" collapsed="false">
      <c r="A57" s="355" t="n">
        <f aca="false">IF(ИП!$G$71="",1,0)</f>
        <v>0</v>
      </c>
    </row>
    <row r="58" customFormat="false" ht="12.75" hidden="false" customHeight="false" outlineLevel="0" collapsed="false">
      <c r="A58" s="355" t="n">
        <f aca="false">IF(ИП!$I$71="",1,0)</f>
        <v>0</v>
      </c>
    </row>
    <row r="59" customFormat="false" ht="12.75" hidden="false" customHeight="false" outlineLevel="0" collapsed="false">
      <c r="A59" s="355" t="n">
        <f aca="false">IF(ИП!$J$71="",1,0)</f>
        <v>0</v>
      </c>
    </row>
    <row r="60" customFormat="false" ht="12.75" hidden="false" customHeight="false" outlineLevel="0" collapsed="false">
      <c r="A60" s="355" t="n">
        <f aca="false">IF(ИП!$K$71="",1,0)</f>
        <v>0</v>
      </c>
    </row>
    <row r="61" customFormat="false" ht="12.75" hidden="false" customHeight="false" outlineLevel="0" collapsed="false">
      <c r="A61" s="355" t="n">
        <f aca="false">IF(ИП!$N$72="",1,0)</f>
        <v>0</v>
      </c>
    </row>
    <row r="62" customFormat="false" ht="12.75" hidden="false" customHeight="false" outlineLevel="0" collapsed="false">
      <c r="A62" s="355" t="n">
        <f aca="false">IF(ИП!$AE$73="",1,0)</f>
        <v>0</v>
      </c>
    </row>
    <row r="63" customFormat="false" ht="12.75" hidden="false" customHeight="false" outlineLevel="0" collapsed="false">
      <c r="A63" s="355" t="n">
        <f aca="false">IF(ИП!$H$71="",1,0)</f>
        <v>0</v>
      </c>
    </row>
    <row r="64" customFormat="false" ht="12.75" hidden="false" customHeight="false" outlineLevel="0" collapsed="false">
      <c r="A64" s="355" t="n">
        <f aca="false">IF(ИП!$O$72="",1,0)</f>
        <v>0</v>
      </c>
    </row>
    <row r="65" customFormat="false" ht="12.75" hidden="false" customHeight="false" outlineLevel="0" collapsed="false">
      <c r="A65" s="355" t="n">
        <f aca="false">IF(ИП!$E$76="",1,0)</f>
        <v>0</v>
      </c>
    </row>
    <row r="66" customFormat="false" ht="12.75" hidden="false" customHeight="false" outlineLevel="0" collapsed="false">
      <c r="A66" s="355" t="n">
        <f aca="false">IF(ИП!$G$76="",1,0)</f>
        <v>0</v>
      </c>
    </row>
    <row r="67" customFormat="false" ht="12.75" hidden="false" customHeight="false" outlineLevel="0" collapsed="false">
      <c r="A67" s="355" t="n">
        <f aca="false">IF(ИП!$I$76="",1,0)</f>
        <v>0</v>
      </c>
    </row>
    <row r="68" customFormat="false" ht="12.75" hidden="false" customHeight="false" outlineLevel="0" collapsed="false">
      <c r="A68" s="355" t="n">
        <f aca="false">IF(ИП!$J$76="",1,0)</f>
        <v>0</v>
      </c>
    </row>
    <row r="69" customFormat="false" ht="12.75" hidden="false" customHeight="false" outlineLevel="0" collapsed="false">
      <c r="A69" s="355" t="n">
        <f aca="false">IF(ИП!$K$76="",1,0)</f>
        <v>0</v>
      </c>
    </row>
    <row r="70" customFormat="false" ht="12.75" hidden="false" customHeight="false" outlineLevel="0" collapsed="false">
      <c r="A70" s="355" t="n">
        <f aca="false">IF(ИП!$N$77="",1,0)</f>
        <v>0</v>
      </c>
    </row>
    <row r="71" customFormat="false" ht="12.75" hidden="false" customHeight="false" outlineLevel="0" collapsed="false">
      <c r="A71" s="355" t="n">
        <f aca="false">IF(ИП!$AE$78="",1,0)</f>
        <v>0</v>
      </c>
    </row>
    <row r="72" customFormat="false" ht="12.75" hidden="false" customHeight="false" outlineLevel="0" collapsed="false">
      <c r="A72" s="355" t="n">
        <f aca="false">IF(ИП!$H$76="",1,0)</f>
        <v>0</v>
      </c>
    </row>
    <row r="73" customFormat="false" ht="12.75" hidden="false" customHeight="false" outlineLevel="0" collapsed="false">
      <c r="A73" s="355" t="n">
        <f aca="false">IF(ИП!$O$77="",1,0)</f>
        <v>0</v>
      </c>
    </row>
    <row r="74" customFormat="false" ht="12.75" hidden="false" customHeight="false" outlineLevel="0" collapsed="false">
      <c r="A74" s="355" t="n">
        <f aca="false">IF(ИП!$E$81="",1,0)</f>
        <v>0</v>
      </c>
    </row>
    <row r="75" customFormat="false" ht="12.75" hidden="false" customHeight="false" outlineLevel="0" collapsed="false">
      <c r="A75" s="355" t="n">
        <f aca="false">IF(ИП!$G$81="",1,0)</f>
        <v>0</v>
      </c>
    </row>
    <row r="76" customFormat="false" ht="12.75" hidden="false" customHeight="false" outlineLevel="0" collapsed="false">
      <c r="A76" s="355" t="n">
        <f aca="false">IF(ИП!$I$81="",1,0)</f>
        <v>0</v>
      </c>
    </row>
    <row r="77" customFormat="false" ht="12.75" hidden="false" customHeight="false" outlineLevel="0" collapsed="false">
      <c r="A77" s="355" t="n">
        <f aca="false">IF(ИП!$J$81="",1,0)</f>
        <v>0</v>
      </c>
    </row>
    <row r="78" customFormat="false" ht="12.75" hidden="false" customHeight="false" outlineLevel="0" collapsed="false">
      <c r="A78" s="355" t="n">
        <f aca="false">IF(ИП!$K$81="",1,0)</f>
        <v>0</v>
      </c>
    </row>
    <row r="79" customFormat="false" ht="12.75" hidden="false" customHeight="false" outlineLevel="0" collapsed="false">
      <c r="A79" s="355" t="n">
        <f aca="false">IF(ИП!$N$82="",1,0)</f>
        <v>0</v>
      </c>
    </row>
    <row r="80" customFormat="false" ht="12.75" hidden="false" customHeight="false" outlineLevel="0" collapsed="false">
      <c r="A80" s="355" t="n">
        <f aca="false">IF(ИП!$AE$83="",1,0)</f>
        <v>0</v>
      </c>
    </row>
    <row r="81" customFormat="false" ht="12.75" hidden="false" customHeight="false" outlineLevel="0" collapsed="false">
      <c r="A81" s="355" t="n">
        <f aca="false">IF(ИП!$H$81="",1,0)</f>
        <v>0</v>
      </c>
    </row>
    <row r="82" customFormat="false" ht="12.75" hidden="false" customHeight="false" outlineLevel="0" collapsed="false">
      <c r="A82" s="355" t="n">
        <f aca="false">IF(ИП!$O$82="",1,0)</f>
        <v>0</v>
      </c>
    </row>
    <row r="83" customFormat="false" ht="12.75" hidden="false" customHeight="false" outlineLevel="0" collapsed="false">
      <c r="A83" s="355" t="n">
        <f aca="false">IF(ИП!$E$86="",1,0)</f>
        <v>0</v>
      </c>
    </row>
    <row r="84" customFormat="false" ht="12.75" hidden="false" customHeight="false" outlineLevel="0" collapsed="false">
      <c r="A84" s="355" t="n">
        <f aca="false">IF(ИП!$G$86="",1,0)</f>
        <v>0</v>
      </c>
    </row>
    <row r="85" customFormat="false" ht="12.75" hidden="false" customHeight="false" outlineLevel="0" collapsed="false">
      <c r="A85" s="355" t="n">
        <f aca="false">IF(ИП!$I$86="",1,0)</f>
        <v>0</v>
      </c>
    </row>
    <row r="86" customFormat="false" ht="12.75" hidden="false" customHeight="false" outlineLevel="0" collapsed="false">
      <c r="A86" s="355" t="n">
        <f aca="false">IF(ИП!$J$86="",1,0)</f>
        <v>0</v>
      </c>
    </row>
    <row r="87" customFormat="false" ht="12.75" hidden="false" customHeight="false" outlineLevel="0" collapsed="false">
      <c r="A87" s="355" t="n">
        <f aca="false">IF(ИП!$K$86="",1,0)</f>
        <v>0</v>
      </c>
    </row>
    <row r="88" customFormat="false" ht="12.75" hidden="false" customHeight="false" outlineLevel="0" collapsed="false">
      <c r="A88" s="355" t="n">
        <f aca="false">IF(ИП!$N$87="",1,0)</f>
        <v>0</v>
      </c>
    </row>
    <row r="89" customFormat="false" ht="12.75" hidden="false" customHeight="false" outlineLevel="0" collapsed="false">
      <c r="A89" s="355" t="n">
        <f aca="false">IF(ИП!$AE$88="",1,0)</f>
        <v>0</v>
      </c>
    </row>
    <row r="90" customFormat="false" ht="12.75" hidden="false" customHeight="false" outlineLevel="0" collapsed="false">
      <c r="A90" s="355" t="n">
        <f aca="false">IF(ИП!$H$86="",1,0)</f>
        <v>0</v>
      </c>
    </row>
    <row r="91" customFormat="false" ht="12.75" hidden="false" customHeight="false" outlineLevel="0" collapsed="false">
      <c r="A91" s="355" t="n">
        <f aca="false">IF(ИП!$O$87="",1,0)</f>
        <v>0</v>
      </c>
    </row>
    <row r="92" customFormat="false" ht="12.75" hidden="false" customHeight="false" outlineLevel="0" collapsed="false">
      <c r="A92" s="355" t="n">
        <f aca="false">IF(ИП!$E$91="",1,0)</f>
        <v>0</v>
      </c>
    </row>
    <row r="93" customFormat="false" ht="12.75" hidden="false" customHeight="false" outlineLevel="0" collapsed="false">
      <c r="A93" s="355" t="n">
        <f aca="false">IF(ИП!$G$91="",1,0)</f>
        <v>0</v>
      </c>
    </row>
    <row r="94" customFormat="false" ht="12.75" hidden="false" customHeight="false" outlineLevel="0" collapsed="false">
      <c r="A94" s="355" t="n">
        <f aca="false">IF(ИП!$I$91="",1,0)</f>
        <v>0</v>
      </c>
    </row>
    <row r="95" customFormat="false" ht="12.75" hidden="false" customHeight="false" outlineLevel="0" collapsed="false">
      <c r="A95" s="355" t="n">
        <f aca="false">IF(ИП!$J$91="",1,0)</f>
        <v>0</v>
      </c>
    </row>
    <row r="96" customFormat="false" ht="12.75" hidden="false" customHeight="false" outlineLevel="0" collapsed="false">
      <c r="A96" s="355" t="n">
        <f aca="false">IF(ИП!$K$91="",1,0)</f>
        <v>0</v>
      </c>
    </row>
    <row r="97" customFormat="false" ht="12.75" hidden="false" customHeight="false" outlineLevel="0" collapsed="false">
      <c r="A97" s="355" t="n">
        <f aca="false">IF(ИП!$N$92="",1,0)</f>
        <v>0</v>
      </c>
    </row>
    <row r="98" customFormat="false" ht="12.75" hidden="false" customHeight="false" outlineLevel="0" collapsed="false">
      <c r="A98" s="355" t="n">
        <f aca="false">IF(ИП!$AE$93="",1,0)</f>
        <v>0</v>
      </c>
    </row>
    <row r="99" customFormat="false" ht="12.75" hidden="false" customHeight="false" outlineLevel="0" collapsed="false">
      <c r="A99" s="355" t="n">
        <f aca="false">IF(ИП!$H$91="",1,0)</f>
        <v>0</v>
      </c>
    </row>
    <row r="100" customFormat="false" ht="12.75" hidden="false" customHeight="false" outlineLevel="0" collapsed="false">
      <c r="A100" s="355" t="n">
        <f aca="false">IF(ИП!$O$92="",1,0)</f>
        <v>0</v>
      </c>
    </row>
    <row r="101" customFormat="false" ht="12.75" hidden="false" customHeight="false" outlineLevel="0" collapsed="false">
      <c r="A101" s="355" t="n">
        <f aca="false">IF(ИП!$E$96="",1,0)</f>
        <v>0</v>
      </c>
    </row>
    <row r="102" customFormat="false" ht="12.75" hidden="false" customHeight="false" outlineLevel="0" collapsed="false">
      <c r="A102" s="355" t="n">
        <f aca="false">IF(ИП!$G$96="",1,0)</f>
        <v>0</v>
      </c>
    </row>
    <row r="103" customFormat="false" ht="12.75" hidden="false" customHeight="false" outlineLevel="0" collapsed="false">
      <c r="A103" s="355" t="n">
        <f aca="false">IF(ИП!$I$96="",1,0)</f>
        <v>0</v>
      </c>
    </row>
    <row r="104" customFormat="false" ht="12.75" hidden="false" customHeight="false" outlineLevel="0" collapsed="false">
      <c r="A104" s="355" t="n">
        <f aca="false">IF(ИП!$J$96="",1,0)</f>
        <v>0</v>
      </c>
    </row>
    <row r="105" customFormat="false" ht="12.75" hidden="false" customHeight="false" outlineLevel="0" collapsed="false">
      <c r="A105" s="355" t="n">
        <f aca="false">IF(ИП!$K$96="",1,0)</f>
        <v>0</v>
      </c>
    </row>
    <row r="106" customFormat="false" ht="12.75" hidden="false" customHeight="false" outlineLevel="0" collapsed="false">
      <c r="A106" s="355" t="n">
        <f aca="false">IF(ИП!$N$97="",1,0)</f>
        <v>0</v>
      </c>
    </row>
    <row r="107" customFormat="false" ht="12.75" hidden="false" customHeight="false" outlineLevel="0" collapsed="false">
      <c r="A107" s="355" t="n">
        <f aca="false">IF(ИП!$AE$98="",1,0)</f>
        <v>0</v>
      </c>
    </row>
    <row r="108" customFormat="false" ht="12.75" hidden="false" customHeight="false" outlineLevel="0" collapsed="false">
      <c r="A108" s="355" t="n">
        <f aca="false">IF(ИП!$H$96="",1,0)</f>
        <v>0</v>
      </c>
    </row>
    <row r="109" customFormat="false" ht="12.75" hidden="false" customHeight="false" outlineLevel="0" collapsed="false">
      <c r="A109" s="355" t="n">
        <f aca="false">IF(ИП!$O$97="",1,0)</f>
        <v>0</v>
      </c>
    </row>
    <row r="110" customFormat="false" ht="12.75" hidden="false" customHeight="false" outlineLevel="0" collapsed="false">
      <c r="A110" s="355" t="n">
        <f aca="false">IF(ИП!$E$101="",1,0)</f>
        <v>0</v>
      </c>
    </row>
    <row r="111" customFormat="false" ht="12.75" hidden="false" customHeight="false" outlineLevel="0" collapsed="false">
      <c r="A111" s="355" t="n">
        <f aca="false">IF(ИП!$G$101="",1,0)</f>
        <v>0</v>
      </c>
    </row>
    <row r="112" customFormat="false" ht="12.75" hidden="false" customHeight="false" outlineLevel="0" collapsed="false">
      <c r="A112" s="355" t="n">
        <f aca="false">IF(ИП!$I$101="",1,0)</f>
        <v>0</v>
      </c>
    </row>
    <row r="113" customFormat="false" ht="12.75" hidden="false" customHeight="false" outlineLevel="0" collapsed="false">
      <c r="A113" s="355" t="n">
        <f aca="false">IF(ИП!$J$101="",1,0)</f>
        <v>0</v>
      </c>
    </row>
    <row r="114" customFormat="false" ht="12.75" hidden="false" customHeight="false" outlineLevel="0" collapsed="false">
      <c r="A114" s="355" t="n">
        <f aca="false">IF(ИП!$K$101="",1,0)</f>
        <v>0</v>
      </c>
    </row>
    <row r="115" customFormat="false" ht="12.75" hidden="false" customHeight="false" outlineLevel="0" collapsed="false">
      <c r="A115" s="355" t="n">
        <f aca="false">IF(ИП!$N$102="",1,0)</f>
        <v>0</v>
      </c>
    </row>
    <row r="116" customFormat="false" ht="12.75" hidden="false" customHeight="false" outlineLevel="0" collapsed="false">
      <c r="A116" s="355" t="n">
        <f aca="false">IF(ИП!$AE$103="",1,0)</f>
        <v>0</v>
      </c>
    </row>
    <row r="117" customFormat="false" ht="12.75" hidden="false" customHeight="false" outlineLevel="0" collapsed="false">
      <c r="A117" s="355" t="n">
        <f aca="false">IF(ИП!$H$101="",1,0)</f>
        <v>0</v>
      </c>
    </row>
    <row r="118" customFormat="false" ht="12.75" hidden="false" customHeight="false" outlineLevel="0" collapsed="false">
      <c r="A118" s="355" t="n">
        <f aca="false">IF(ИП!$O$102="",1,0)</f>
        <v>0</v>
      </c>
    </row>
    <row r="119" customFormat="false" ht="12.75" hidden="false" customHeight="false" outlineLevel="0" collapsed="false">
      <c r="A119" s="355" t="n">
        <f aca="false">IF(ИП!$E$106="",1,0)</f>
        <v>0</v>
      </c>
    </row>
    <row r="120" customFormat="false" ht="12.75" hidden="false" customHeight="false" outlineLevel="0" collapsed="false">
      <c r="A120" s="355" t="n">
        <f aca="false">IF(ИП!$G$106="",1,0)</f>
        <v>0</v>
      </c>
    </row>
    <row r="121" customFormat="false" ht="12.75" hidden="false" customHeight="false" outlineLevel="0" collapsed="false">
      <c r="A121" s="355" t="n">
        <f aca="false">IF(ИП!$I$106="",1,0)</f>
        <v>0</v>
      </c>
    </row>
    <row r="122" customFormat="false" ht="12.75" hidden="false" customHeight="false" outlineLevel="0" collapsed="false">
      <c r="A122" s="355" t="n">
        <f aca="false">IF(ИП!$J$106="",1,0)</f>
        <v>0</v>
      </c>
    </row>
    <row r="123" customFormat="false" ht="12.75" hidden="false" customHeight="false" outlineLevel="0" collapsed="false">
      <c r="A123" s="355" t="n">
        <f aca="false">IF(ИП!$K$106="",1,0)</f>
        <v>0</v>
      </c>
    </row>
    <row r="124" customFormat="false" ht="12.75" hidden="false" customHeight="false" outlineLevel="0" collapsed="false">
      <c r="A124" s="355" t="n">
        <f aca="false">IF(ИП!$N$107="",1,0)</f>
        <v>0</v>
      </c>
    </row>
    <row r="125" customFormat="false" ht="12.75" hidden="false" customHeight="false" outlineLevel="0" collapsed="false">
      <c r="A125" s="355" t="n">
        <f aca="false">IF(ИП!$AE$108="",1,0)</f>
        <v>0</v>
      </c>
    </row>
    <row r="126" customFormat="false" ht="12.75" hidden="false" customHeight="false" outlineLevel="0" collapsed="false">
      <c r="A126" s="355" t="n">
        <f aca="false">IF(ИП!$H$106="",1,0)</f>
        <v>0</v>
      </c>
    </row>
    <row r="127" customFormat="false" ht="12.75" hidden="false" customHeight="false" outlineLevel="0" collapsed="false">
      <c r="A127" s="355" t="n">
        <f aca="false">IF(ИП!$O$107="",1,0)</f>
        <v>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6" activeCellId="0" sqref="H36"/>
    </sheetView>
  </sheetViews>
  <sheetFormatPr defaultColWidth="9.125" defaultRowHeight="11.25" zeroHeight="false" outlineLevelRow="0" outlineLevelCol="0"/>
  <cols>
    <col collapsed="false" customWidth="false" hidden="false" outlineLevel="0" max="1025" min="1" style="340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M12"/>
  <sheetViews>
    <sheetView showFormulas="false" showGridLines="false" showRowColHeaders="true" showZeros="true" rightToLeft="false" tabSelected="false" showOutlineSymbols="true" defaultGridColor="true" view="normal" topLeftCell="C1" colorId="64" zoomScale="100" zoomScaleNormal="100" zoomScalePageLayoutView="100" workbookViewId="0">
      <pane xSplit="0" ySplit="8" topLeftCell="A9" activePane="bottomLeft" state="frozen"/>
      <selection pane="topLeft" activeCell="C1" activeCellId="0" sqref="C1"/>
      <selection pane="bottomLeft" activeCell="E11" activeCellId="0" sqref="E11"/>
    </sheetView>
  </sheetViews>
  <sheetFormatPr defaultColWidth="8.734375" defaultRowHeight="11.25" zeroHeight="false" outlineLevelRow="0" outlineLevelCol="0"/>
  <cols>
    <col collapsed="false" customWidth="true" hidden="true" outlineLevel="0" max="2" min="1" style="137" width="12.83"/>
    <col collapsed="false" customWidth="true" hidden="false" outlineLevel="0" max="3" min="3" style="137" width="4.86"/>
    <col collapsed="false" customWidth="true" hidden="false" outlineLevel="0" max="6" min="5" style="137" width="39.43"/>
    <col collapsed="false" customWidth="true" hidden="false" outlineLevel="0" max="7" min="7" style="137" width="18.43"/>
    <col collapsed="false" customWidth="true" hidden="false" outlineLevel="0" max="8" min="8" style="137" width="48.43"/>
    <col collapsed="false" customWidth="true" hidden="false" outlineLevel="0" max="9" min="9" style="137" width="31.57"/>
    <col collapsed="false" customWidth="true" hidden="false" outlineLevel="0" max="10" min="10" style="137" width="32"/>
  </cols>
  <sheetData>
    <row r="1" customFormat="false" ht="11.25" hidden="true" customHeight="false" outlineLevel="0" collapsed="false">
      <c r="D1" s="137"/>
      <c r="I1" s="138"/>
      <c r="J1" s="138"/>
      <c r="K1" s="138"/>
    </row>
    <row r="2" customFormat="false" ht="11.25" hidden="true" customHeight="false" outlineLevel="0" collapsed="false">
      <c r="D2" s="137"/>
    </row>
    <row r="3" customFormat="false" ht="11.25" hidden="true" customHeight="false" outlineLevel="0" collapsed="false">
      <c r="D3" s="137"/>
    </row>
    <row r="4" customFormat="false" ht="12.75" hidden="false" customHeight="false" outlineLevel="0" collapsed="false">
      <c r="D4" s="139" t="s">
        <v>95</v>
      </c>
    </row>
    <row r="5" customFormat="false" ht="12.75" hidden="false" customHeight="false" outlineLevel="0" collapsed="false">
      <c r="D5" s="140" t="e">
        <f aca="false">#NAME? &amp; " " &amp; #NAME?</f>
        <v>#N/A</v>
      </c>
    </row>
    <row r="6" customFormat="false" ht="11.25" hidden="false" customHeight="false" outlineLevel="0" collapsed="false">
      <c r="D6" s="137"/>
    </row>
    <row r="7" customFormat="false" ht="15" hidden="false" customHeight="true" outlineLevel="0" collapsed="false">
      <c r="D7" s="141" t="s">
        <v>96</v>
      </c>
      <c r="E7" s="142" t="s">
        <v>55</v>
      </c>
      <c r="F7" s="142" t="s">
        <v>56</v>
      </c>
      <c r="G7" s="143" t="s">
        <v>57</v>
      </c>
      <c r="H7" s="143" t="s">
        <v>58</v>
      </c>
      <c r="I7" s="143" t="s">
        <v>97</v>
      </c>
    </row>
    <row r="8" customFormat="false" ht="15" hidden="true" customHeight="true" outlineLevel="0" collapsed="false">
      <c r="D8" s="144" t="n">
        <v>0</v>
      </c>
      <c r="E8" s="144"/>
      <c r="F8" s="145"/>
      <c r="G8" s="145"/>
    </row>
    <row r="9" customFormat="false" ht="15" hidden="false" customHeight="true" outlineLevel="0" collapsed="false">
      <c r="C9" s="146" t="s">
        <v>98</v>
      </c>
      <c r="D9" s="147" t="n">
        <v>1</v>
      </c>
      <c r="E9" s="148" t="s">
        <v>99</v>
      </c>
      <c r="F9" s="149" t="s">
        <v>99</v>
      </c>
      <c r="G9" s="150" t="s">
        <v>100</v>
      </c>
      <c r="H9" s="151" t="e">
        <f aca="false">IF(LEN(G9)=0,"",VLOOKUP(G9,#NAME?,2,FALSE()))</f>
        <v>#N/A</v>
      </c>
      <c r="I9" s="152" t="s">
        <v>101</v>
      </c>
      <c r="J9" s="153" t="s">
        <v>102</v>
      </c>
      <c r="K9" s="154"/>
      <c r="L9" s="154"/>
      <c r="M9" s="154"/>
    </row>
    <row r="10" customFormat="false" ht="15" hidden="false" customHeight="true" outlineLevel="0" collapsed="false">
      <c r="C10" s="146" t="s">
        <v>98</v>
      </c>
      <c r="D10" s="147" t="n">
        <v>2</v>
      </c>
      <c r="E10" s="148" t="s">
        <v>103</v>
      </c>
      <c r="F10" s="149" t="s">
        <v>103</v>
      </c>
      <c r="G10" s="150" t="s">
        <v>104</v>
      </c>
      <c r="H10" s="151" t="e">
        <f aca="false">IF(LEN(G10)=0,"",VLOOKUP(G10,#NAME?,2,FALSE()))</f>
        <v>#N/A</v>
      </c>
      <c r="I10" s="152" t="s">
        <v>101</v>
      </c>
      <c r="J10" s="153" t="s">
        <v>102</v>
      </c>
      <c r="K10" s="154"/>
      <c r="L10" s="154"/>
      <c r="M10" s="154"/>
    </row>
    <row r="11" customFormat="false" ht="15" hidden="false" customHeight="true" outlineLevel="0" collapsed="false">
      <c r="C11" s="146" t="s">
        <v>98</v>
      </c>
      <c r="D11" s="147" t="n">
        <v>3</v>
      </c>
      <c r="E11" s="148" t="s">
        <v>105</v>
      </c>
      <c r="F11" s="149" t="s">
        <v>106</v>
      </c>
      <c r="G11" s="150" t="s">
        <v>107</v>
      </c>
      <c r="H11" s="151" t="e">
        <f aca="false">IF(LEN(G11)=0,"",VLOOKUP(G11,#NAME?,2,FALSE()))</f>
        <v>#N/A</v>
      </c>
      <c r="I11" s="152" t="s">
        <v>101</v>
      </c>
      <c r="J11" s="153" t="s">
        <v>102</v>
      </c>
      <c r="K11" s="154"/>
      <c r="L11" s="154"/>
      <c r="M11" s="154"/>
    </row>
    <row r="12" customFormat="false" ht="15" hidden="false" customHeight="true" outlineLevel="0" collapsed="false">
      <c r="D12" s="155"/>
      <c r="E12" s="156" t="s">
        <v>108</v>
      </c>
      <c r="F12" s="157"/>
      <c r="G12" s="157"/>
      <c r="H12" s="157"/>
      <c r="I12" s="158"/>
    </row>
  </sheetData>
  <sheetProtection sheet="true" password="fa9c" objects="true" scenarios="true" formatColumns="false" formatRows="false" autoFilter="false"/>
  <dataValidations count="2"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9:E11" type="list">
      <formula1>0</formula1>
      <formula2>0</formula2>
    </dataValidation>
    <dataValidation allowBlank="false" error="Пожалуйста, выберите МО из списка!" errorTitle="Внимание" operator="between" showDropDown="false" showErrorMessage="true" showInputMessage="true" sqref="F9:F11" type="list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BL126"/>
  <sheetViews>
    <sheetView showFormulas="false" showGridLines="false" showRowColHeaders="true" showZeros="true" rightToLeft="false" tabSelected="true" showOutlineSymbols="true" defaultGridColor="true" view="normal" topLeftCell="C1" colorId="64" zoomScale="100" zoomScaleNormal="100" zoomScalePageLayoutView="100" workbookViewId="0">
      <pane xSplit="0" ySplit="8" topLeftCell="A9" activePane="bottomLeft" state="frozen"/>
      <selection pane="topLeft" activeCell="C1" activeCellId="0" sqref="C1"/>
      <selection pane="bottomLeft" activeCell="I101" activeCellId="0" sqref="I101"/>
    </sheetView>
  </sheetViews>
  <sheetFormatPr defaultColWidth="10.54296875" defaultRowHeight="11.25" zeroHeight="false" outlineLevelRow="0" outlineLevelCol="0"/>
  <cols>
    <col collapsed="false" customWidth="true" hidden="true" outlineLevel="0" max="2" min="1" style="159" width="9.14"/>
    <col collapsed="false" customWidth="true" hidden="false" outlineLevel="0" max="3" min="3" style="159" width="4.86"/>
    <col collapsed="false" customWidth="true" hidden="false" outlineLevel="0" max="4" min="4" style="159" width="6.72"/>
    <col collapsed="false" customWidth="true" hidden="false" outlineLevel="0" max="5" min="5" style="159" width="29.7"/>
    <col collapsed="false" customWidth="true" hidden="false" outlineLevel="0" max="6" min="6" style="159" width="26.43"/>
    <col collapsed="false" customWidth="true" hidden="false" outlineLevel="0" max="8" min="7" style="159" width="25.86"/>
    <col collapsed="false" customWidth="true" hidden="false" outlineLevel="0" max="9" min="9" style="159" width="17.14"/>
    <col collapsed="false" customWidth="true" hidden="false" outlineLevel="0" max="10" min="10" style="159" width="21.71"/>
    <col collapsed="false" customWidth="true" hidden="false" outlineLevel="0" max="11" min="11" style="159" width="12.29"/>
    <col collapsed="false" customWidth="true" hidden="false" outlineLevel="0" max="12" min="12" style="159" width="3.71"/>
    <col collapsed="false" customWidth="true" hidden="false" outlineLevel="0" max="13" min="13" style="159" width="7.28"/>
    <col collapsed="false" customWidth="true" hidden="false" outlineLevel="0" max="14" min="14" style="159" width="17.71"/>
    <col collapsed="false" customWidth="true" hidden="false" outlineLevel="0" max="18" min="15" style="159" width="19.28"/>
    <col collapsed="false" customWidth="true" hidden="false" outlineLevel="0" max="19" min="19" style="159" width="11.7"/>
    <col collapsed="false" customWidth="true" hidden="false" outlineLevel="0" max="20" min="20" style="159" width="19.28"/>
    <col collapsed="false" customWidth="true" hidden="false" outlineLevel="0" max="21" min="21" style="159" width="11.7"/>
    <col collapsed="false" customWidth="true" hidden="false" outlineLevel="0" max="22" min="22" style="159" width="31"/>
    <col collapsed="false" customWidth="true" hidden="false" outlineLevel="0" max="23" min="23" style="159" width="12.15"/>
    <col collapsed="false" customWidth="true" hidden="false" outlineLevel="0" max="25" min="24" style="159" width="19.28"/>
    <col collapsed="false" customWidth="true" hidden="false" outlineLevel="0" max="26" min="26" style="159" width="11.7"/>
    <col collapsed="false" customWidth="true" hidden="false" outlineLevel="0" max="27" min="27" style="159" width="19.28"/>
    <col collapsed="false" customWidth="true" hidden="false" outlineLevel="0" max="28" min="28" style="159" width="11.7"/>
    <col collapsed="false" customWidth="true" hidden="false" outlineLevel="0" max="29" min="29" style="159" width="3.71"/>
    <col collapsed="false" customWidth="true" hidden="false" outlineLevel="0" max="30" min="30" style="159" width="9.43"/>
    <col collapsed="false" customWidth="true" hidden="false" outlineLevel="0" max="31" min="31" style="159" width="44.57"/>
    <col collapsed="false" customWidth="true" hidden="true" outlineLevel="0" max="32" min="32" style="159" width="21.71"/>
    <col collapsed="false" customWidth="true" hidden="false" outlineLevel="0" max="33" min="33" style="159" width="21.71"/>
    <col collapsed="false" customWidth="true" hidden="true" outlineLevel="0" max="35" min="34" style="159" width="21.71"/>
    <col collapsed="false" customWidth="true" hidden="false" outlineLevel="0" max="37" min="36" style="159" width="21.71"/>
    <col collapsed="false" customWidth="true" hidden="true" outlineLevel="0" max="39" min="38" style="159" width="21.71"/>
    <col collapsed="false" customWidth="true" hidden="false" outlineLevel="0" max="40" min="40" style="159" width="21.71"/>
    <col collapsed="false" customWidth="true" hidden="true" outlineLevel="0" max="42" min="41" style="159" width="21.71"/>
    <col collapsed="false" customWidth="true" hidden="false" outlineLevel="0" max="43" min="43" style="159" width="21.71"/>
    <col collapsed="false" customWidth="true" hidden="true" outlineLevel="0" max="53" min="44" style="159" width="21.71"/>
    <col collapsed="false" customWidth="true" hidden="true" outlineLevel="0" max="54" min="54" style="137" width="21.71"/>
    <col collapsed="false" customWidth="true" hidden="false" outlineLevel="0" max="58" min="55" style="159" width="23.86"/>
    <col collapsed="false" customWidth="false" hidden="false" outlineLevel="0" max="1025" min="59" style="159" width="10.56"/>
  </cols>
  <sheetData>
    <row r="1" customFormat="false" ht="16.5" hidden="true" customHeight="true" outlineLevel="0" collapsed="false">
      <c r="E1" s="159" t="n">
        <v>1</v>
      </c>
      <c r="AJ1" s="160"/>
      <c r="AM1" s="161"/>
      <c r="AP1" s="160"/>
      <c r="AW1" s="160"/>
      <c r="AZ1" s="160"/>
      <c r="BE1" s="160"/>
    </row>
    <row r="2" customFormat="false" ht="16.5" hidden="true" customHeight="true" outlineLevel="0" collapsed="false"/>
    <row r="3" customFormat="false" ht="11.25" hidden="true" customHeight="false" outlineLevel="0" collapsed="false"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4"/>
      <c r="AS3" s="164"/>
      <c r="AT3" s="164"/>
      <c r="AU3" s="164"/>
      <c r="AV3" s="164"/>
      <c r="AW3" s="164"/>
      <c r="AX3" s="164"/>
      <c r="AY3" s="164"/>
      <c r="AZ3" s="164"/>
      <c r="BA3" s="164"/>
    </row>
    <row r="4" customFormat="false" ht="12.75" hidden="false" customHeight="true" outlineLevel="0" collapsed="false">
      <c r="C4" s="162"/>
      <c r="D4" s="139" t="e">
        <f aca="false"> "Справка о финансировании в тыс.руб " &amp; IF(#NAME? = "да", "(c НДС)", "(без НДС)")</f>
        <v>#N/A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6"/>
    </row>
    <row r="5" customFormat="false" ht="12.75" hidden="false" customHeight="false" outlineLevel="0" collapsed="false">
      <c r="C5" s="162"/>
      <c r="D5" s="140" t="e">
        <f aca="false">#NAME? &amp; " " &amp; #NAME?</f>
        <v>#N/A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8"/>
      <c r="Z5" s="168"/>
      <c r="AA5" s="168"/>
      <c r="AB5" s="169" t="s">
        <v>109</v>
      </c>
      <c r="AC5" s="169"/>
      <c r="AD5" s="169"/>
      <c r="AE5" s="169"/>
      <c r="AF5" s="169"/>
      <c r="AG5" s="170" t="e">
        <f aca="false">#NAME?</f>
        <v>#N/A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66"/>
      <c r="AS5" s="166"/>
    </row>
    <row r="6" customFormat="false" ht="11.25" hidden="false" customHeight="false" outlineLevel="0" collapsed="false">
      <c r="C6" s="162"/>
      <c r="D6" s="16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62"/>
      <c r="AS6" s="162"/>
      <c r="AT6" s="173"/>
      <c r="AU6" s="173"/>
      <c r="AV6" s="173"/>
      <c r="AW6" s="173"/>
      <c r="AX6" s="173"/>
      <c r="AY6" s="173"/>
      <c r="AZ6" s="173"/>
      <c r="BA6" s="173"/>
    </row>
    <row r="7" customFormat="false" ht="24" hidden="false" customHeight="true" outlineLevel="0" collapsed="false">
      <c r="C7" s="162"/>
      <c r="D7" s="141" t="s">
        <v>96</v>
      </c>
      <c r="E7" s="141" t="s">
        <v>110</v>
      </c>
      <c r="F7" s="141" t="s">
        <v>111</v>
      </c>
      <c r="G7" s="142" t="s">
        <v>112</v>
      </c>
      <c r="H7" s="142" t="s">
        <v>113</v>
      </c>
      <c r="I7" s="142" t="s">
        <v>114</v>
      </c>
      <c r="J7" s="142" t="s">
        <v>115</v>
      </c>
      <c r="K7" s="142" t="s">
        <v>116</v>
      </c>
      <c r="L7" s="174"/>
      <c r="M7" s="175" t="s">
        <v>117</v>
      </c>
      <c r="N7" s="176" t="s">
        <v>118</v>
      </c>
      <c r="O7" s="176" t="s">
        <v>119</v>
      </c>
      <c r="P7" s="176" t="s">
        <v>120</v>
      </c>
      <c r="Q7" s="177" t="s">
        <v>121</v>
      </c>
      <c r="R7" s="177"/>
      <c r="S7" s="177"/>
      <c r="T7" s="177"/>
      <c r="U7" s="177"/>
      <c r="V7" s="177"/>
      <c r="W7" s="177"/>
      <c r="X7" s="176" t="s">
        <v>113</v>
      </c>
      <c r="Y7" s="176"/>
      <c r="Z7" s="176"/>
      <c r="AA7" s="176"/>
      <c r="AB7" s="176"/>
      <c r="AC7" s="174"/>
      <c r="AD7" s="175" t="s">
        <v>122</v>
      </c>
      <c r="AE7" s="176" t="s">
        <v>123</v>
      </c>
      <c r="AF7" s="142" t="s">
        <v>124</v>
      </c>
      <c r="AG7" s="142" t="s">
        <v>125</v>
      </c>
      <c r="AH7" s="142" t="s">
        <v>126</v>
      </c>
      <c r="AI7" s="142" t="s">
        <v>127</v>
      </c>
      <c r="AJ7" s="142" t="s">
        <v>128</v>
      </c>
      <c r="AK7" s="142" t="e">
        <f aca="false">"Утверждено на " &amp; #NAME? &amp; " (план)"</f>
        <v>#N/A</v>
      </c>
      <c r="AL7" s="142" t="e">
        <f aca="false">"Утверждено на " &amp; #NAME? &amp; " (корректировка)"</f>
        <v>#N/A</v>
      </c>
      <c r="AM7" s="142" t="e">
        <f aca="false">"Утверждено на " &amp; #NAME? &amp; " (дельта)"</f>
        <v>#N/A</v>
      </c>
      <c r="AN7" s="142" t="e">
        <f aca="false">"Утверждено на " &amp; #NAME?+1 &amp; " (план)"</f>
        <v>#N/A</v>
      </c>
      <c r="AO7" s="142" t="e">
        <f aca="false">"Утверждено на " &amp; #NAME?+1 &amp; " (корректировка)"</f>
        <v>#N/A</v>
      </c>
      <c r="AP7" s="142" t="e">
        <f aca="false">"Утверждено на " &amp; #NAME?+1 &amp; " (дельта)"</f>
        <v>#N/A</v>
      </c>
      <c r="AQ7" s="142" t="e">
        <f aca="false">"Утверждено на " &amp; #NAME?+2 &amp; " (план)"</f>
        <v>#N/A</v>
      </c>
      <c r="AR7" s="142" t="e">
        <f aca="false">"Утверждено на " &amp; #NAME?+2 &amp; " (корректировка)"</f>
        <v>#N/A</v>
      </c>
      <c r="AS7" s="142" t="e">
        <f aca="false">"Утверждено на " &amp; #NAME?+2 &amp; " (дельта)"</f>
        <v>#N/A</v>
      </c>
      <c r="AT7" s="142" t="e">
        <f aca="false">"Утверждено на " &amp; #NAME?+3 &amp; " (план)"</f>
        <v>#N/A</v>
      </c>
      <c r="AU7" s="142" t="e">
        <f aca="false">"Утверждено на " &amp; #NAME?+3 &amp; " (корректировка)"</f>
        <v>#N/A</v>
      </c>
      <c r="AV7" s="142" t="e">
        <f aca="false">"Утверждено на " &amp; #NAME?+3 &amp; " (дельта)"</f>
        <v>#N/A</v>
      </c>
      <c r="AW7" s="142" t="e">
        <f aca="false">"Утверждено на " &amp; #NAME?+4 &amp; " (план)"</f>
        <v>#N/A</v>
      </c>
      <c r="AX7" s="142" t="e">
        <f aca="false">"Утверждено на " &amp; #NAME?+4 &amp; " (корректировка)"</f>
        <v>#N/A</v>
      </c>
      <c r="AY7" s="142" t="e">
        <f aca="false">"Утверждено на " &amp; #NAME?+4 &amp; " (дельта)"</f>
        <v>#N/A</v>
      </c>
      <c r="AZ7" s="142" t="str">
        <f aca="false">"Утверждено на оставшийся период (план)"</f>
        <v>Утверждено на оставшийся период (план)</v>
      </c>
      <c r="BA7" s="142" t="str">
        <f aca="false">"Утверждено на оставшийся период (корректировка)"</f>
        <v>Утверждено на оставшийся период (корректировка)</v>
      </c>
      <c r="BB7" s="142" t="str">
        <f aca="false">"Утверждено на оставшийся период (дельта)"</f>
        <v>Утверждено на оставшийся период (дельта)</v>
      </c>
      <c r="BC7" s="178"/>
      <c r="BD7" s="179"/>
    </row>
    <row r="8" customFormat="false" ht="24" hidden="false" customHeight="true" outlineLevel="0" collapsed="false">
      <c r="C8" s="162"/>
      <c r="D8" s="141"/>
      <c r="E8" s="141"/>
      <c r="F8" s="141"/>
      <c r="G8" s="142"/>
      <c r="H8" s="142" t="s">
        <v>129</v>
      </c>
      <c r="I8" s="142"/>
      <c r="J8" s="142"/>
      <c r="K8" s="142"/>
      <c r="L8" s="180"/>
      <c r="M8" s="175"/>
      <c r="N8" s="176"/>
      <c r="O8" s="176"/>
      <c r="P8" s="176"/>
      <c r="Q8" s="181" t="s">
        <v>55</v>
      </c>
      <c r="R8" s="142" t="s">
        <v>56</v>
      </c>
      <c r="S8" s="142" t="s">
        <v>57</v>
      </c>
      <c r="T8" s="142" t="s">
        <v>130</v>
      </c>
      <c r="U8" s="142" t="s">
        <v>57</v>
      </c>
      <c r="V8" s="142" t="s">
        <v>131</v>
      </c>
      <c r="W8" s="142" t="s">
        <v>132</v>
      </c>
      <c r="X8" s="176" t="s">
        <v>55</v>
      </c>
      <c r="Y8" s="142" t="s">
        <v>56</v>
      </c>
      <c r="Z8" s="142" t="s">
        <v>57</v>
      </c>
      <c r="AA8" s="142" t="s">
        <v>130</v>
      </c>
      <c r="AB8" s="142" t="s">
        <v>57</v>
      </c>
      <c r="AC8" s="180"/>
      <c r="AD8" s="175"/>
      <c r="AE8" s="176"/>
      <c r="AF8" s="142"/>
      <c r="AG8" s="142"/>
      <c r="AH8" s="142"/>
      <c r="AI8" s="142"/>
      <c r="AJ8" s="142"/>
      <c r="AK8" s="142" t="s">
        <v>133</v>
      </c>
      <c r="AL8" s="142" t="s">
        <v>133</v>
      </c>
      <c r="AM8" s="142" t="s">
        <v>133</v>
      </c>
      <c r="AN8" s="142" t="s">
        <v>133</v>
      </c>
      <c r="AO8" s="142" t="s">
        <v>133</v>
      </c>
      <c r="AP8" s="142" t="s">
        <v>133</v>
      </c>
      <c r="AQ8" s="142" t="s">
        <v>133</v>
      </c>
      <c r="AR8" s="142" t="s">
        <v>133</v>
      </c>
      <c r="AS8" s="142" t="s">
        <v>133</v>
      </c>
      <c r="AT8" s="142" t="s">
        <v>133</v>
      </c>
      <c r="AU8" s="142" t="s">
        <v>133</v>
      </c>
      <c r="AV8" s="142" t="s">
        <v>133</v>
      </c>
      <c r="AW8" s="142" t="s">
        <v>133</v>
      </c>
      <c r="AX8" s="142" t="s">
        <v>133</v>
      </c>
      <c r="AY8" s="142" t="s">
        <v>133</v>
      </c>
      <c r="AZ8" s="142"/>
      <c r="BA8" s="142"/>
      <c r="BB8" s="142"/>
      <c r="BC8" s="178"/>
      <c r="BD8" s="179"/>
    </row>
    <row r="9" customFormat="false" ht="11.25" hidden="false" customHeight="false" outlineLevel="0" collapsed="false">
      <c r="C9" s="162"/>
      <c r="D9" s="182"/>
      <c r="E9" s="183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5"/>
      <c r="AD9" s="186"/>
      <c r="AE9" s="185" t="s">
        <v>133</v>
      </c>
      <c r="AF9" s="187"/>
      <c r="AG9" s="188" t="n">
        <f aca="false">SUM(AJ9,AK9,AN9,AQ9,AT9,AW9,AZ9)</f>
        <v>133125.7592</v>
      </c>
      <c r="AH9" s="188" t="n">
        <f aca="false">SUM(AJ9,AL9,AO9,AR9,AU9,AX9,BA9)</f>
        <v>55615.3116</v>
      </c>
      <c r="AI9" s="188" t="n">
        <f aca="false">AG9-AH9</f>
        <v>77510.4476</v>
      </c>
      <c r="AJ9" s="189" t="n">
        <f aca="false">AJ10+AJ15+AJ19+AJ23</f>
        <v>55615.3116</v>
      </c>
      <c r="AK9" s="189" t="n">
        <f aca="false">AK10+AK15+AK19+AK23</f>
        <v>45816.8276</v>
      </c>
      <c r="AL9" s="189" t="n">
        <f aca="false">AL10+AL15+AL19+AL23</f>
        <v>0</v>
      </c>
      <c r="AM9" s="189" t="n">
        <f aca="false">AK9-AL9</f>
        <v>45816.8276</v>
      </c>
      <c r="AN9" s="189" t="n">
        <f aca="false">AN10+AN15+AN19+AN23</f>
        <v>31693.62</v>
      </c>
      <c r="AO9" s="189" t="n">
        <f aca="false">AO10+AO15+AO19+AO23</f>
        <v>0</v>
      </c>
      <c r="AP9" s="189" t="n">
        <f aca="false">AN9-AO9</f>
        <v>31693.62</v>
      </c>
      <c r="AQ9" s="189" t="n">
        <f aca="false">AQ10+AQ15+AQ19+AQ23</f>
        <v>0</v>
      </c>
      <c r="AR9" s="189" t="n">
        <f aca="false">AR10+AR15+AR19+AR23</f>
        <v>0</v>
      </c>
      <c r="AS9" s="189" t="n">
        <f aca="false">AQ9-AR9</f>
        <v>0</v>
      </c>
      <c r="AT9" s="189" t="n">
        <f aca="false">AT10+AT15+AT19+AT23</f>
        <v>0</v>
      </c>
      <c r="AU9" s="189" t="n">
        <f aca="false">AU10+AU15+AU19+AU23</f>
        <v>0</v>
      </c>
      <c r="AV9" s="189" t="n">
        <f aca="false">AT9-AU9</f>
        <v>0</v>
      </c>
      <c r="AW9" s="189" t="n">
        <f aca="false">AW10+AW15+AW19+AW23</f>
        <v>0</v>
      </c>
      <c r="AX9" s="189" t="n">
        <f aca="false">AX10+AX15+AX19+AX23</f>
        <v>0</v>
      </c>
      <c r="AY9" s="189" t="n">
        <f aca="false">AW9-AX9</f>
        <v>0</v>
      </c>
      <c r="AZ9" s="189" t="n">
        <f aca="false">AZ10+AZ15+AZ19+AZ23</f>
        <v>0</v>
      </c>
      <c r="BA9" s="189" t="n">
        <f aca="false">BA10+BA15+BA19+BA23</f>
        <v>0</v>
      </c>
      <c r="BB9" s="188" t="n">
        <f aca="false">AZ9-BA9</f>
        <v>0</v>
      </c>
      <c r="BC9" s="190"/>
      <c r="BD9" s="191"/>
    </row>
    <row r="10" customFormat="false" ht="11.25" hidden="false" customHeight="false" outlineLevel="0" collapsed="false">
      <c r="C10" s="162"/>
      <c r="D10" s="192"/>
      <c r="E10" s="193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5"/>
      <c r="AD10" s="194" t="n">
        <v>1</v>
      </c>
      <c r="AE10" s="185" t="s">
        <v>134</v>
      </c>
      <c r="AF10" s="195"/>
      <c r="AG10" s="188" t="n">
        <f aca="false">SUM(AJ10,AK10,AN10,AQ10,AT10,AW10,AZ10)</f>
        <v>133125.7592</v>
      </c>
      <c r="AH10" s="188" t="n">
        <f aca="false">SUM(AJ10,AL10,AO10,AR10,AU10,AX10,BA10)</f>
        <v>55615.3116</v>
      </c>
      <c r="AI10" s="188" t="n">
        <f aca="false">AG10-AH10</f>
        <v>77510.4476</v>
      </c>
      <c r="AJ10" s="196" t="n">
        <f aca="false">AJ11+AJ12+AJ13+AJ14</f>
        <v>55615.3116</v>
      </c>
      <c r="AK10" s="196" t="n">
        <f aca="false">AK11+AK12+AK13+AK14</f>
        <v>45816.8276</v>
      </c>
      <c r="AL10" s="196" t="n">
        <f aca="false">AL11+AL12+AL13+AL14</f>
        <v>0</v>
      </c>
      <c r="AM10" s="189" t="n">
        <f aca="false">AK10-AL10</f>
        <v>45816.8276</v>
      </c>
      <c r="AN10" s="196" t="n">
        <f aca="false">AN11+AN12+AN13+AN14</f>
        <v>31693.62</v>
      </c>
      <c r="AO10" s="196" t="n">
        <f aca="false">AO11+AO12+AO13+AO14</f>
        <v>0</v>
      </c>
      <c r="AP10" s="189" t="n">
        <f aca="false">AN10-AO10</f>
        <v>31693.62</v>
      </c>
      <c r="AQ10" s="196" t="n">
        <f aca="false">AQ11+AQ12+AQ13+AQ14</f>
        <v>0</v>
      </c>
      <c r="AR10" s="196" t="n">
        <f aca="false">AR11+AR12+AR13+AR14</f>
        <v>0</v>
      </c>
      <c r="AS10" s="189" t="n">
        <f aca="false">AQ10-AR10</f>
        <v>0</v>
      </c>
      <c r="AT10" s="196" t="n">
        <f aca="false">AT11+AT12+AT13+AT14</f>
        <v>0</v>
      </c>
      <c r="AU10" s="196" t="n">
        <f aca="false">AU11+AU12+AU13+AU14</f>
        <v>0</v>
      </c>
      <c r="AV10" s="189" t="n">
        <f aca="false">AT10-AU10</f>
        <v>0</v>
      </c>
      <c r="AW10" s="196" t="n">
        <f aca="false">AW11+AW12+AW13+AW14</f>
        <v>0</v>
      </c>
      <c r="AX10" s="196" t="n">
        <f aca="false">AX11+AX12+AX13+AX14</f>
        <v>0</v>
      </c>
      <c r="AY10" s="189" t="n">
        <f aca="false">AW10-AX10</f>
        <v>0</v>
      </c>
      <c r="AZ10" s="196" t="n">
        <f aca="false">AZ11+AZ12+AZ13+AZ14</f>
        <v>0</v>
      </c>
      <c r="BA10" s="196" t="n">
        <f aca="false">BA11+BA12+BA13+BA14</f>
        <v>0</v>
      </c>
      <c r="BB10" s="188" t="n">
        <f aca="false">AZ10-BA10</f>
        <v>0</v>
      </c>
      <c r="BC10" s="197"/>
      <c r="BD10" s="173"/>
    </row>
    <row r="11" customFormat="false" ht="11.25" hidden="false" customHeight="true" outlineLevel="0" collapsed="false">
      <c r="C11" s="162"/>
      <c r="D11" s="198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82"/>
      <c r="AD11" s="199" t="s">
        <v>135</v>
      </c>
      <c r="AE11" s="200" t="s">
        <v>136</v>
      </c>
      <c r="AF11" s="201"/>
      <c r="AG11" s="202" t="n">
        <f aca="false">SUM(AJ11,AK11,AN11,AQ11,AT11,AW11,AZ11)</f>
        <v>54971.25360166</v>
      </c>
      <c r="AH11" s="202" t="n">
        <f aca="false">SUM(AJ11,AL11,AO11,AR11,AU11,AX11,BA11)</f>
        <v>20562.64260226</v>
      </c>
      <c r="AI11" s="202" t="n">
        <f aca="false">AG11-AH11</f>
        <v>34408.6109994</v>
      </c>
      <c r="AJ11" s="203" t="n">
        <f aca="false">SUMIF($AE$30:$AE$125,$AE11,AJ$30:AJ$125)</f>
        <v>20562.64260226</v>
      </c>
      <c r="AK11" s="203" t="n">
        <f aca="false">SUMIF($BG$30:$BG$125,$BG11,AK$30:AK$125)</f>
        <v>11219.3344608</v>
      </c>
      <c r="AL11" s="203" t="n">
        <f aca="false">SUMIF($BG$30:$BG$125,$BG11,AL$30:AL$125)</f>
        <v>0</v>
      </c>
      <c r="AM11" s="204" t="n">
        <f aca="false">AK11-AL11</f>
        <v>11219.3344608</v>
      </c>
      <c r="AN11" s="203" t="n">
        <f aca="false">SUMIF($BG$30:$BG$125,$BG11,AN$30:AN$125)</f>
        <v>23189.2765386</v>
      </c>
      <c r="AO11" s="203" t="n">
        <f aca="false">SUMIF($BG$30:$BG$125,$BG11,AO$30:AO$125)</f>
        <v>0</v>
      </c>
      <c r="AP11" s="204" t="n">
        <f aca="false">AN11-AO11</f>
        <v>23189.2765386</v>
      </c>
      <c r="AQ11" s="203" t="n">
        <f aca="false">SUMIF($BG$30:$BG$125,$BG11,AQ$30:AQ$125)</f>
        <v>0</v>
      </c>
      <c r="AR11" s="203" t="n">
        <f aca="false">SUMIF($BG$30:$BG$125,$BG11,AR$30:AR$125)</f>
        <v>0</v>
      </c>
      <c r="AS11" s="204" t="n">
        <f aca="false">AQ11-AR11</f>
        <v>0</v>
      </c>
      <c r="AT11" s="203" t="n">
        <f aca="false">SUMIF($BG$30:$BG$125,$BG11,AT$30:AT$125)</f>
        <v>0</v>
      </c>
      <c r="AU11" s="203" t="n">
        <f aca="false">SUMIF($BG$30:$BG$125,$BG11,AU$30:AU$125)</f>
        <v>0</v>
      </c>
      <c r="AV11" s="204" t="n">
        <f aca="false">AT11-AU11</f>
        <v>0</v>
      </c>
      <c r="AW11" s="203" t="n">
        <f aca="false">SUMIF($BG$30:$BG$125,$BG11,AW$30:AW$125)</f>
        <v>0</v>
      </c>
      <c r="AX11" s="203" t="n">
        <f aca="false">SUMIF($BG$30:$BG$125,$BG11,AX$30:AX$125)</f>
        <v>0</v>
      </c>
      <c r="AY11" s="204" t="n">
        <f aca="false">AW11-AX11</f>
        <v>0</v>
      </c>
      <c r="AZ11" s="203"/>
      <c r="BA11" s="203" t="n">
        <f aca="false">SUMIF($BG$30:$BG$125,$BG11,BA$30:BA$125)</f>
        <v>0</v>
      </c>
      <c r="BB11" s="202" t="n">
        <f aca="false">AZ11-BA11</f>
        <v>0</v>
      </c>
      <c r="BC11" s="197"/>
      <c r="BD11" s="173"/>
      <c r="BG11" s="205" t="str">
        <f aca="false">AE11 &amp; "0"</f>
        <v>Прибыль направляемая на инвестиции0</v>
      </c>
    </row>
    <row r="12" customFormat="false" ht="11.25" hidden="false" customHeight="false" outlineLevel="0" collapsed="false">
      <c r="C12" s="162"/>
      <c r="D12" s="198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82"/>
      <c r="AD12" s="199" t="s">
        <v>137</v>
      </c>
      <c r="AE12" s="200" t="s">
        <v>138</v>
      </c>
      <c r="AF12" s="201"/>
      <c r="AG12" s="202" t="n">
        <f aca="false">SUM(AJ12,AK12,AN12,AQ12,AT12,AW12,AZ12)</f>
        <v>43951.59199834</v>
      </c>
      <c r="AH12" s="202" t="n">
        <f aca="false">SUM(AJ12,AL12,AO12,AR12,AU12,AX12,BA12)</f>
        <v>20580.93659774</v>
      </c>
      <c r="AI12" s="202" t="n">
        <f aca="false">AG12-AH12</f>
        <v>23370.6554006</v>
      </c>
      <c r="AJ12" s="203" t="n">
        <f aca="false">SUMIF($AE$30:$AE$125,$AE12,AJ$30:AJ$125)</f>
        <v>20580.93659774</v>
      </c>
      <c r="AK12" s="203" t="n">
        <f aca="false">SUMIF($BG$30:$BG$125,$BG12,AK$30:AK$125)</f>
        <v>14866.3119392</v>
      </c>
      <c r="AL12" s="203" t="n">
        <f aca="false">SUMIF($BG$30:$BG$125,$BG12,AL$30:AL$125)</f>
        <v>0</v>
      </c>
      <c r="AM12" s="204" t="n">
        <f aca="false">AK12-AL12</f>
        <v>14866.3119392</v>
      </c>
      <c r="AN12" s="203" t="n">
        <f aca="false">SUMIF($BG$30:$BG$125,$BG12,AN$30:AN$125)</f>
        <v>8504.3434614</v>
      </c>
      <c r="AO12" s="203" t="n">
        <f aca="false">SUMIF($BG$30:$BG$125,$BG12,AO$30:AO$125)</f>
        <v>0</v>
      </c>
      <c r="AP12" s="204" t="n">
        <f aca="false">AN12-AO12</f>
        <v>8504.3434614</v>
      </c>
      <c r="AQ12" s="203" t="n">
        <f aca="false">SUMIF($BG$30:$BG$125,$BG12,AQ$30:AQ$125)</f>
        <v>0</v>
      </c>
      <c r="AR12" s="203" t="n">
        <f aca="false">SUMIF($BG$30:$BG$125,$BG12,AR$30:AR$125)</f>
        <v>0</v>
      </c>
      <c r="AS12" s="204" t="n">
        <f aca="false">AQ12-AR12</f>
        <v>0</v>
      </c>
      <c r="AT12" s="203" t="n">
        <f aca="false">SUMIF($BG$30:$BG$125,$BG12,AT$30:AT$125)</f>
        <v>0</v>
      </c>
      <c r="AU12" s="203" t="n">
        <f aca="false">SUMIF($BG$30:$BG$125,$BG12,AU$30:AU$125)</f>
        <v>0</v>
      </c>
      <c r="AV12" s="204" t="n">
        <f aca="false">AT12-AU12</f>
        <v>0</v>
      </c>
      <c r="AW12" s="203" t="n">
        <f aca="false">SUMIF($BG$30:$BG$125,$BG12,AW$30:AW$125)</f>
        <v>0</v>
      </c>
      <c r="AX12" s="203" t="n">
        <f aca="false">SUMIF($BG$30:$BG$125,$BG12,AX$30:AX$125)</f>
        <v>0</v>
      </c>
      <c r="AY12" s="204" t="n">
        <f aca="false">AW12-AX12</f>
        <v>0</v>
      </c>
      <c r="AZ12" s="203" t="n">
        <f aca="false">SUMIF($BG$30:$BG$125,$BG12,AZ$30:AZ$125)</f>
        <v>0</v>
      </c>
      <c r="BA12" s="203" t="n">
        <f aca="false">SUMIF($BG$30:$BG$125,$BG12,BA$30:BA$125)</f>
        <v>0</v>
      </c>
      <c r="BB12" s="202" t="n">
        <f aca="false">AZ12-BA12</f>
        <v>0</v>
      </c>
      <c r="BC12" s="197"/>
      <c r="BD12" s="173"/>
      <c r="BG12" s="205" t="str">
        <f aca="false">AE12 &amp; "0"</f>
        <v>Амортизационные отчисления0</v>
      </c>
    </row>
    <row r="13" customFormat="false" ht="11.25" hidden="false" customHeight="false" outlineLevel="0" collapsed="false">
      <c r="C13" s="162"/>
      <c r="D13" s="198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82"/>
      <c r="AD13" s="199" t="s">
        <v>139</v>
      </c>
      <c r="AE13" s="200" t="s">
        <v>140</v>
      </c>
      <c r="AF13" s="206"/>
      <c r="AG13" s="202" t="n">
        <f aca="false">SUM(AJ13,AK13,AN13,AQ13,AT13,AW13,AZ13)</f>
        <v>0</v>
      </c>
      <c r="AH13" s="202" t="n">
        <f aca="false">SUM(AJ13,AL13,AO13,AR13,AU13,AX13,BA13)</f>
        <v>0</v>
      </c>
      <c r="AI13" s="202" t="n">
        <f aca="false">AG13-AH13</f>
        <v>0</v>
      </c>
      <c r="AJ13" s="203" t="n">
        <f aca="false">SUMIF($AE$30:$AE$125,$AE13,AJ$30:AJ$125)</f>
        <v>0</v>
      </c>
      <c r="AK13" s="203" t="n">
        <f aca="false">SUMIF($BG$30:$BG$125,$BG13,AK$30:AK$125)</f>
        <v>0</v>
      </c>
      <c r="AL13" s="203" t="n">
        <f aca="false">SUMIF($BG$30:$BG$125,$BG13,AL$30:AL$125)</f>
        <v>0</v>
      </c>
      <c r="AM13" s="204" t="n">
        <f aca="false">AK13-AL13</f>
        <v>0</v>
      </c>
      <c r="AN13" s="203" t="n">
        <f aca="false">SUMIF($BG$30:$BG$125,$BG13,AN$30:AN$125)</f>
        <v>0</v>
      </c>
      <c r="AO13" s="203" t="n">
        <f aca="false">SUMIF($BG$30:$BG$125,$BG13,AO$30:AO$125)</f>
        <v>0</v>
      </c>
      <c r="AP13" s="204" t="n">
        <f aca="false">AN13-AO13</f>
        <v>0</v>
      </c>
      <c r="AQ13" s="203" t="n">
        <f aca="false">SUMIF($BG$30:$BG$125,$BG13,AQ$30:AQ$125)</f>
        <v>0</v>
      </c>
      <c r="AR13" s="203" t="n">
        <f aca="false">SUMIF($BG$30:$BG$125,$BG13,AR$30:AR$125)</f>
        <v>0</v>
      </c>
      <c r="AS13" s="204" t="n">
        <f aca="false">AQ13-AR13</f>
        <v>0</v>
      </c>
      <c r="AT13" s="203" t="n">
        <f aca="false">SUMIF($BG$30:$BG$125,$BG13,AT$30:AT$125)</f>
        <v>0</v>
      </c>
      <c r="AU13" s="203" t="n">
        <f aca="false">SUMIF($BG$30:$BG$125,$BG13,AU$30:AU$125)</f>
        <v>0</v>
      </c>
      <c r="AV13" s="204" t="n">
        <f aca="false">AT13-AU13</f>
        <v>0</v>
      </c>
      <c r="AW13" s="203" t="n">
        <f aca="false">SUMIF($BG$30:$BG$125,$BG13,AW$30:AW$125)</f>
        <v>0</v>
      </c>
      <c r="AX13" s="203" t="n">
        <f aca="false">SUMIF($BG$30:$BG$125,$BG13,AX$30:AX$125)</f>
        <v>0</v>
      </c>
      <c r="AY13" s="204" t="n">
        <f aca="false">AW13-AX13</f>
        <v>0</v>
      </c>
      <c r="AZ13" s="203" t="n">
        <f aca="false">SUMIF($BG$30:$BG$125,$BG13,AZ$30:AZ$125)</f>
        <v>0</v>
      </c>
      <c r="BA13" s="203" t="n">
        <f aca="false">SUMIF($BG$30:$BG$125,$BG13,BA$30:BA$125)</f>
        <v>0</v>
      </c>
      <c r="BB13" s="202" t="n">
        <f aca="false">AZ13-BA13</f>
        <v>0</v>
      </c>
      <c r="BC13" s="197"/>
      <c r="BD13" s="173"/>
      <c r="BG13" s="205" t="str">
        <f aca="false">AE13 &amp; "0"</f>
        <v>Прочие собственные средства0</v>
      </c>
    </row>
    <row r="14" customFormat="false" ht="11.25" hidden="false" customHeight="true" outlineLevel="0" collapsed="false">
      <c r="C14" s="162"/>
      <c r="D14" s="198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82"/>
      <c r="AD14" s="199" t="s">
        <v>141</v>
      </c>
      <c r="AE14" s="200" t="s">
        <v>142</v>
      </c>
      <c r="AF14" s="206"/>
      <c r="AG14" s="202" t="n">
        <f aca="false">SUM(AJ14,AK14,AN14,AQ14,AT14,AW14,AZ14)</f>
        <v>34202.9136</v>
      </c>
      <c r="AH14" s="202" t="n">
        <f aca="false">SUM(AJ14,AL14,AO14,AR14,AU14,AX14,BA14)</f>
        <v>14471.7324</v>
      </c>
      <c r="AI14" s="202" t="n">
        <f aca="false">AG14-AH14</f>
        <v>19731.1812</v>
      </c>
      <c r="AJ14" s="203" t="n">
        <f aca="false">SUMIF($AE$30:$AE$125,$AE14,AJ$30:AJ$125)</f>
        <v>14471.7324</v>
      </c>
      <c r="AK14" s="203" t="n">
        <f aca="false">SUMIF($BG$30:$BG$125,$BG14,AK$30:AK$125)</f>
        <v>19731.1812</v>
      </c>
      <c r="AL14" s="203" t="n">
        <f aca="false">SUMIF($BG$30:$BG$125,$BG14,AL$30:AL$125)</f>
        <v>0</v>
      </c>
      <c r="AM14" s="204" t="n">
        <f aca="false">AK14-AL14</f>
        <v>19731.1812</v>
      </c>
      <c r="AN14" s="203" t="n">
        <f aca="false">SUMIF($BG$30:$BG$125,$BG14,AN$30:AN$125)</f>
        <v>0</v>
      </c>
      <c r="AO14" s="203" t="n">
        <f aca="false">SUMIF($BG$30:$BG$125,$BG14,AO$30:AO$125)</f>
        <v>0</v>
      </c>
      <c r="AP14" s="204" t="n">
        <f aca="false">AN14-AO14</f>
        <v>0</v>
      </c>
      <c r="AQ14" s="203" t="n">
        <f aca="false">SUMIF($BG$30:$BG$125,$BG14,AQ$30:AQ$125)</f>
        <v>0</v>
      </c>
      <c r="AR14" s="203" t="n">
        <f aca="false">SUMIF($BG$30:$BG$125,$BG14,AR$30:AR$125)</f>
        <v>0</v>
      </c>
      <c r="AS14" s="204" t="n">
        <f aca="false">AQ14-AR14</f>
        <v>0</v>
      </c>
      <c r="AT14" s="203" t="n">
        <f aca="false">SUMIF($BG$30:$BG$125,$BG14,AT$30:AT$125)</f>
        <v>0</v>
      </c>
      <c r="AU14" s="203" t="n">
        <f aca="false">SUMIF($BG$30:$BG$125,$BG14,AU$30:AU$125)</f>
        <v>0</v>
      </c>
      <c r="AV14" s="204" t="n">
        <f aca="false">AT14-AU14</f>
        <v>0</v>
      </c>
      <c r="AW14" s="203" t="n">
        <f aca="false">SUMIF($BG$30:$BG$125,$BG14,AW$30:AW$125)</f>
        <v>0</v>
      </c>
      <c r="AX14" s="203" t="n">
        <f aca="false">SUMIF($BG$30:$BG$125,$BG14,AX$30:AX$125)</f>
        <v>0</v>
      </c>
      <c r="AY14" s="204" t="n">
        <f aca="false">AW14-AX14</f>
        <v>0</v>
      </c>
      <c r="AZ14" s="203"/>
      <c r="BA14" s="203" t="n">
        <f aca="false">SUMIF($BG$30:$BG$125,$BG14,BA$30:BA$125)</f>
        <v>0</v>
      </c>
      <c r="BB14" s="202" t="n">
        <f aca="false">AZ14-BA14</f>
        <v>0</v>
      </c>
      <c r="BC14" s="197"/>
      <c r="BD14" s="173"/>
      <c r="BG14" s="205" t="str">
        <f aca="false">AE14 &amp; "0"</f>
        <v>За счет платы за технологическое присоединение0</v>
      </c>
    </row>
    <row r="15" customFormat="false" ht="11.25" hidden="false" customHeight="false" outlineLevel="0" collapsed="false">
      <c r="C15" s="162"/>
      <c r="D15" s="192"/>
      <c r="E15" s="193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5"/>
      <c r="AD15" s="194" t="s">
        <v>143</v>
      </c>
      <c r="AE15" s="185" t="s">
        <v>144</v>
      </c>
      <c r="AF15" s="207"/>
      <c r="AG15" s="188" t="n">
        <f aca="false">SUM(AJ15,AK15,AN15,AQ15,AT15,AW15,AZ15)</f>
        <v>0</v>
      </c>
      <c r="AH15" s="188" t="n">
        <f aca="false">SUM(AJ15,AL15,AO15,AR15,AU15,AX15,BA15)</f>
        <v>0</v>
      </c>
      <c r="AI15" s="188" t="n">
        <f aca="false">AG15-AH15</f>
        <v>0</v>
      </c>
      <c r="AJ15" s="196" t="n">
        <f aca="false">SUM(AJ16:AJ18)</f>
        <v>0</v>
      </c>
      <c r="AK15" s="196" t="n">
        <f aca="false">SUM(AK16:AK18)</f>
        <v>0</v>
      </c>
      <c r="AL15" s="196" t="n">
        <f aca="false">SUM(AL16:AL18)</f>
        <v>0</v>
      </c>
      <c r="AM15" s="189" t="n">
        <f aca="false">AK15-AL15</f>
        <v>0</v>
      </c>
      <c r="AN15" s="196" t="n">
        <f aca="false">SUM(AN16:AN18)</f>
        <v>0</v>
      </c>
      <c r="AO15" s="196" t="n">
        <f aca="false">SUM(AO16:AO18)</f>
        <v>0</v>
      </c>
      <c r="AP15" s="189" t="n">
        <f aca="false">AN15-AO15</f>
        <v>0</v>
      </c>
      <c r="AQ15" s="196" t="n">
        <f aca="false">SUM(AQ16:AQ18)</f>
        <v>0</v>
      </c>
      <c r="AR15" s="196" t="n">
        <f aca="false">SUM(AR16:AR18)</f>
        <v>0</v>
      </c>
      <c r="AS15" s="189" t="n">
        <f aca="false">AQ15-AR15</f>
        <v>0</v>
      </c>
      <c r="AT15" s="196" t="n">
        <f aca="false">SUM(AT16:AT18)</f>
        <v>0</v>
      </c>
      <c r="AU15" s="196" t="n">
        <f aca="false">SUM(AU16:AU18)</f>
        <v>0</v>
      </c>
      <c r="AV15" s="189" t="n">
        <f aca="false">AT15-AU15</f>
        <v>0</v>
      </c>
      <c r="AW15" s="196" t="n">
        <f aca="false">SUM(AW16:AW18)</f>
        <v>0</v>
      </c>
      <c r="AX15" s="196" t="n">
        <f aca="false">SUM(AX16:AX18)</f>
        <v>0</v>
      </c>
      <c r="AY15" s="189" t="n">
        <f aca="false">AW15-AX15</f>
        <v>0</v>
      </c>
      <c r="AZ15" s="196" t="n">
        <f aca="false">SUM(AZ16:AZ18)</f>
        <v>0</v>
      </c>
      <c r="BA15" s="196" t="n">
        <f aca="false">SUM(BA16:BA18)</f>
        <v>0</v>
      </c>
      <c r="BB15" s="188" t="n">
        <f aca="false">AZ15-BA15</f>
        <v>0</v>
      </c>
      <c r="BC15" s="197"/>
      <c r="BD15" s="173"/>
      <c r="BG15" s="208"/>
    </row>
    <row r="16" customFormat="false" ht="11.25" hidden="false" customHeight="false" outlineLevel="0" collapsed="false">
      <c r="C16" s="162"/>
      <c r="D16" s="198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82"/>
      <c r="AD16" s="199" t="s">
        <v>145</v>
      </c>
      <c r="AE16" s="200" t="s">
        <v>146</v>
      </c>
      <c r="AF16" s="201"/>
      <c r="AG16" s="202" t="n">
        <f aca="false">SUM(AJ16,AK16,AN16,AQ16,AT16,AW16,AZ16)</f>
        <v>0</v>
      </c>
      <c r="AH16" s="202" t="n">
        <f aca="false">SUM(AJ16,AL16,AO16,AR16,AU16,AX16,BA16)</f>
        <v>0</v>
      </c>
      <c r="AI16" s="202" t="n">
        <f aca="false">AG16-AH16</f>
        <v>0</v>
      </c>
      <c r="AJ16" s="203" t="n">
        <f aca="false">SUMIF($AE$30:$AE$125,$AE16,AJ$30:AJ$125)</f>
        <v>0</v>
      </c>
      <c r="AK16" s="203" t="n">
        <f aca="false">SUMIF($BG$30:$BG$125,$BG16,AK$30:AK$125)</f>
        <v>0</v>
      </c>
      <c r="AL16" s="203" t="n">
        <f aca="false">SUMIF($BG$30:$BG$125,$BG16,AL$30:AL$125)</f>
        <v>0</v>
      </c>
      <c r="AM16" s="204" t="n">
        <f aca="false">AK16-AL16</f>
        <v>0</v>
      </c>
      <c r="AN16" s="203" t="n">
        <f aca="false">SUMIF($BG$30:$BG$125,$BG16,AN$30:AN$125)</f>
        <v>0</v>
      </c>
      <c r="AO16" s="203" t="n">
        <f aca="false">SUMIF($BG$30:$BG$125,$BG16,AO$30:AO$125)</f>
        <v>0</v>
      </c>
      <c r="AP16" s="204" t="n">
        <f aca="false">AN16-AO16</f>
        <v>0</v>
      </c>
      <c r="AQ16" s="203" t="n">
        <f aca="false">SUMIF($BG$30:$BG$125,$BG16,AQ$30:AQ$125)</f>
        <v>0</v>
      </c>
      <c r="AR16" s="203" t="n">
        <f aca="false">SUMIF($BG$30:$BG$125,$BG16,AR$30:AR$125)</f>
        <v>0</v>
      </c>
      <c r="AS16" s="204" t="n">
        <f aca="false">AQ16-AR16</f>
        <v>0</v>
      </c>
      <c r="AT16" s="203" t="n">
        <f aca="false">SUMIF($BG$30:$BG$125,$BG16,AT$30:AT$125)</f>
        <v>0</v>
      </c>
      <c r="AU16" s="203" t="n">
        <f aca="false">SUMIF($BG$30:$BG$125,$BG16,AU$30:AU$125)</f>
        <v>0</v>
      </c>
      <c r="AV16" s="204" t="n">
        <f aca="false">AT16-AU16</f>
        <v>0</v>
      </c>
      <c r="AW16" s="203" t="n">
        <f aca="false">SUMIF($BG$30:$BG$125,$BG16,AW$30:AW$125)</f>
        <v>0</v>
      </c>
      <c r="AX16" s="203" t="n">
        <f aca="false">SUMIF($BG$30:$BG$125,$BG16,AX$30:AX$125)</f>
        <v>0</v>
      </c>
      <c r="AY16" s="204" t="n">
        <f aca="false">AW16-AX16</f>
        <v>0</v>
      </c>
      <c r="AZ16" s="203" t="n">
        <f aca="false">SUMIF($BG$30:$BG$125,$BG16,AZ$30:AZ$125)</f>
        <v>0</v>
      </c>
      <c r="BA16" s="203" t="n">
        <f aca="false">SUMIF($BG$30:$BG$125,$BG16,BA$30:BA$125)</f>
        <v>0</v>
      </c>
      <c r="BB16" s="202" t="n">
        <f aca="false">AZ16-BA16</f>
        <v>0</v>
      </c>
      <c r="BC16" s="197"/>
      <c r="BD16" s="173"/>
      <c r="BG16" s="205" t="str">
        <f aca="false">AE16 &amp; "0"</f>
        <v>Кредиты0</v>
      </c>
    </row>
    <row r="17" customFormat="false" ht="11.25" hidden="false" customHeight="false" outlineLevel="0" collapsed="false">
      <c r="C17" s="162"/>
      <c r="D17" s="198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82"/>
      <c r="AD17" s="199" t="s">
        <v>147</v>
      </c>
      <c r="AE17" s="200" t="s">
        <v>148</v>
      </c>
      <c r="AF17" s="195"/>
      <c r="AG17" s="202" t="n">
        <f aca="false">SUM(AJ17,AK17,AN17,AQ17,AT17,AW17,AZ17)</f>
        <v>0</v>
      </c>
      <c r="AH17" s="202" t="n">
        <f aca="false">SUM(AJ17,AL17,AO17,AR17,AU17,AX17,BA17)</f>
        <v>0</v>
      </c>
      <c r="AI17" s="202" t="n">
        <f aca="false">AG17-AH17</f>
        <v>0</v>
      </c>
      <c r="AJ17" s="203" t="n">
        <f aca="false">SUMIF($AE$30:$AE$125,$AE17,AJ$30:AJ$125)</f>
        <v>0</v>
      </c>
      <c r="AK17" s="203" t="n">
        <f aca="false">SUMIF($BG$30:$BG$125,$BG17,AK$30:AK$125)</f>
        <v>0</v>
      </c>
      <c r="AL17" s="203" t="n">
        <f aca="false">SUMIF($BG$30:$BG$125,$BG17,AL$30:AL$125)</f>
        <v>0</v>
      </c>
      <c r="AM17" s="204" t="n">
        <f aca="false">AK17-AL17</f>
        <v>0</v>
      </c>
      <c r="AN17" s="203" t="n">
        <f aca="false">SUMIF($BG$30:$BG$125,$BG17,AN$30:AN$125)</f>
        <v>0</v>
      </c>
      <c r="AO17" s="203" t="n">
        <f aca="false">SUMIF($BG$30:$BG$125,$BG17,AO$30:AO$125)</f>
        <v>0</v>
      </c>
      <c r="AP17" s="204" t="n">
        <f aca="false">AN17-AO17</f>
        <v>0</v>
      </c>
      <c r="AQ17" s="203" t="n">
        <f aca="false">SUMIF($BG$30:$BG$125,$BG17,AQ$30:AQ$125)</f>
        <v>0</v>
      </c>
      <c r="AR17" s="203" t="n">
        <f aca="false">SUMIF($BG$30:$BG$125,$BG17,AR$30:AR$125)</f>
        <v>0</v>
      </c>
      <c r="AS17" s="204" t="n">
        <f aca="false">AQ17-AR17</f>
        <v>0</v>
      </c>
      <c r="AT17" s="203" t="n">
        <f aca="false">SUMIF($BG$30:$BG$125,$BG17,AT$30:AT$125)</f>
        <v>0</v>
      </c>
      <c r="AU17" s="203" t="n">
        <f aca="false">SUMIF($BG$30:$BG$125,$BG17,AU$30:AU$125)</f>
        <v>0</v>
      </c>
      <c r="AV17" s="204" t="n">
        <f aca="false">AT17-AU17</f>
        <v>0</v>
      </c>
      <c r="AW17" s="203" t="n">
        <f aca="false">SUMIF($BG$30:$BG$125,$BG17,AW$30:AW$125)</f>
        <v>0</v>
      </c>
      <c r="AX17" s="203" t="n">
        <f aca="false">SUMIF($BG$30:$BG$125,$BG17,AX$30:AX$125)</f>
        <v>0</v>
      </c>
      <c r="AY17" s="204" t="n">
        <f aca="false">AW17-AX17</f>
        <v>0</v>
      </c>
      <c r="AZ17" s="203" t="n">
        <f aca="false">SUMIF($BG$30:$BG$125,$BG17,AZ$30:AZ$125)</f>
        <v>0</v>
      </c>
      <c r="BA17" s="203" t="n">
        <f aca="false">SUMIF($BG$30:$BG$125,$BG17,BA$30:BA$125)</f>
        <v>0</v>
      </c>
      <c r="BB17" s="202" t="n">
        <f aca="false">AZ17-BA17</f>
        <v>0</v>
      </c>
      <c r="BC17" s="197"/>
      <c r="BD17" s="173"/>
      <c r="BG17" s="205" t="str">
        <f aca="false">AE17 &amp; "0"</f>
        <v>Займы0</v>
      </c>
    </row>
    <row r="18" customFormat="false" ht="11.25" hidden="false" customHeight="true" outlineLevel="0" collapsed="false">
      <c r="C18" s="162"/>
      <c r="D18" s="198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82"/>
      <c r="AD18" s="199" t="s">
        <v>149</v>
      </c>
      <c r="AE18" s="200" t="s">
        <v>150</v>
      </c>
      <c r="AF18" s="201"/>
      <c r="AG18" s="202" t="n">
        <f aca="false">SUM(AJ18,AK18,AN18,AQ18,AT18,AW18,AZ18)</f>
        <v>0</v>
      </c>
      <c r="AH18" s="202" t="n">
        <f aca="false">SUM(AJ18,AL18,AO18,AR18,AU18,AX18,BA18)</f>
        <v>0</v>
      </c>
      <c r="AI18" s="202" t="n">
        <f aca="false">AG18-AH18</f>
        <v>0</v>
      </c>
      <c r="AJ18" s="203" t="n">
        <f aca="false">SUMIF($AE$30:$AE$125,$AE18,AJ$30:AJ$125)</f>
        <v>0</v>
      </c>
      <c r="AK18" s="203" t="n">
        <f aca="false">SUMIF($BG$30:$BG$125,$BG18,AK$30:AK$125)</f>
        <v>0</v>
      </c>
      <c r="AL18" s="203" t="n">
        <f aca="false">SUMIF($BG$30:$BG$125,$BG18,AL$30:AL$125)</f>
        <v>0</v>
      </c>
      <c r="AM18" s="204" t="n">
        <f aca="false">AK18-AL18</f>
        <v>0</v>
      </c>
      <c r="AN18" s="203" t="n">
        <f aca="false">SUMIF($BG$30:$BG$125,$BG18,AN$30:AN$125)</f>
        <v>0</v>
      </c>
      <c r="AO18" s="203" t="n">
        <f aca="false">SUMIF($BG$30:$BG$125,$BG18,AO$30:AO$125)</f>
        <v>0</v>
      </c>
      <c r="AP18" s="204" t="n">
        <f aca="false">AN18-AO18</f>
        <v>0</v>
      </c>
      <c r="AQ18" s="203" t="n">
        <f aca="false">SUMIF($BG$30:$BG$125,$BG18,AQ$30:AQ$125)</f>
        <v>0</v>
      </c>
      <c r="AR18" s="203" t="n">
        <f aca="false">SUMIF($BG$30:$BG$125,$BG18,AR$30:AR$125)</f>
        <v>0</v>
      </c>
      <c r="AS18" s="204" t="n">
        <f aca="false">AQ18-AR18</f>
        <v>0</v>
      </c>
      <c r="AT18" s="203" t="n">
        <f aca="false">SUMIF($BG$30:$BG$125,$BG18,AT$30:AT$125)</f>
        <v>0</v>
      </c>
      <c r="AU18" s="203" t="n">
        <f aca="false">SUMIF($BG$30:$BG$125,$BG18,AU$30:AU$125)</f>
        <v>0</v>
      </c>
      <c r="AV18" s="204" t="n">
        <f aca="false">AT18-AU18</f>
        <v>0</v>
      </c>
      <c r="AW18" s="203" t="n">
        <f aca="false">SUMIF($BG$30:$BG$125,$BG18,AW$30:AW$125)</f>
        <v>0</v>
      </c>
      <c r="AX18" s="203" t="n">
        <f aca="false">SUMIF($BG$30:$BG$125,$BG18,AX$30:AX$125)</f>
        <v>0</v>
      </c>
      <c r="AY18" s="204" t="n">
        <f aca="false">AW18-AX18</f>
        <v>0</v>
      </c>
      <c r="AZ18" s="203" t="n">
        <f aca="false">SUMIF($BG$30:$BG$125,$BG18,AZ$30:AZ$125)</f>
        <v>0</v>
      </c>
      <c r="BA18" s="203" t="n">
        <f aca="false">SUMIF($BG$30:$BG$125,$BG18,BA$30:BA$125)</f>
        <v>0</v>
      </c>
      <c r="BB18" s="202" t="n">
        <f aca="false">AZ18-BA18</f>
        <v>0</v>
      </c>
      <c r="BC18" s="197"/>
      <c r="BG18" s="205" t="str">
        <f aca="false">AE18 &amp; "0"</f>
        <v>Прочие привлеченные средства0</v>
      </c>
    </row>
    <row r="19" customFormat="false" ht="11.25" hidden="false" customHeight="false" outlineLevel="0" collapsed="false">
      <c r="C19" s="162"/>
      <c r="D19" s="192"/>
      <c r="E19" s="193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5"/>
      <c r="AD19" s="194" t="s">
        <v>151</v>
      </c>
      <c r="AE19" s="185" t="s">
        <v>152</v>
      </c>
      <c r="AF19" s="195"/>
      <c r="AG19" s="188" t="n">
        <f aca="false">SUM(AJ19,AK19,AN19,AQ19,AT19,AW19,AZ19)</f>
        <v>0</v>
      </c>
      <c r="AH19" s="188" t="n">
        <f aca="false">SUM(AJ19,AL19,AO19,AR19,AU19,AX19,BA19)</f>
        <v>0</v>
      </c>
      <c r="AI19" s="188" t="n">
        <f aca="false">AG19-AH19</f>
        <v>0</v>
      </c>
      <c r="AJ19" s="196" t="n">
        <f aca="false">SUM(AJ20:AJ22)</f>
        <v>0</v>
      </c>
      <c r="AK19" s="196" t="n">
        <f aca="false">SUM(AK20:AK22)</f>
        <v>0</v>
      </c>
      <c r="AL19" s="196" t="n">
        <f aca="false">SUM(AL20:AL22)</f>
        <v>0</v>
      </c>
      <c r="AM19" s="189" t="n">
        <f aca="false">AK19-AL19</f>
        <v>0</v>
      </c>
      <c r="AN19" s="196" t="n">
        <f aca="false">SUM(AN20:AN22)</f>
        <v>0</v>
      </c>
      <c r="AO19" s="196" t="n">
        <f aca="false">SUM(AO20:AO22)</f>
        <v>0</v>
      </c>
      <c r="AP19" s="189" t="n">
        <f aca="false">AN19-AO19</f>
        <v>0</v>
      </c>
      <c r="AQ19" s="196" t="n">
        <f aca="false">SUM(AQ20:AQ22)</f>
        <v>0</v>
      </c>
      <c r="AR19" s="196" t="n">
        <f aca="false">SUM(AR20:AR22)</f>
        <v>0</v>
      </c>
      <c r="AS19" s="189" t="n">
        <f aca="false">AQ19-AR19</f>
        <v>0</v>
      </c>
      <c r="AT19" s="196" t="n">
        <f aca="false">SUM(AT20:AT22)</f>
        <v>0</v>
      </c>
      <c r="AU19" s="196" t="n">
        <f aca="false">SUM(AU20:AU22)</f>
        <v>0</v>
      </c>
      <c r="AV19" s="189" t="n">
        <f aca="false">AT19-AU19</f>
        <v>0</v>
      </c>
      <c r="AW19" s="196" t="n">
        <f aca="false">SUM(AW20:AW22)</f>
        <v>0</v>
      </c>
      <c r="AX19" s="196" t="n">
        <f aca="false">SUM(AX20:AX22)</f>
        <v>0</v>
      </c>
      <c r="AY19" s="189" t="n">
        <f aca="false">AW19-AX19</f>
        <v>0</v>
      </c>
      <c r="AZ19" s="196" t="n">
        <f aca="false">SUM(AZ20:AZ22)</f>
        <v>0</v>
      </c>
      <c r="BA19" s="196" t="n">
        <f aca="false">SUM(BA20:BA22)</f>
        <v>0</v>
      </c>
      <c r="BB19" s="188" t="n">
        <f aca="false">AZ19-BA19</f>
        <v>0</v>
      </c>
      <c r="BC19" s="197"/>
      <c r="BG19" s="208"/>
    </row>
    <row r="20" customFormat="false" ht="11.25" hidden="false" customHeight="false" outlineLevel="0" collapsed="false">
      <c r="C20" s="162"/>
      <c r="D20" s="198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82"/>
      <c r="AD20" s="199" t="s">
        <v>153</v>
      </c>
      <c r="AE20" s="200" t="s">
        <v>154</v>
      </c>
      <c r="AF20" s="201"/>
      <c r="AG20" s="202" t="n">
        <f aca="false">SUM(AJ20,AK20,AN20,AQ20,AT20,AW20,AZ20)</f>
        <v>0</v>
      </c>
      <c r="AH20" s="202" t="n">
        <f aca="false">SUM(AJ20,AL20,AO20,AR20,AU20,AX20,BA20)</f>
        <v>0</v>
      </c>
      <c r="AI20" s="202" t="n">
        <f aca="false">AG20-AH20</f>
        <v>0</v>
      </c>
      <c r="AJ20" s="203" t="n">
        <f aca="false">SUMIF($AE$30:$AE$125,$AE20,AJ$30:AJ$125)</f>
        <v>0</v>
      </c>
      <c r="AK20" s="203" t="n">
        <f aca="false">SUMIF($BG$30:$BG$125,$BG20,AK$30:AK$125)</f>
        <v>0</v>
      </c>
      <c r="AL20" s="203" t="n">
        <f aca="false">SUMIF($BG$30:$BG$125,$BG20,AL$30:AL$125)</f>
        <v>0</v>
      </c>
      <c r="AM20" s="204" t="n">
        <f aca="false">AK20-AL20</f>
        <v>0</v>
      </c>
      <c r="AN20" s="203" t="n">
        <f aca="false">SUMIF($BG$30:$BG$125,$BG20,AN$30:AN$125)</f>
        <v>0</v>
      </c>
      <c r="AO20" s="203" t="n">
        <f aca="false">SUMIF($BG$30:$BG$125,$BG20,AO$30:AO$125)</f>
        <v>0</v>
      </c>
      <c r="AP20" s="204" t="n">
        <f aca="false">AN20-AO20</f>
        <v>0</v>
      </c>
      <c r="AQ20" s="203" t="n">
        <f aca="false">SUMIF($BG$30:$BG$125,$BG20,AQ$30:AQ$125)</f>
        <v>0</v>
      </c>
      <c r="AR20" s="203" t="n">
        <f aca="false">SUMIF($BG$30:$BG$125,$BG20,AR$30:AR$125)</f>
        <v>0</v>
      </c>
      <c r="AS20" s="204" t="n">
        <f aca="false">AQ20-AR20</f>
        <v>0</v>
      </c>
      <c r="AT20" s="203" t="n">
        <f aca="false">SUMIF($BG$30:$BG$125,$BG20,AT$30:AT$125)</f>
        <v>0</v>
      </c>
      <c r="AU20" s="203" t="n">
        <f aca="false">SUMIF($BG$30:$BG$125,$BG20,AU$30:AU$125)</f>
        <v>0</v>
      </c>
      <c r="AV20" s="204" t="n">
        <f aca="false">AT20-AU20</f>
        <v>0</v>
      </c>
      <c r="AW20" s="203" t="n">
        <f aca="false">SUMIF($BG$30:$BG$125,$BG20,AW$30:AW$125)</f>
        <v>0</v>
      </c>
      <c r="AX20" s="203" t="n">
        <f aca="false">SUMIF($BG$30:$BG$125,$BG20,AX$30:AX$125)</f>
        <v>0</v>
      </c>
      <c r="AY20" s="204" t="n">
        <f aca="false">AW20-AX20</f>
        <v>0</v>
      </c>
      <c r="AZ20" s="203" t="n">
        <f aca="false">SUMIF($BG$30:$BG$125,$BG20,AZ$30:AZ$125)</f>
        <v>0</v>
      </c>
      <c r="BA20" s="203" t="n">
        <f aca="false">SUMIF($BG$30:$BG$125,$BG20,BA$30:BA$125)</f>
        <v>0</v>
      </c>
      <c r="BB20" s="202" t="n">
        <f aca="false">AZ20-BA20</f>
        <v>0</v>
      </c>
      <c r="BC20" s="197"/>
      <c r="BG20" s="205" t="str">
        <f aca="false">AE20 &amp; "0"</f>
        <v>Федеральный бюджет0</v>
      </c>
    </row>
    <row r="21" customFormat="false" ht="11.25" hidden="false" customHeight="false" outlineLevel="0" collapsed="false">
      <c r="C21" s="162"/>
      <c r="D21" s="198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82"/>
      <c r="AD21" s="199" t="s">
        <v>155</v>
      </c>
      <c r="AE21" s="200" t="s">
        <v>156</v>
      </c>
      <c r="AF21" s="201"/>
      <c r="AG21" s="202" t="n">
        <f aca="false">SUM(AJ21,AK21,AN21,AQ21,AT21,AW21,AZ21)</f>
        <v>0</v>
      </c>
      <c r="AH21" s="202" t="n">
        <f aca="false">SUM(AJ21,AL21,AO21,AR21,AU21,AX21,BA21)</f>
        <v>0</v>
      </c>
      <c r="AI21" s="202" t="n">
        <f aca="false">AG21-AH21</f>
        <v>0</v>
      </c>
      <c r="AJ21" s="203" t="n">
        <f aca="false">SUMIF($AE$30:$AE$125,$AE21,AJ$30:AJ$125)</f>
        <v>0</v>
      </c>
      <c r="AK21" s="203" t="n">
        <f aca="false">SUMIF($BG$30:$BG$125,$BG21,AK$30:AK$125)</f>
        <v>0</v>
      </c>
      <c r="AL21" s="203" t="n">
        <f aca="false">SUMIF($BG$30:$BG$125,$BG21,AL$30:AL$125)</f>
        <v>0</v>
      </c>
      <c r="AM21" s="204" t="n">
        <f aca="false">AK21-AL21</f>
        <v>0</v>
      </c>
      <c r="AN21" s="203" t="n">
        <f aca="false">SUMIF($BG$30:$BG$125,$BG21,AN$30:AN$125)</f>
        <v>0</v>
      </c>
      <c r="AO21" s="203" t="n">
        <f aca="false">SUMIF($BG$30:$BG$125,$BG21,AO$30:AO$125)</f>
        <v>0</v>
      </c>
      <c r="AP21" s="204" t="n">
        <f aca="false">AN21-AO21</f>
        <v>0</v>
      </c>
      <c r="AQ21" s="203" t="n">
        <f aca="false">SUMIF($BG$30:$BG$125,$BG21,AQ$30:AQ$125)</f>
        <v>0</v>
      </c>
      <c r="AR21" s="203" t="n">
        <f aca="false">SUMIF($BG$30:$BG$125,$BG21,AR$30:AR$125)</f>
        <v>0</v>
      </c>
      <c r="AS21" s="204" t="n">
        <f aca="false">AQ21-AR21</f>
        <v>0</v>
      </c>
      <c r="AT21" s="203" t="n">
        <f aca="false">SUMIF($BG$30:$BG$125,$BG21,AT$30:AT$125)</f>
        <v>0</v>
      </c>
      <c r="AU21" s="203" t="n">
        <f aca="false">SUMIF($BG$30:$BG$125,$BG21,AU$30:AU$125)</f>
        <v>0</v>
      </c>
      <c r="AV21" s="204" t="n">
        <f aca="false">AT21-AU21</f>
        <v>0</v>
      </c>
      <c r="AW21" s="203" t="n">
        <f aca="false">SUMIF($BG$30:$BG$125,$BG21,AW$30:AW$125)</f>
        <v>0</v>
      </c>
      <c r="AX21" s="203" t="n">
        <f aca="false">SUMIF($BG$30:$BG$125,$BG21,AX$30:AX$125)</f>
        <v>0</v>
      </c>
      <c r="AY21" s="204" t="n">
        <f aca="false">AW21-AX21</f>
        <v>0</v>
      </c>
      <c r="AZ21" s="203" t="n">
        <f aca="false">SUMIF($BG$30:$BG$125,$BG21,AZ$30:AZ$125)</f>
        <v>0</v>
      </c>
      <c r="BA21" s="203" t="n">
        <f aca="false">SUMIF($BG$30:$BG$125,$BG21,BA$30:BA$125)</f>
        <v>0</v>
      </c>
      <c r="BB21" s="202" t="n">
        <f aca="false">AZ21-BA21</f>
        <v>0</v>
      </c>
      <c r="BC21" s="197"/>
      <c r="BG21" s="205" t="str">
        <f aca="false">AE21 &amp; "0"</f>
        <v>Бюджет субъекта РФ0</v>
      </c>
    </row>
    <row r="22" customFormat="false" ht="11.25" hidden="false" customHeight="true" outlineLevel="0" collapsed="false">
      <c r="C22" s="162"/>
      <c r="D22" s="198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82"/>
      <c r="AD22" s="199" t="s">
        <v>157</v>
      </c>
      <c r="AE22" s="200" t="s">
        <v>158</v>
      </c>
      <c r="AF22" s="201"/>
      <c r="AG22" s="202" t="n">
        <f aca="false">SUM(AJ22,AK22,AN22,AQ22,AT22,AW22,AZ22)</f>
        <v>0</v>
      </c>
      <c r="AH22" s="202" t="n">
        <f aca="false">SUM(AJ22,AL22,AO22,AR22,AU22,AX22,BA22)</f>
        <v>0</v>
      </c>
      <c r="AI22" s="202" t="n">
        <f aca="false">AG22-AH22</f>
        <v>0</v>
      </c>
      <c r="AJ22" s="203" t="n">
        <f aca="false">SUMIF($AE$30:$AE$125,$AE22,AJ$30:AJ$125)</f>
        <v>0</v>
      </c>
      <c r="AK22" s="203" t="n">
        <f aca="false">SUMIF($BG$30:$BG$125,$BG22,AK$30:AK$125)</f>
        <v>0</v>
      </c>
      <c r="AL22" s="203" t="n">
        <f aca="false">SUMIF($BG$30:$BG$125,$BG22,AL$30:AL$125)</f>
        <v>0</v>
      </c>
      <c r="AM22" s="204" t="n">
        <f aca="false">AK22-AL22</f>
        <v>0</v>
      </c>
      <c r="AN22" s="203" t="n">
        <f aca="false">SUMIF($BG$30:$BG$125,$BG22,AN$30:AN$125)</f>
        <v>0</v>
      </c>
      <c r="AO22" s="203" t="n">
        <f aca="false">SUMIF($BG$30:$BG$125,$BG22,AO$30:AO$125)</f>
        <v>0</v>
      </c>
      <c r="AP22" s="204" t="n">
        <f aca="false">AN22-AO22</f>
        <v>0</v>
      </c>
      <c r="AQ22" s="203" t="n">
        <f aca="false">SUMIF($BG$30:$BG$125,$BG22,AQ$30:AQ$125)</f>
        <v>0</v>
      </c>
      <c r="AR22" s="203" t="n">
        <f aca="false">SUMIF($BG$30:$BG$125,$BG22,AR$30:AR$125)</f>
        <v>0</v>
      </c>
      <c r="AS22" s="204" t="n">
        <f aca="false">AQ22-AR22</f>
        <v>0</v>
      </c>
      <c r="AT22" s="203" t="n">
        <f aca="false">SUMIF($BG$30:$BG$125,$BG22,AT$30:AT$125)</f>
        <v>0</v>
      </c>
      <c r="AU22" s="203" t="n">
        <f aca="false">SUMIF($BG$30:$BG$125,$BG22,AU$30:AU$125)</f>
        <v>0</v>
      </c>
      <c r="AV22" s="204" t="n">
        <f aca="false">AT22-AU22</f>
        <v>0</v>
      </c>
      <c r="AW22" s="203" t="n">
        <f aca="false">SUMIF($BG$30:$BG$125,$BG22,AW$30:AW$125)</f>
        <v>0</v>
      </c>
      <c r="AX22" s="203" t="n">
        <f aca="false">SUMIF($BG$30:$BG$125,$BG22,AX$30:AX$125)</f>
        <v>0</v>
      </c>
      <c r="AY22" s="204" t="n">
        <f aca="false">AW22-AX22</f>
        <v>0</v>
      </c>
      <c r="AZ22" s="203" t="n">
        <f aca="false">SUMIF($BG$30:$BG$125,$BG22,AZ$30:AZ$125)</f>
        <v>0</v>
      </c>
      <c r="BA22" s="203" t="n">
        <f aca="false">SUMIF($BG$30:$BG$125,$BG22,BA$30:BA$125)</f>
        <v>0</v>
      </c>
      <c r="BB22" s="202" t="n">
        <f aca="false">AZ22-BA22</f>
        <v>0</v>
      </c>
      <c r="BC22" s="197"/>
      <c r="BG22" s="205" t="str">
        <f aca="false">AE22 &amp; "0"</f>
        <v>Бюджет муниципального образования0</v>
      </c>
    </row>
    <row r="23" customFormat="false" ht="11.25" hidden="false" customHeight="true" outlineLevel="0" collapsed="false">
      <c r="C23" s="162"/>
      <c r="D23" s="192"/>
      <c r="E23" s="193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5"/>
      <c r="AD23" s="194" t="s">
        <v>159</v>
      </c>
      <c r="AE23" s="185" t="s">
        <v>160</v>
      </c>
      <c r="AF23" s="195"/>
      <c r="AG23" s="188" t="n">
        <f aca="false">SUM(AJ23,AK23,AN23,AQ23,AT23,AW23,AZ23)</f>
        <v>0</v>
      </c>
      <c r="AH23" s="188" t="n">
        <f aca="false">SUM(AJ23,AL23,AO23,AR23,AU23,AX23,BA23)</f>
        <v>0</v>
      </c>
      <c r="AI23" s="188" t="n">
        <f aca="false">AG23-AH23</f>
        <v>0</v>
      </c>
      <c r="AJ23" s="196" t="n">
        <f aca="false">SUM(AJ24:AJ25)</f>
        <v>0</v>
      </c>
      <c r="AK23" s="196" t="n">
        <f aca="false">SUM(AK24:AK25)</f>
        <v>0</v>
      </c>
      <c r="AL23" s="196" t="n">
        <f aca="false">SUM(AL24:AL25)</f>
        <v>0</v>
      </c>
      <c r="AM23" s="189" t="n">
        <f aca="false">AK23-AL23</f>
        <v>0</v>
      </c>
      <c r="AN23" s="196" t="n">
        <f aca="false">SUM(AN24:AN25)</f>
        <v>0</v>
      </c>
      <c r="AO23" s="196" t="n">
        <f aca="false">SUM(AO24:AO25)</f>
        <v>0</v>
      </c>
      <c r="AP23" s="189" t="n">
        <f aca="false">AN23-AO23</f>
        <v>0</v>
      </c>
      <c r="AQ23" s="196" t="n">
        <f aca="false">SUM(AQ24:AQ25)</f>
        <v>0</v>
      </c>
      <c r="AR23" s="196" t="n">
        <f aca="false">SUM(AR24:AR25)</f>
        <v>0</v>
      </c>
      <c r="AS23" s="189" t="n">
        <f aca="false">AQ23-AR23</f>
        <v>0</v>
      </c>
      <c r="AT23" s="196" t="n">
        <f aca="false">SUM(AT24:AT25)</f>
        <v>0</v>
      </c>
      <c r="AU23" s="196" t="n">
        <f aca="false">SUM(AU24:AU25)</f>
        <v>0</v>
      </c>
      <c r="AV23" s="189" t="n">
        <f aca="false">AT23-AU23</f>
        <v>0</v>
      </c>
      <c r="AW23" s="196" t="n">
        <f aca="false">SUM(AW24:AW25)</f>
        <v>0</v>
      </c>
      <c r="AX23" s="196" t="n">
        <f aca="false">SUM(AX24:AX25)</f>
        <v>0</v>
      </c>
      <c r="AY23" s="189" t="n">
        <f aca="false">AW23-AX23</f>
        <v>0</v>
      </c>
      <c r="AZ23" s="196" t="n">
        <f aca="false">SUM(AZ24:AZ25)</f>
        <v>0</v>
      </c>
      <c r="BA23" s="196" t="n">
        <f aca="false">SUM(BA24:BA25)</f>
        <v>0</v>
      </c>
      <c r="BB23" s="188" t="n">
        <f aca="false">AZ23-BA23</f>
        <v>0</v>
      </c>
      <c r="BC23" s="197"/>
      <c r="BG23" s="208"/>
    </row>
    <row r="24" customFormat="false" ht="11.25" hidden="false" customHeight="false" outlineLevel="0" collapsed="false">
      <c r="C24" s="162"/>
      <c r="D24" s="198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82"/>
      <c r="AD24" s="199" t="s">
        <v>161</v>
      </c>
      <c r="AE24" s="200" t="s">
        <v>162</v>
      </c>
      <c r="AF24" s="201"/>
      <c r="AG24" s="202" t="n">
        <f aca="false">SUM(AJ24,AK24,AN24,AQ24,AT24,AW24,AZ24)</f>
        <v>0</v>
      </c>
      <c r="AH24" s="202" t="n">
        <f aca="false">SUM(AJ24,AL24,AO24,AR24,AU24,AX24,BA24)</f>
        <v>0</v>
      </c>
      <c r="AI24" s="202" t="n">
        <f aca="false">AG24-AH24</f>
        <v>0</v>
      </c>
      <c r="AJ24" s="203" t="n">
        <f aca="false">SUMIF($AE$30:$AE$125,$AE24,AJ$30:AJ$125)</f>
        <v>0</v>
      </c>
      <c r="AK24" s="203" t="n">
        <f aca="false">SUMIF($BG$30:$BG$125,$BG24,AK$30:AK$125)</f>
        <v>0</v>
      </c>
      <c r="AL24" s="203" t="n">
        <f aca="false">SUMIF($BG$30:$BG$125,$BG24,AL$30:AL$125)</f>
        <v>0</v>
      </c>
      <c r="AM24" s="204" t="n">
        <f aca="false">AK24-AL24</f>
        <v>0</v>
      </c>
      <c r="AN24" s="203" t="n">
        <f aca="false">SUMIF($BG$30:$BG$125,$BG24,AN$30:AN$125)</f>
        <v>0</v>
      </c>
      <c r="AO24" s="203" t="n">
        <f aca="false">SUMIF($BG$30:$BG$125,$BG24,AO$30:AO$125)</f>
        <v>0</v>
      </c>
      <c r="AP24" s="204" t="n">
        <f aca="false">AN24-AO24</f>
        <v>0</v>
      </c>
      <c r="AQ24" s="203" t="n">
        <f aca="false">SUMIF($BG$30:$BG$125,$BG24,AQ$30:AQ$125)</f>
        <v>0</v>
      </c>
      <c r="AR24" s="203" t="n">
        <f aca="false">SUMIF($BG$30:$BG$125,$BG24,AR$30:AR$125)</f>
        <v>0</v>
      </c>
      <c r="AS24" s="204" t="n">
        <f aca="false">AQ24-AR24</f>
        <v>0</v>
      </c>
      <c r="AT24" s="203" t="n">
        <f aca="false">SUMIF($BG$30:$BG$125,$BG24,AT$30:AT$125)</f>
        <v>0</v>
      </c>
      <c r="AU24" s="203" t="n">
        <f aca="false">SUMIF($BG$30:$BG$125,$BG24,AU$30:AU$125)</f>
        <v>0</v>
      </c>
      <c r="AV24" s="204" t="n">
        <f aca="false">AT24-AU24</f>
        <v>0</v>
      </c>
      <c r="AW24" s="203" t="n">
        <f aca="false">SUMIF($BG$30:$BG$125,$BG24,AW$30:AW$125)</f>
        <v>0</v>
      </c>
      <c r="AX24" s="203" t="n">
        <f aca="false">SUMIF($BG$30:$BG$125,$BG24,AX$30:AX$125)</f>
        <v>0</v>
      </c>
      <c r="AY24" s="204" t="n">
        <f aca="false">AW24-AX24</f>
        <v>0</v>
      </c>
      <c r="AZ24" s="203" t="n">
        <f aca="false">SUMIF($BG$30:$BG$125,$BG24,AZ$30:AZ$125)</f>
        <v>0</v>
      </c>
      <c r="BA24" s="203" t="n">
        <f aca="false">SUMIF($BG$30:$BG$125,$BG24,BA$30:BA$125)</f>
        <v>0</v>
      </c>
      <c r="BB24" s="202" t="n">
        <f aca="false">AZ24-BA24</f>
        <v>0</v>
      </c>
      <c r="BC24" s="197"/>
      <c r="BG24" s="205" t="str">
        <f aca="false">AE24 &amp; "0"</f>
        <v>Лизинг0</v>
      </c>
    </row>
    <row r="25" customFormat="false" ht="11.25" hidden="false" customHeight="false" outlineLevel="0" collapsed="false">
      <c r="C25" s="162"/>
      <c r="D25" s="198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82"/>
      <c r="AD25" s="209" t="s">
        <v>163</v>
      </c>
      <c r="AE25" s="200" t="s">
        <v>164</v>
      </c>
      <c r="AF25" s="206"/>
      <c r="AG25" s="202" t="n">
        <f aca="false">SUM(AJ25,AK25,AN25,AQ25,AT25,AW25,AZ25)</f>
        <v>0</v>
      </c>
      <c r="AH25" s="202" t="n">
        <f aca="false">SUM(AJ25,AL25,AO25,AR25,AU25,AX25,BA25)</f>
        <v>0</v>
      </c>
      <c r="AI25" s="202" t="n">
        <f aca="false">AG25-AH25</f>
        <v>0</v>
      </c>
      <c r="AJ25" s="203" t="n">
        <f aca="false">SUMIF($AE$30:$AE$125,$AE25,AJ$30:AJ$125)</f>
        <v>0</v>
      </c>
      <c r="AK25" s="203" t="n">
        <f aca="false">SUMIF($BG$30:$BG$125,$BG25,AK$30:AK$125)</f>
        <v>0</v>
      </c>
      <c r="AL25" s="203" t="n">
        <f aca="false">SUMIF($BG$30:$BG$125,$BG25,AL$30:AL$125)</f>
        <v>0</v>
      </c>
      <c r="AM25" s="204" t="n">
        <f aca="false">AK25-AL25</f>
        <v>0</v>
      </c>
      <c r="AN25" s="203" t="n">
        <f aca="false">SUMIF($BG$30:$BG$125,$BG25,AN$30:AN$125)</f>
        <v>0</v>
      </c>
      <c r="AO25" s="203" t="n">
        <f aca="false">SUMIF($BG$30:$BG$125,$BG25,AO$30:AO$125)</f>
        <v>0</v>
      </c>
      <c r="AP25" s="204" t="n">
        <f aca="false">AN25-AO25</f>
        <v>0</v>
      </c>
      <c r="AQ25" s="203" t="n">
        <f aca="false">SUMIF($BG$30:$BG$125,$BG25,AQ$30:AQ$125)</f>
        <v>0</v>
      </c>
      <c r="AR25" s="203" t="n">
        <f aca="false">SUMIF($BG$30:$BG$125,$BG25,AR$30:AR$125)</f>
        <v>0</v>
      </c>
      <c r="AS25" s="204" t="n">
        <f aca="false">AQ25-AR25</f>
        <v>0</v>
      </c>
      <c r="AT25" s="203" t="n">
        <f aca="false">SUMIF($BG$30:$BG$125,$BG25,AT$30:AT$125)</f>
        <v>0</v>
      </c>
      <c r="AU25" s="203" t="n">
        <f aca="false">SUMIF($BG$30:$BG$125,$BG25,AU$30:AU$125)</f>
        <v>0</v>
      </c>
      <c r="AV25" s="204" t="n">
        <f aca="false">AT25-AU25</f>
        <v>0</v>
      </c>
      <c r="AW25" s="203" t="n">
        <f aca="false">SUMIF($BG$30:$BG$125,$BG25,AW$30:AW$125)</f>
        <v>0</v>
      </c>
      <c r="AX25" s="203" t="n">
        <f aca="false">SUMIF($BG$30:$BG$125,$BG25,AX$30:AX$125)</f>
        <v>0</v>
      </c>
      <c r="AY25" s="204" t="n">
        <f aca="false">AW25-AX25</f>
        <v>0</v>
      </c>
      <c r="AZ25" s="203" t="n">
        <f aca="false">SUMIF($BG$30:$BG$125,$BG25,AZ$30:AZ$125)</f>
        <v>0</v>
      </c>
      <c r="BA25" s="203" t="n">
        <f aca="false">SUMIF($BG$30:$BG$125,$BG25,BA$30:BA$125)</f>
        <v>0</v>
      </c>
      <c r="BB25" s="202" t="n">
        <f aca="false">AZ25-BA25</f>
        <v>0</v>
      </c>
      <c r="BC25" s="197"/>
      <c r="BG25" s="205" t="str">
        <f aca="false">AE25 &amp; "0"</f>
        <v>Прочие0</v>
      </c>
    </row>
    <row r="26" customFormat="false" ht="15" hidden="false" customHeight="true" outlineLevel="0" collapsed="false">
      <c r="C26" s="162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1"/>
      <c r="AS26" s="211"/>
      <c r="AT26" s="212"/>
      <c r="AU26" s="212"/>
      <c r="AV26" s="212"/>
      <c r="AW26" s="212"/>
      <c r="AX26" s="212"/>
      <c r="AY26" s="212"/>
      <c r="AZ26" s="212"/>
      <c r="BA26" s="212"/>
      <c r="BB26" s="145"/>
    </row>
    <row r="27" customFormat="false" ht="15" hidden="false" customHeight="true" outlineLevel="0" collapsed="false">
      <c r="C27" s="162"/>
      <c r="D27" s="213" t="s">
        <v>165</v>
      </c>
      <c r="E27" s="214"/>
      <c r="F27" s="214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197"/>
    </row>
    <row r="28" customFormat="false" ht="24" hidden="false" customHeight="true" outlineLevel="0" collapsed="false">
      <c r="C28" s="162"/>
      <c r="D28" s="141" t="s">
        <v>96</v>
      </c>
      <c r="E28" s="141" t="s">
        <v>110</v>
      </c>
      <c r="F28" s="141" t="s">
        <v>111</v>
      </c>
      <c r="G28" s="142" t="s">
        <v>112</v>
      </c>
      <c r="H28" s="142" t="s">
        <v>113</v>
      </c>
      <c r="I28" s="142" t="s">
        <v>114</v>
      </c>
      <c r="J28" s="142" t="s">
        <v>115</v>
      </c>
      <c r="K28" s="142" t="s">
        <v>116</v>
      </c>
      <c r="L28" s="174"/>
      <c r="M28" s="175" t="s">
        <v>117</v>
      </c>
      <c r="N28" s="176" t="s">
        <v>118</v>
      </c>
      <c r="O28" s="176" t="s">
        <v>119</v>
      </c>
      <c r="P28" s="176" t="s">
        <v>120</v>
      </c>
      <c r="Q28" s="177" t="s">
        <v>121</v>
      </c>
      <c r="R28" s="177"/>
      <c r="S28" s="177"/>
      <c r="T28" s="177"/>
      <c r="U28" s="177"/>
      <c r="V28" s="177"/>
      <c r="W28" s="177"/>
      <c r="X28" s="176" t="s">
        <v>113</v>
      </c>
      <c r="Y28" s="176"/>
      <c r="Z28" s="176"/>
      <c r="AA28" s="176"/>
      <c r="AB28" s="176"/>
      <c r="AC28" s="174"/>
      <c r="AD28" s="175" t="s">
        <v>122</v>
      </c>
      <c r="AE28" s="176" t="s">
        <v>123</v>
      </c>
      <c r="AF28" s="142" t="s">
        <v>124</v>
      </c>
      <c r="AG28" s="142" t="s">
        <v>125</v>
      </c>
      <c r="AH28" s="142" t="s">
        <v>126</v>
      </c>
      <c r="AI28" s="142" t="s">
        <v>127</v>
      </c>
      <c r="AJ28" s="142" t="s">
        <v>128</v>
      </c>
      <c r="AK28" s="142" t="e">
        <f aca="false">"Утверждено на " &amp; #NAME? &amp; " (план)"</f>
        <v>#N/A</v>
      </c>
      <c r="AL28" s="142" t="e">
        <f aca="false">"Утверждено на " &amp; #NAME? &amp; " (корректировка)"</f>
        <v>#N/A</v>
      </c>
      <c r="AM28" s="142" t="e">
        <f aca="false">"Утверждено на " &amp; #NAME? &amp; " (дельта)"</f>
        <v>#N/A</v>
      </c>
      <c r="AN28" s="142" t="e">
        <f aca="false">"Утверждено на " &amp; #NAME?+1 &amp; " (план)"</f>
        <v>#N/A</v>
      </c>
      <c r="AO28" s="142" t="e">
        <f aca="false">"Утверждено на " &amp; #NAME?+1 &amp; " (корректировка)"</f>
        <v>#N/A</v>
      </c>
      <c r="AP28" s="142" t="e">
        <f aca="false">"Утверждено на " &amp; #NAME?+1 &amp; " (дельта)"</f>
        <v>#N/A</v>
      </c>
      <c r="AQ28" s="142" t="e">
        <f aca="false">"Утверждено на " &amp; #NAME?+2 &amp; " (план)"</f>
        <v>#N/A</v>
      </c>
      <c r="AR28" s="142" t="e">
        <f aca="false">"Утверждено на " &amp; #NAME?+2 &amp; " (корректировка)"</f>
        <v>#N/A</v>
      </c>
      <c r="AS28" s="142" t="e">
        <f aca="false">"Утверждено на " &amp; #NAME?+2 &amp; " (дельта)"</f>
        <v>#N/A</v>
      </c>
      <c r="AT28" s="142" t="e">
        <f aca="false">"Утверждено на " &amp; #NAME?+3 &amp; " (план)"</f>
        <v>#N/A</v>
      </c>
      <c r="AU28" s="142" t="e">
        <f aca="false">"Утверждено на " &amp; #NAME?+3 &amp; " (корректировка)"</f>
        <v>#N/A</v>
      </c>
      <c r="AV28" s="142" t="e">
        <f aca="false">"Утверждено на " &amp; #NAME?+3 &amp; " (дельта)"</f>
        <v>#N/A</v>
      </c>
      <c r="AW28" s="142" t="e">
        <f aca="false">"Утверждено на " &amp; #NAME?+4 &amp; " (план)"</f>
        <v>#N/A</v>
      </c>
      <c r="AX28" s="142" t="e">
        <f aca="false">"Утверждено на " &amp; #NAME?+4 &amp; " (корректировка)"</f>
        <v>#N/A</v>
      </c>
      <c r="AY28" s="142" t="e">
        <f aca="false">"Утверждено на " &amp; #NAME?+4 &amp; " (дельта)"</f>
        <v>#N/A</v>
      </c>
      <c r="AZ28" s="142" t="str">
        <f aca="false">"Утверждено на оставшийся период (план)"</f>
        <v>Утверждено на оставшийся период (план)</v>
      </c>
      <c r="BA28" s="142" t="str">
        <f aca="false">"Утверждено на оставшийся период (корректировка)"</f>
        <v>Утверждено на оставшийся период (корректировка)</v>
      </c>
      <c r="BB28" s="142" t="str">
        <f aca="false">"Утверждено на оставшийся период (дельта)"</f>
        <v>Утверждено на оставшийся период (дельта)</v>
      </c>
      <c r="BC28" s="197"/>
    </row>
    <row r="29" customFormat="false" ht="24" hidden="false" customHeight="true" outlineLevel="0" collapsed="false">
      <c r="C29" s="162"/>
      <c r="D29" s="141"/>
      <c r="E29" s="141"/>
      <c r="F29" s="141"/>
      <c r="G29" s="142"/>
      <c r="H29" s="142" t="s">
        <v>129</v>
      </c>
      <c r="I29" s="142"/>
      <c r="J29" s="142"/>
      <c r="K29" s="142"/>
      <c r="L29" s="180"/>
      <c r="M29" s="175"/>
      <c r="N29" s="176"/>
      <c r="O29" s="176"/>
      <c r="P29" s="176"/>
      <c r="Q29" s="181" t="s">
        <v>55</v>
      </c>
      <c r="R29" s="142" t="s">
        <v>56</v>
      </c>
      <c r="S29" s="142" t="s">
        <v>57</v>
      </c>
      <c r="T29" s="142" t="s">
        <v>130</v>
      </c>
      <c r="U29" s="142" t="s">
        <v>57</v>
      </c>
      <c r="V29" s="142" t="s">
        <v>131</v>
      </c>
      <c r="W29" s="142" t="s">
        <v>132</v>
      </c>
      <c r="X29" s="176" t="s">
        <v>55</v>
      </c>
      <c r="Y29" s="142" t="s">
        <v>56</v>
      </c>
      <c r="Z29" s="142" t="s">
        <v>57</v>
      </c>
      <c r="AA29" s="142" t="s">
        <v>130</v>
      </c>
      <c r="AB29" s="142" t="s">
        <v>57</v>
      </c>
      <c r="AC29" s="180"/>
      <c r="AD29" s="175"/>
      <c r="AE29" s="176"/>
      <c r="AF29" s="142"/>
      <c r="AG29" s="142"/>
      <c r="AH29" s="142"/>
      <c r="AI29" s="142"/>
      <c r="AJ29" s="142"/>
      <c r="AK29" s="142" t="s">
        <v>133</v>
      </c>
      <c r="AL29" s="142" t="s">
        <v>133</v>
      </c>
      <c r="AM29" s="142" t="s">
        <v>133</v>
      </c>
      <c r="AN29" s="142" t="s">
        <v>133</v>
      </c>
      <c r="AO29" s="142" t="s">
        <v>133</v>
      </c>
      <c r="AP29" s="142" t="s">
        <v>133</v>
      </c>
      <c r="AQ29" s="142" t="s">
        <v>133</v>
      </c>
      <c r="AR29" s="142" t="s">
        <v>133</v>
      </c>
      <c r="AS29" s="142" t="s">
        <v>133</v>
      </c>
      <c r="AT29" s="142" t="s">
        <v>133</v>
      </c>
      <c r="AU29" s="142" t="s">
        <v>133</v>
      </c>
      <c r="AV29" s="142" t="s">
        <v>133</v>
      </c>
      <c r="AW29" s="142" t="s">
        <v>133</v>
      </c>
      <c r="AX29" s="142" t="s">
        <v>133</v>
      </c>
      <c r="AY29" s="142" t="s">
        <v>133</v>
      </c>
      <c r="AZ29" s="142"/>
      <c r="BA29" s="142"/>
      <c r="BB29" s="142"/>
      <c r="BC29" s="197"/>
    </row>
    <row r="30" customFormat="false" ht="12.75" hidden="false" customHeight="true" outlineLevel="0" collapsed="false">
      <c r="C30" s="162"/>
      <c r="D30" s="216"/>
      <c r="E30" s="216"/>
      <c r="F30" s="216"/>
      <c r="G30" s="217" t="s">
        <v>133</v>
      </c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189" t="n">
        <f aca="false">SUMIF($BC31:$BC111,"&lt;&gt;1",AG31:AG111)</f>
        <v>133125.7592</v>
      </c>
      <c r="AH30" s="189" t="n">
        <f aca="false">SUMIF($BC31:$BC111,"&lt;&gt;1",AH31:AH111)</f>
        <v>55615.3116</v>
      </c>
      <c r="AI30" s="188" t="n">
        <f aca="false">AG30-AH30</f>
        <v>77510.4476</v>
      </c>
      <c r="AJ30" s="219"/>
      <c r="AK30" s="189" t="n">
        <f aca="false">SUMIF($BC31:$BC111,"&lt;&gt;1",AK31:AK111)</f>
        <v>45816.8276</v>
      </c>
      <c r="AL30" s="189" t="n">
        <f aca="false">SUMIF($BC31:$BC111,"&lt;&gt;1",AL31:AL111)</f>
        <v>0</v>
      </c>
      <c r="AM30" s="189" t="n">
        <f aca="false">AK30-AL30</f>
        <v>45816.8276</v>
      </c>
      <c r="AN30" s="189" t="n">
        <f aca="false">SUMIF($BC31:$BC111,"&lt;&gt;1",AN31:AN111)</f>
        <v>31693.62</v>
      </c>
      <c r="AO30" s="189" t="n">
        <f aca="false">SUMIF($BC31:$BC111,"&lt;&gt;1",AO31:AO111)</f>
        <v>0</v>
      </c>
      <c r="AP30" s="189" t="n">
        <f aca="false">AN30-AO30</f>
        <v>31693.62</v>
      </c>
      <c r="AQ30" s="189" t="n">
        <f aca="false">SUMIF($BC31:$BC111,"&lt;&gt;1",AQ31:AQ111)</f>
        <v>0</v>
      </c>
      <c r="AR30" s="189" t="n">
        <f aca="false">SUMIF($BC31:$BC111,"&lt;&gt;1",AR31:AR111)</f>
        <v>0</v>
      </c>
      <c r="AS30" s="189" t="n">
        <f aca="false">AQ30-AR30</f>
        <v>0</v>
      </c>
      <c r="AT30" s="189" t="n">
        <f aca="false">SUMIF($BC31:$BC111,"&lt;&gt;1",AT31:AT111)</f>
        <v>0</v>
      </c>
      <c r="AU30" s="189" t="n">
        <f aca="false">SUMIF($BC31:$BC111,"&lt;&gt;1",AU31:AU111)</f>
        <v>0</v>
      </c>
      <c r="AV30" s="189" t="n">
        <f aca="false">AT30-AU30</f>
        <v>0</v>
      </c>
      <c r="AW30" s="189" t="n">
        <f aca="false">SUMIF($BC31:$BC111,"&lt;&gt;1",AW31:AW111)</f>
        <v>0</v>
      </c>
      <c r="AX30" s="189" t="n">
        <f aca="false">SUMIF($BC31:$BC111,"&lt;&gt;1",AX31:AX111)</f>
        <v>0</v>
      </c>
      <c r="AY30" s="189" t="n">
        <f aca="false">AW30-AX30</f>
        <v>0</v>
      </c>
      <c r="AZ30" s="189" t="n">
        <f aca="false">SUMIF($BC31:$BC111,"&lt;&gt;1",AZ31:AZ111)</f>
        <v>0</v>
      </c>
      <c r="BA30" s="189" t="n">
        <f aca="false">SUMIF($BC31:$BC111,"&lt;&gt;1",BA31:BA111)</f>
        <v>0</v>
      </c>
      <c r="BB30" s="188" t="n">
        <f aca="false">AZ30-BA30</f>
        <v>0</v>
      </c>
      <c r="BC30" s="197"/>
    </row>
    <row r="31" customFormat="false" ht="12" hidden="true" customHeight="false" outlineLevel="0" collapsed="false">
      <c r="C31" s="162"/>
      <c r="D31" s="144" t="n">
        <v>0</v>
      </c>
      <c r="E31" s="144"/>
      <c r="F31" s="144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145"/>
      <c r="BC31" s="197"/>
    </row>
    <row r="32" customFormat="false" ht="11.25" hidden="false" customHeight="true" outlineLevel="0" collapsed="false">
      <c r="C32" s="220" t="s">
        <v>98</v>
      </c>
      <c r="D32" s="221" t="s">
        <v>166</v>
      </c>
      <c r="E32" s="222" t="s">
        <v>167</v>
      </c>
      <c r="F32" s="223" t="s">
        <v>168</v>
      </c>
      <c r="G32" s="224" t="s">
        <v>169</v>
      </c>
      <c r="H32" s="225" t="s">
        <v>170</v>
      </c>
      <c r="I32" s="226" t="n">
        <v>3</v>
      </c>
      <c r="J32" s="227" t="s">
        <v>171</v>
      </c>
      <c r="K32" s="228" t="n">
        <v>35</v>
      </c>
      <c r="L32" s="229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1"/>
      <c r="BC32" s="232"/>
      <c r="BD32" s="208"/>
      <c r="BE32" s="208"/>
      <c r="BF32" s="208"/>
      <c r="BG32" s="208"/>
      <c r="BH32" s="208"/>
      <c r="BI32" s="208"/>
    </row>
    <row r="33" customFormat="false" ht="11.25" hidden="false" customHeight="true" outlineLevel="0" collapsed="false">
      <c r="C33" s="220"/>
      <c r="D33" s="221"/>
      <c r="E33" s="222"/>
      <c r="F33" s="223"/>
      <c r="G33" s="224"/>
      <c r="H33" s="225"/>
      <c r="I33" s="226"/>
      <c r="J33" s="227"/>
      <c r="K33" s="228"/>
      <c r="L33" s="233"/>
      <c r="M33" s="234" t="n">
        <v>1</v>
      </c>
      <c r="N33" s="235" t="s">
        <v>172</v>
      </c>
      <c r="O33" s="236" t="s">
        <v>173</v>
      </c>
      <c r="P33" s="237" t="s">
        <v>174</v>
      </c>
      <c r="Q33" s="237" t="s">
        <v>99</v>
      </c>
      <c r="R33" s="237" t="s">
        <v>99</v>
      </c>
      <c r="S33" s="237" t="s">
        <v>100</v>
      </c>
      <c r="T33" s="237" t="s">
        <v>175</v>
      </c>
      <c r="U33" s="237" t="s">
        <v>176</v>
      </c>
      <c r="V33" s="237" t="s">
        <v>177</v>
      </c>
      <c r="W33" s="237" t="s">
        <v>178</v>
      </c>
      <c r="X33" s="237" t="s">
        <v>179</v>
      </c>
      <c r="Y33" s="237" t="s">
        <v>179</v>
      </c>
      <c r="Z33" s="237" t="s">
        <v>100</v>
      </c>
      <c r="AA33" s="237" t="s">
        <v>175</v>
      </c>
      <c r="AB33" s="237" t="s">
        <v>176</v>
      </c>
      <c r="AC33" s="238"/>
      <c r="AD33" s="239" t="n">
        <v>0</v>
      </c>
      <c r="AE33" s="240" t="s">
        <v>180</v>
      </c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241"/>
      <c r="BC33" s="232"/>
      <c r="BD33" s="242" t="s">
        <v>181</v>
      </c>
      <c r="BE33" s="242" t="s">
        <v>182</v>
      </c>
      <c r="BF33" s="242" t="s">
        <v>166</v>
      </c>
      <c r="BG33" s="208"/>
      <c r="BH33" s="242" t="s">
        <v>43</v>
      </c>
      <c r="BI33" s="242" t="s">
        <v>45</v>
      </c>
      <c r="BJ33" s="242" t="s">
        <v>47</v>
      </c>
      <c r="BK33" s="242"/>
      <c r="BL33" s="242" t="s">
        <v>166</v>
      </c>
    </row>
    <row r="34" customFormat="false" ht="15" hidden="false" customHeight="true" outlineLevel="0" collapsed="false">
      <c r="C34" s="220"/>
      <c r="D34" s="221"/>
      <c r="E34" s="222"/>
      <c r="F34" s="223"/>
      <c r="G34" s="224"/>
      <c r="H34" s="225"/>
      <c r="I34" s="226"/>
      <c r="J34" s="227"/>
      <c r="K34" s="228"/>
      <c r="L34" s="233"/>
      <c r="M34" s="234"/>
      <c r="N34" s="235"/>
      <c r="O34" s="236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43"/>
      <c r="AD34" s="237" t="s">
        <v>166</v>
      </c>
      <c r="AE34" s="244" t="s">
        <v>138</v>
      </c>
      <c r="AF34" s="245" t="s">
        <v>54</v>
      </c>
      <c r="AG34" s="202" t="n">
        <f aca="false">SUM(AJ34,AK34,AN34,AQ34,AT34,AW34,AZ34)</f>
        <v>16343.91501094</v>
      </c>
      <c r="AH34" s="246" t="n">
        <f aca="false">SUM(AJ34,AL34,AO34,AR34,AU34,AX34,BA34)</f>
        <v>12056.29830454</v>
      </c>
      <c r="AI34" s="170" t="n">
        <f aca="false">AG34-AH34</f>
        <v>4287.6167064</v>
      </c>
      <c r="AJ34" s="247" t="n">
        <f aca="false">(640.78+66.65+2213.76+12555.24+1303.34)*60.89/100*1.18</f>
        <v>12056.29830454</v>
      </c>
      <c r="AK34" s="247" t="n">
        <f aca="false">(640.78+3770.4+108.19)/100*80.4*1.18</f>
        <v>4287.6167064</v>
      </c>
      <c r="AL34" s="248"/>
      <c r="AM34" s="204" t="n">
        <f aca="false">AK34-AL34</f>
        <v>4287.6167064</v>
      </c>
      <c r="AN34" s="249" t="n">
        <f aca="false">(0)</f>
        <v>0</v>
      </c>
      <c r="AO34" s="248"/>
      <c r="AP34" s="204" t="n">
        <f aca="false">AN34-AO34</f>
        <v>0</v>
      </c>
      <c r="AQ34" s="247"/>
      <c r="AR34" s="248"/>
      <c r="AS34" s="204" t="n">
        <f aca="false">AQ34-AR34</f>
        <v>0</v>
      </c>
      <c r="AT34" s="248"/>
      <c r="AU34" s="250"/>
      <c r="AV34" s="204" t="n">
        <f aca="false">AT34-AU34</f>
        <v>0</v>
      </c>
      <c r="AW34" s="248"/>
      <c r="AX34" s="250"/>
      <c r="AY34" s="204" t="n">
        <f aca="false">AW34-AX34</f>
        <v>0</v>
      </c>
      <c r="AZ34" s="248"/>
      <c r="BA34" s="248"/>
      <c r="BB34" s="170" t="n">
        <f aca="false">AZ34-BA34</f>
        <v>0</v>
      </c>
      <c r="BC34" s="232" t="n">
        <v>0</v>
      </c>
      <c r="BD34" s="242"/>
      <c r="BE34" s="242"/>
      <c r="BF34" s="242"/>
      <c r="BG34" s="205" t="str">
        <f aca="false">AE34 &amp; BC34</f>
        <v>Амортизационные отчисления0</v>
      </c>
      <c r="BH34" s="242"/>
      <c r="BI34" s="242"/>
      <c r="BJ34" s="242"/>
      <c r="BK34" s="242"/>
      <c r="BL34" s="242"/>
    </row>
    <row r="35" customFormat="false" ht="15" hidden="false" customHeight="true" outlineLevel="0" collapsed="false">
      <c r="C35" s="220"/>
      <c r="D35" s="221"/>
      <c r="E35" s="222"/>
      <c r="F35" s="223"/>
      <c r="G35" s="224"/>
      <c r="H35" s="225"/>
      <c r="I35" s="226"/>
      <c r="J35" s="227"/>
      <c r="K35" s="228"/>
      <c r="L35" s="233"/>
      <c r="M35" s="234"/>
      <c r="N35" s="235"/>
      <c r="O35" s="236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51" t="s">
        <v>98</v>
      </c>
      <c r="AD35" s="237" t="s">
        <v>143</v>
      </c>
      <c r="AE35" s="252" t="s">
        <v>136</v>
      </c>
      <c r="AF35" s="245" t="s">
        <v>54</v>
      </c>
      <c r="AG35" s="170" t="n">
        <f aca="false">SUM(AJ35,AK35,AN35,AQ35,AT35,AW35,AZ35)</f>
        <v>8789.07018906</v>
      </c>
      <c r="AH35" s="246" t="n">
        <f aca="false">SUM(AJ35,AL35,AO35,AR35,AU35,AX35,BA35)</f>
        <v>7743.83029546</v>
      </c>
      <c r="AI35" s="170" t="n">
        <f aca="false">AG35-AH35</f>
        <v>1045.2398936</v>
      </c>
      <c r="AJ35" s="247" t="n">
        <f aca="false">(640.78+66.65+2213.76+12555.24+1303.34)*39.11/100*1.18</f>
        <v>7743.83029546</v>
      </c>
      <c r="AK35" s="247" t="n">
        <f aca="false">(640.78+3770.4+108.19)/100*19.6*1.18</f>
        <v>1045.2398936</v>
      </c>
      <c r="AL35" s="253"/>
      <c r="AM35" s="254" t="n">
        <f aca="false">AK35-AL35</f>
        <v>1045.2398936</v>
      </c>
      <c r="AN35" s="255" t="n">
        <v>0</v>
      </c>
      <c r="AO35" s="253"/>
      <c r="AP35" s="254" t="n">
        <f aca="false">AN35-AO35</f>
        <v>0</v>
      </c>
      <c r="AQ35" s="256"/>
      <c r="AR35" s="253"/>
      <c r="AS35" s="254" t="n">
        <f aca="false">AQ35-AR35</f>
        <v>0</v>
      </c>
      <c r="AT35" s="256"/>
      <c r="AU35" s="257"/>
      <c r="AV35" s="254" t="n">
        <f aca="false">AT35-AU35</f>
        <v>0</v>
      </c>
      <c r="AW35" s="256"/>
      <c r="AX35" s="257"/>
      <c r="AY35" s="254" t="n">
        <f aca="false">AW35-AX35</f>
        <v>0</v>
      </c>
      <c r="AZ35" s="253"/>
      <c r="BA35" s="253"/>
      <c r="BB35" s="170" t="n">
        <f aca="false">AZ35-BA35</f>
        <v>0</v>
      </c>
      <c r="BC35" s="232" t="n">
        <v>0</v>
      </c>
      <c r="BD35" s="242"/>
      <c r="BE35" s="242"/>
      <c r="BF35" s="242"/>
      <c r="BG35" s="205" t="str">
        <f aca="false">AE35 &amp; BC35</f>
        <v>Прибыль направляемая на инвестиции0</v>
      </c>
      <c r="BH35" s="242"/>
      <c r="BI35" s="242"/>
      <c r="BJ35" s="242"/>
      <c r="BK35" s="242"/>
      <c r="BL35" s="242"/>
    </row>
    <row r="36" customFormat="false" ht="15" hidden="false" customHeight="true" outlineLevel="0" collapsed="false">
      <c r="C36" s="220"/>
      <c r="D36" s="221"/>
      <c r="E36" s="222"/>
      <c r="F36" s="223"/>
      <c r="G36" s="224"/>
      <c r="H36" s="225"/>
      <c r="I36" s="226"/>
      <c r="J36" s="227"/>
      <c r="K36" s="228"/>
      <c r="L36" s="233"/>
      <c r="M36" s="234"/>
      <c r="N36" s="235"/>
      <c r="O36" s="236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58"/>
      <c r="AD36" s="259"/>
      <c r="AE36" s="260" t="s">
        <v>183</v>
      </c>
      <c r="AF36" s="261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  <c r="BB36" s="263"/>
      <c r="BC36" s="232"/>
      <c r="BD36" s="242"/>
      <c r="BE36" s="242"/>
      <c r="BF36" s="242"/>
      <c r="BG36" s="208"/>
      <c r="BH36" s="242"/>
      <c r="BI36" s="242"/>
      <c r="BJ36" s="242"/>
      <c r="BK36" s="242"/>
      <c r="BL36" s="242"/>
    </row>
    <row r="37" customFormat="false" ht="11.25" hidden="false" customHeight="true" outlineLevel="0" collapsed="false">
      <c r="C37" s="220"/>
      <c r="D37" s="221"/>
      <c r="E37" s="222"/>
      <c r="F37" s="223"/>
      <c r="G37" s="224"/>
      <c r="H37" s="225"/>
      <c r="I37" s="226"/>
      <c r="J37" s="227"/>
      <c r="K37" s="228"/>
      <c r="L37" s="264" t="s">
        <v>98</v>
      </c>
      <c r="M37" s="234" t="n">
        <v>2</v>
      </c>
      <c r="N37" s="237" t="s">
        <v>172</v>
      </c>
      <c r="O37" s="236" t="s">
        <v>184</v>
      </c>
      <c r="P37" s="237" t="s">
        <v>174</v>
      </c>
      <c r="Q37" s="237" t="s">
        <v>99</v>
      </c>
      <c r="R37" s="237" t="s">
        <v>99</v>
      </c>
      <c r="S37" s="237" t="s">
        <v>100</v>
      </c>
      <c r="T37" s="237" t="s">
        <v>175</v>
      </c>
      <c r="U37" s="237" t="s">
        <v>176</v>
      </c>
      <c r="V37" s="237" t="s">
        <v>185</v>
      </c>
      <c r="W37" s="237" t="s">
        <v>186</v>
      </c>
      <c r="X37" s="237" t="s">
        <v>179</v>
      </c>
      <c r="Y37" s="237" t="s">
        <v>179</v>
      </c>
      <c r="Z37" s="237" t="s">
        <v>100</v>
      </c>
      <c r="AA37" s="237" t="s">
        <v>175</v>
      </c>
      <c r="AB37" s="237" t="s">
        <v>176</v>
      </c>
      <c r="AC37" s="238"/>
      <c r="AD37" s="239" t="n">
        <v>0</v>
      </c>
      <c r="AE37" s="240" t="s">
        <v>180</v>
      </c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241"/>
      <c r="BC37" s="232"/>
      <c r="BD37" s="242" t="s">
        <v>181</v>
      </c>
      <c r="BE37" s="242" t="s">
        <v>187</v>
      </c>
      <c r="BF37" s="242" t="s">
        <v>143</v>
      </c>
      <c r="BG37" s="208"/>
      <c r="BH37" s="242" t="s">
        <v>43</v>
      </c>
      <c r="BI37" s="242" t="s">
        <v>45</v>
      </c>
      <c r="BJ37" s="242" t="s">
        <v>47</v>
      </c>
      <c r="BK37" s="242"/>
      <c r="BL37" s="242" t="s">
        <v>166</v>
      </c>
    </row>
    <row r="38" customFormat="false" ht="15" hidden="false" customHeight="true" outlineLevel="0" collapsed="false">
      <c r="C38" s="220"/>
      <c r="D38" s="221"/>
      <c r="E38" s="222"/>
      <c r="F38" s="223"/>
      <c r="G38" s="224"/>
      <c r="H38" s="225"/>
      <c r="I38" s="226"/>
      <c r="J38" s="227"/>
      <c r="K38" s="228"/>
      <c r="L38" s="264"/>
      <c r="M38" s="234"/>
      <c r="N38" s="237"/>
      <c r="O38" s="236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43"/>
      <c r="AD38" s="237" t="s">
        <v>166</v>
      </c>
      <c r="AE38" s="244" t="s">
        <v>138</v>
      </c>
      <c r="AF38" s="245" t="s">
        <v>54</v>
      </c>
      <c r="AG38" s="202" t="n">
        <f aca="false">SUM(AJ38,AK38,AN38,AQ38,AT38,AW38,AZ38)</f>
        <v>5328.529127</v>
      </c>
      <c r="AH38" s="246" t="n">
        <f aca="false">SUM(AJ38,AL38,AO38,AR38,AU38,AX38,BA38)</f>
        <v>2075.587255</v>
      </c>
      <c r="AI38" s="170" t="n">
        <f aca="false">AG38-AH38</f>
        <v>3252.941872</v>
      </c>
      <c r="AJ38" s="247" t="n">
        <f aca="false">(641.87+253.68+1088.35+2513.6)*39.11/100*1.18</f>
        <v>2075.587255</v>
      </c>
      <c r="AK38" s="247" t="n">
        <f aca="false">(280.11+381.48+131.61+193.55+1088.35)/100*80.4*1.18</f>
        <v>1968.688872</v>
      </c>
      <c r="AL38" s="248"/>
      <c r="AM38" s="204" t="n">
        <f aca="false">AK38-AL38</f>
        <v>1968.688872</v>
      </c>
      <c r="AN38" s="249" t="n">
        <f aca="false">(1088.35)*1.18</f>
        <v>1284.253</v>
      </c>
      <c r="AO38" s="248"/>
      <c r="AP38" s="204" t="n">
        <f aca="false">AN38-AO38</f>
        <v>1284.253</v>
      </c>
      <c r="AQ38" s="247"/>
      <c r="AR38" s="248"/>
      <c r="AS38" s="204" t="n">
        <f aca="false">AQ38-AR38</f>
        <v>0</v>
      </c>
      <c r="AT38" s="247"/>
      <c r="AU38" s="250"/>
      <c r="AV38" s="204" t="n">
        <f aca="false">AT38-AU38</f>
        <v>0</v>
      </c>
      <c r="AW38" s="247"/>
      <c r="AX38" s="250"/>
      <c r="AY38" s="204" t="n">
        <f aca="false">AW38-AX38</f>
        <v>0</v>
      </c>
      <c r="AZ38" s="248"/>
      <c r="BA38" s="248"/>
      <c r="BB38" s="170" t="n">
        <f aca="false">AZ38-BA38</f>
        <v>0</v>
      </c>
      <c r="BC38" s="232" t="n">
        <v>0</v>
      </c>
      <c r="BD38" s="242"/>
      <c r="BE38" s="242"/>
      <c r="BF38" s="242"/>
      <c r="BG38" s="205" t="str">
        <f aca="false">AE38 &amp; BC38</f>
        <v>Амортизационные отчисления0</v>
      </c>
      <c r="BH38" s="242"/>
      <c r="BI38" s="242"/>
      <c r="BJ38" s="242"/>
      <c r="BK38" s="242"/>
      <c r="BL38" s="242"/>
    </row>
    <row r="39" customFormat="false" ht="15" hidden="false" customHeight="true" outlineLevel="0" collapsed="false">
      <c r="C39" s="220"/>
      <c r="D39" s="221"/>
      <c r="E39" s="222"/>
      <c r="F39" s="223"/>
      <c r="G39" s="224"/>
      <c r="H39" s="225"/>
      <c r="I39" s="226"/>
      <c r="J39" s="227"/>
      <c r="K39" s="228"/>
      <c r="L39" s="264"/>
      <c r="M39" s="234"/>
      <c r="N39" s="237"/>
      <c r="O39" s="236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51" t="s">
        <v>98</v>
      </c>
      <c r="AD39" s="237" t="s">
        <v>143</v>
      </c>
      <c r="AE39" s="252" t="s">
        <v>136</v>
      </c>
      <c r="AF39" s="245" t="s">
        <v>54</v>
      </c>
      <c r="AG39" s="170" t="n">
        <f aca="false">SUM(AJ39,AK39,AN39,AQ39,AT39,AW39,AZ39)</f>
        <v>3711.391873</v>
      </c>
      <c r="AH39" s="246" t="n">
        <f aca="false">SUM(AJ39,AL39,AO39,AR39,AU39,AX39,BA39)</f>
        <v>3231.462745</v>
      </c>
      <c r="AI39" s="170" t="n">
        <f aca="false">AG39-AH39</f>
        <v>479.929128</v>
      </c>
      <c r="AJ39" s="247" t="n">
        <f aca="false">(641.87+253.68+1088.35+2513.6)*60.89/100*1.18</f>
        <v>3231.462745</v>
      </c>
      <c r="AK39" s="247" t="n">
        <f aca="false">(280.11+381.48+131.61+193.55+1088.35)/100*19.6*1.18</f>
        <v>479.929128</v>
      </c>
      <c r="AL39" s="253"/>
      <c r="AM39" s="254" t="n">
        <f aca="false">AK39-AL39</f>
        <v>479.929128</v>
      </c>
      <c r="AN39" s="255" t="n">
        <v>0</v>
      </c>
      <c r="AO39" s="253"/>
      <c r="AP39" s="254" t="n">
        <f aca="false">AN39-AO39</f>
        <v>0</v>
      </c>
      <c r="AQ39" s="256"/>
      <c r="AR39" s="253"/>
      <c r="AS39" s="254" t="n">
        <f aca="false">AQ39-AR39</f>
        <v>0</v>
      </c>
      <c r="AT39" s="256"/>
      <c r="AU39" s="257"/>
      <c r="AV39" s="254" t="n">
        <f aca="false">AT39-AU39</f>
        <v>0</v>
      </c>
      <c r="AW39" s="256"/>
      <c r="AX39" s="257"/>
      <c r="AY39" s="254" t="n">
        <f aca="false">AW39-AX39</f>
        <v>0</v>
      </c>
      <c r="AZ39" s="253"/>
      <c r="BA39" s="253"/>
      <c r="BB39" s="170" t="n">
        <f aca="false">AZ39-BA39</f>
        <v>0</v>
      </c>
      <c r="BC39" s="232" t="n">
        <v>0</v>
      </c>
      <c r="BD39" s="242"/>
      <c r="BE39" s="242"/>
      <c r="BF39" s="242"/>
      <c r="BG39" s="205" t="str">
        <f aca="false">AE39 &amp; BC39</f>
        <v>Прибыль направляемая на инвестиции0</v>
      </c>
      <c r="BH39" s="242"/>
      <c r="BI39" s="242"/>
      <c r="BJ39" s="242"/>
      <c r="BK39" s="242"/>
      <c r="BL39" s="242"/>
    </row>
    <row r="40" customFormat="false" ht="15" hidden="false" customHeight="true" outlineLevel="0" collapsed="false">
      <c r="C40" s="220"/>
      <c r="D40" s="221"/>
      <c r="E40" s="222"/>
      <c r="F40" s="223"/>
      <c r="G40" s="224"/>
      <c r="H40" s="225"/>
      <c r="I40" s="226"/>
      <c r="J40" s="227"/>
      <c r="K40" s="228"/>
      <c r="L40" s="264"/>
      <c r="M40" s="234"/>
      <c r="N40" s="237"/>
      <c r="O40" s="236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58"/>
      <c r="AD40" s="265"/>
      <c r="AE40" s="260" t="s">
        <v>183</v>
      </c>
      <c r="AF40" s="261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3"/>
      <c r="BC40" s="232"/>
      <c r="BD40" s="242"/>
      <c r="BE40" s="242"/>
      <c r="BF40" s="242"/>
      <c r="BG40" s="208"/>
      <c r="BH40" s="242"/>
      <c r="BI40" s="242"/>
      <c r="BJ40" s="242"/>
      <c r="BK40" s="242"/>
      <c r="BL40" s="242"/>
    </row>
    <row r="41" customFormat="false" ht="11.25" hidden="false" customHeight="true" outlineLevel="0" collapsed="false">
      <c r="C41" s="220"/>
      <c r="D41" s="221"/>
      <c r="E41" s="222"/>
      <c r="F41" s="223"/>
      <c r="G41" s="224"/>
      <c r="H41" s="225"/>
      <c r="I41" s="226"/>
      <c r="J41" s="227"/>
      <c r="K41" s="228"/>
      <c r="L41" s="264" t="s">
        <v>98</v>
      </c>
      <c r="M41" s="234" t="n">
        <v>3</v>
      </c>
      <c r="N41" s="237" t="s">
        <v>172</v>
      </c>
      <c r="O41" s="236" t="s">
        <v>188</v>
      </c>
      <c r="P41" s="237" t="s">
        <v>174</v>
      </c>
      <c r="Q41" s="237" t="s">
        <v>99</v>
      </c>
      <c r="R41" s="237" t="s">
        <v>99</v>
      </c>
      <c r="S41" s="237" t="s">
        <v>100</v>
      </c>
      <c r="T41" s="237" t="s">
        <v>175</v>
      </c>
      <c r="U41" s="237" t="s">
        <v>176</v>
      </c>
      <c r="V41" s="237" t="s">
        <v>189</v>
      </c>
      <c r="W41" s="237" t="s">
        <v>190</v>
      </c>
      <c r="X41" s="237" t="s">
        <v>179</v>
      </c>
      <c r="Y41" s="237" t="s">
        <v>179</v>
      </c>
      <c r="Z41" s="237" t="s">
        <v>100</v>
      </c>
      <c r="AA41" s="237" t="s">
        <v>175</v>
      </c>
      <c r="AB41" s="237" t="s">
        <v>176</v>
      </c>
      <c r="AC41" s="238"/>
      <c r="AD41" s="239" t="n">
        <v>0</v>
      </c>
      <c r="AE41" s="240" t="s">
        <v>180</v>
      </c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241"/>
      <c r="BC41" s="232"/>
      <c r="BD41" s="242" t="s">
        <v>181</v>
      </c>
      <c r="BE41" s="242" t="s">
        <v>191</v>
      </c>
      <c r="BF41" s="242" t="s">
        <v>151</v>
      </c>
      <c r="BG41" s="208"/>
      <c r="BH41" s="242" t="s">
        <v>43</v>
      </c>
      <c r="BI41" s="242" t="s">
        <v>45</v>
      </c>
      <c r="BJ41" s="242" t="s">
        <v>47</v>
      </c>
      <c r="BK41" s="242"/>
      <c r="BL41" s="242" t="s">
        <v>166</v>
      </c>
    </row>
    <row r="42" customFormat="false" ht="15" hidden="false" customHeight="true" outlineLevel="0" collapsed="false">
      <c r="C42" s="220"/>
      <c r="D42" s="221"/>
      <c r="E42" s="222"/>
      <c r="F42" s="223"/>
      <c r="G42" s="224"/>
      <c r="H42" s="225"/>
      <c r="I42" s="226"/>
      <c r="J42" s="227"/>
      <c r="K42" s="228"/>
      <c r="L42" s="264"/>
      <c r="M42" s="234"/>
      <c r="N42" s="237"/>
      <c r="O42" s="236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43"/>
      <c r="AD42" s="237" t="s">
        <v>166</v>
      </c>
      <c r="AE42" s="244" t="s">
        <v>138</v>
      </c>
      <c r="AF42" s="245" t="s">
        <v>54</v>
      </c>
      <c r="AG42" s="202" t="n">
        <f aca="false">SUM(AJ42,AK42,AN42,AQ42,AT42,AW42,AZ42)</f>
        <v>1483.024</v>
      </c>
      <c r="AH42" s="246" t="n">
        <f aca="false">SUM(AJ42,AL42,AO42,AR42,AU42,AX42,BA42)</f>
        <v>0</v>
      </c>
      <c r="AI42" s="170" t="n">
        <f aca="false">AG42-AH42</f>
        <v>1483.024</v>
      </c>
      <c r="AJ42" s="247" t="n">
        <v>0</v>
      </c>
      <c r="AK42" s="247" t="n">
        <v>0</v>
      </c>
      <c r="AL42" s="248"/>
      <c r="AM42" s="204" t="n">
        <f aca="false">AK42-AL42</f>
        <v>0</v>
      </c>
      <c r="AN42" s="249" t="n">
        <f aca="false">1256.8*1.18</f>
        <v>1483.024</v>
      </c>
      <c r="AO42" s="248"/>
      <c r="AP42" s="204" t="n">
        <f aca="false">AN42-AO42</f>
        <v>1483.024</v>
      </c>
      <c r="AQ42" s="247"/>
      <c r="AR42" s="248"/>
      <c r="AS42" s="204" t="n">
        <f aca="false">AQ42-AR42</f>
        <v>0</v>
      </c>
      <c r="AT42" s="247"/>
      <c r="AU42" s="250"/>
      <c r="AV42" s="204" t="n">
        <f aca="false">AT42-AU42</f>
        <v>0</v>
      </c>
      <c r="AW42" s="247"/>
      <c r="AX42" s="250"/>
      <c r="AY42" s="204" t="n">
        <f aca="false">AW42-AX42</f>
        <v>0</v>
      </c>
      <c r="AZ42" s="248"/>
      <c r="BA42" s="248"/>
      <c r="BB42" s="170" t="n">
        <f aca="false">AZ42-BA42</f>
        <v>0</v>
      </c>
      <c r="BC42" s="232" t="n">
        <v>0</v>
      </c>
      <c r="BD42" s="242"/>
      <c r="BE42" s="242"/>
      <c r="BF42" s="242"/>
      <c r="BG42" s="205" t="str">
        <f aca="false">AE42 &amp; BC42</f>
        <v>Амортизационные отчисления0</v>
      </c>
      <c r="BH42" s="242"/>
      <c r="BI42" s="242"/>
      <c r="BJ42" s="242"/>
      <c r="BK42" s="242"/>
      <c r="BL42" s="242"/>
    </row>
    <row r="43" customFormat="false" ht="15" hidden="false" customHeight="true" outlineLevel="0" collapsed="false">
      <c r="C43" s="220"/>
      <c r="D43" s="221"/>
      <c r="E43" s="222"/>
      <c r="F43" s="223"/>
      <c r="G43" s="224"/>
      <c r="H43" s="225"/>
      <c r="I43" s="226"/>
      <c r="J43" s="227"/>
      <c r="K43" s="228"/>
      <c r="L43" s="264"/>
      <c r="M43" s="234"/>
      <c r="N43" s="237"/>
      <c r="O43" s="236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51" t="s">
        <v>98</v>
      </c>
      <c r="AD43" s="237" t="s">
        <v>143</v>
      </c>
      <c r="AE43" s="252" t="s">
        <v>136</v>
      </c>
      <c r="AF43" s="245" t="s">
        <v>54</v>
      </c>
      <c r="AG43" s="170" t="n">
        <f aca="false">SUM(AJ43,AK43,AN43,AQ43,AT43,AW43,AZ43)</f>
        <v>0</v>
      </c>
      <c r="AH43" s="246" t="n">
        <f aca="false">SUM(AJ43,AL43,AO43,AR43,AU43,AX43,BA43)</f>
        <v>0</v>
      </c>
      <c r="AI43" s="170" t="n">
        <f aca="false">AG43-AH43</f>
        <v>0</v>
      </c>
      <c r="AJ43" s="255" t="n">
        <v>0</v>
      </c>
      <c r="AK43" s="256" t="n">
        <v>0</v>
      </c>
      <c r="AL43" s="253"/>
      <c r="AM43" s="254" t="n">
        <f aca="false">AK43-AL43</f>
        <v>0</v>
      </c>
      <c r="AN43" s="255" t="n">
        <v>0</v>
      </c>
      <c r="AO43" s="253"/>
      <c r="AP43" s="254" t="n">
        <f aca="false">AN43-AO43</f>
        <v>0</v>
      </c>
      <c r="AQ43" s="256"/>
      <c r="AR43" s="253"/>
      <c r="AS43" s="254" t="n">
        <f aca="false">AQ43-AR43</f>
        <v>0</v>
      </c>
      <c r="AT43" s="256"/>
      <c r="AU43" s="257"/>
      <c r="AV43" s="254" t="n">
        <f aca="false">AT43-AU43</f>
        <v>0</v>
      </c>
      <c r="AW43" s="256"/>
      <c r="AX43" s="257"/>
      <c r="AY43" s="254" t="n">
        <f aca="false">AW43-AX43</f>
        <v>0</v>
      </c>
      <c r="AZ43" s="253"/>
      <c r="BA43" s="253"/>
      <c r="BB43" s="170" t="n">
        <f aca="false">AZ43-BA43</f>
        <v>0</v>
      </c>
      <c r="BC43" s="232" t="n">
        <v>0</v>
      </c>
      <c r="BD43" s="242"/>
      <c r="BE43" s="242"/>
      <c r="BF43" s="242"/>
      <c r="BG43" s="205" t="str">
        <f aca="false">AE43 &amp; BC43</f>
        <v>Прибыль направляемая на инвестиции0</v>
      </c>
      <c r="BH43" s="242"/>
      <c r="BI43" s="242"/>
      <c r="BJ43" s="242"/>
      <c r="BK43" s="242"/>
      <c r="BL43" s="242"/>
    </row>
    <row r="44" customFormat="false" ht="15" hidden="false" customHeight="true" outlineLevel="0" collapsed="false">
      <c r="C44" s="220"/>
      <c r="D44" s="221"/>
      <c r="E44" s="222"/>
      <c r="F44" s="223"/>
      <c r="G44" s="224"/>
      <c r="H44" s="225"/>
      <c r="I44" s="226"/>
      <c r="J44" s="227"/>
      <c r="K44" s="228"/>
      <c r="L44" s="264"/>
      <c r="M44" s="234"/>
      <c r="N44" s="237"/>
      <c r="O44" s="236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58"/>
      <c r="AD44" s="265"/>
      <c r="AE44" s="260" t="s">
        <v>183</v>
      </c>
      <c r="AF44" s="261"/>
      <c r="AG44" s="262"/>
      <c r="AH44" s="262"/>
      <c r="AI44" s="262"/>
      <c r="AJ44" s="262"/>
      <c r="AK44" s="262"/>
      <c r="AL44" s="262"/>
      <c r="AM44" s="262"/>
      <c r="AN44" s="262"/>
      <c r="AO44" s="262"/>
      <c r="AP44" s="262"/>
      <c r="AQ44" s="262"/>
      <c r="AR44" s="262"/>
      <c r="AS44" s="262"/>
      <c r="AT44" s="262"/>
      <c r="AU44" s="262"/>
      <c r="AV44" s="262"/>
      <c r="AW44" s="262"/>
      <c r="AX44" s="262"/>
      <c r="AY44" s="262"/>
      <c r="AZ44" s="262"/>
      <c r="BA44" s="262"/>
      <c r="BB44" s="263"/>
      <c r="BC44" s="232"/>
      <c r="BD44" s="242"/>
      <c r="BE44" s="242"/>
      <c r="BF44" s="242"/>
      <c r="BG44" s="208"/>
      <c r="BH44" s="242"/>
      <c r="BI44" s="242"/>
      <c r="BJ44" s="242"/>
      <c r="BK44" s="242"/>
      <c r="BL44" s="242"/>
    </row>
    <row r="45" customFormat="false" ht="11.25" hidden="false" customHeight="true" outlineLevel="0" collapsed="false">
      <c r="C45" s="220"/>
      <c r="D45" s="221"/>
      <c r="E45" s="222"/>
      <c r="F45" s="223"/>
      <c r="G45" s="224"/>
      <c r="H45" s="225"/>
      <c r="I45" s="226"/>
      <c r="J45" s="227"/>
      <c r="K45" s="228"/>
      <c r="L45" s="264" t="s">
        <v>98</v>
      </c>
      <c r="M45" s="234" t="n">
        <v>4</v>
      </c>
      <c r="N45" s="237" t="s">
        <v>172</v>
      </c>
      <c r="O45" s="236" t="s">
        <v>192</v>
      </c>
      <c r="P45" s="237" t="s">
        <v>174</v>
      </c>
      <c r="Q45" s="237" t="s">
        <v>99</v>
      </c>
      <c r="R45" s="237" t="s">
        <v>99</v>
      </c>
      <c r="S45" s="237" t="s">
        <v>100</v>
      </c>
      <c r="T45" s="237" t="s">
        <v>175</v>
      </c>
      <c r="U45" s="237" t="s">
        <v>176</v>
      </c>
      <c r="V45" s="237" t="s">
        <v>193</v>
      </c>
      <c r="W45" s="237" t="s">
        <v>194</v>
      </c>
      <c r="X45" s="237" t="s">
        <v>179</v>
      </c>
      <c r="Y45" s="237" t="s">
        <v>179</v>
      </c>
      <c r="Z45" s="237" t="s">
        <v>100</v>
      </c>
      <c r="AA45" s="237" t="s">
        <v>175</v>
      </c>
      <c r="AB45" s="237" t="s">
        <v>176</v>
      </c>
      <c r="AC45" s="238"/>
      <c r="AD45" s="239" t="n">
        <v>0</v>
      </c>
      <c r="AE45" s="240" t="s">
        <v>180</v>
      </c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241"/>
      <c r="BC45" s="232"/>
      <c r="BD45" s="242" t="s">
        <v>181</v>
      </c>
      <c r="BE45" s="242" t="s">
        <v>195</v>
      </c>
      <c r="BF45" s="242" t="s">
        <v>159</v>
      </c>
      <c r="BG45" s="208"/>
      <c r="BH45" s="242" t="s">
        <v>43</v>
      </c>
      <c r="BI45" s="242" t="s">
        <v>45</v>
      </c>
      <c r="BJ45" s="242" t="s">
        <v>47</v>
      </c>
      <c r="BK45" s="242"/>
      <c r="BL45" s="242" t="s">
        <v>166</v>
      </c>
    </row>
    <row r="46" customFormat="false" ht="15" hidden="false" customHeight="true" outlineLevel="0" collapsed="false">
      <c r="C46" s="220"/>
      <c r="D46" s="221"/>
      <c r="E46" s="222"/>
      <c r="F46" s="223"/>
      <c r="G46" s="224"/>
      <c r="H46" s="225"/>
      <c r="I46" s="226"/>
      <c r="J46" s="227"/>
      <c r="K46" s="228"/>
      <c r="L46" s="264"/>
      <c r="M46" s="234"/>
      <c r="N46" s="237"/>
      <c r="O46" s="236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43"/>
      <c r="AD46" s="237" t="s">
        <v>166</v>
      </c>
      <c r="AE46" s="244" t="s">
        <v>138</v>
      </c>
      <c r="AF46" s="245" t="s">
        <v>54</v>
      </c>
      <c r="AG46" s="202" t="n">
        <f aca="false">SUM(AJ46,AK46,AN46,AQ46,AT46,AW46,AZ46)</f>
        <v>1192.351296</v>
      </c>
      <c r="AH46" s="246" t="n">
        <f aca="false">SUM(AJ46,AL46,AO46,AR46,AU46,AX46,BA46)</f>
        <v>0</v>
      </c>
      <c r="AI46" s="170" t="n">
        <f aca="false">AG46-AH46</f>
        <v>1192.351296</v>
      </c>
      <c r="AJ46" s="247" t="n">
        <v>0</v>
      </c>
      <c r="AK46" s="247" t="n">
        <f aca="false">(1256.8)/100*80.4*1.18</f>
        <v>1192.351296</v>
      </c>
      <c r="AL46" s="248"/>
      <c r="AM46" s="204" t="n">
        <f aca="false">AK46-AL46</f>
        <v>1192.351296</v>
      </c>
      <c r="AN46" s="249" t="n">
        <v>0</v>
      </c>
      <c r="AO46" s="248"/>
      <c r="AP46" s="204" t="n">
        <f aca="false">AN46-AO46</f>
        <v>0</v>
      </c>
      <c r="AQ46" s="247"/>
      <c r="AR46" s="248"/>
      <c r="AS46" s="204" t="n">
        <f aca="false">AQ46-AR46</f>
        <v>0</v>
      </c>
      <c r="AT46" s="247"/>
      <c r="AU46" s="250"/>
      <c r="AV46" s="204" t="n">
        <f aca="false">AT46-AU46</f>
        <v>0</v>
      </c>
      <c r="AW46" s="247"/>
      <c r="AX46" s="250"/>
      <c r="AY46" s="204" t="n">
        <f aca="false">AW46-AX46</f>
        <v>0</v>
      </c>
      <c r="AZ46" s="248"/>
      <c r="BA46" s="248"/>
      <c r="BB46" s="170" t="n">
        <f aca="false">AZ46-BA46</f>
        <v>0</v>
      </c>
      <c r="BC46" s="232" t="n">
        <v>0</v>
      </c>
      <c r="BD46" s="242"/>
      <c r="BE46" s="242"/>
      <c r="BF46" s="242"/>
      <c r="BG46" s="205" t="str">
        <f aca="false">AE46 &amp; BC46</f>
        <v>Амортизационные отчисления0</v>
      </c>
      <c r="BH46" s="242"/>
      <c r="BI46" s="242"/>
      <c r="BJ46" s="242"/>
      <c r="BK46" s="242"/>
      <c r="BL46" s="242"/>
    </row>
    <row r="47" customFormat="false" ht="15" hidden="false" customHeight="true" outlineLevel="0" collapsed="false">
      <c r="C47" s="220"/>
      <c r="D47" s="221"/>
      <c r="E47" s="222"/>
      <c r="F47" s="223"/>
      <c r="G47" s="224"/>
      <c r="H47" s="225"/>
      <c r="I47" s="226"/>
      <c r="J47" s="227"/>
      <c r="K47" s="228"/>
      <c r="L47" s="264"/>
      <c r="M47" s="234"/>
      <c r="N47" s="237"/>
      <c r="O47" s="236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51" t="s">
        <v>98</v>
      </c>
      <c r="AD47" s="237" t="s">
        <v>143</v>
      </c>
      <c r="AE47" s="252" t="s">
        <v>136</v>
      </c>
      <c r="AF47" s="245" t="s">
        <v>54</v>
      </c>
      <c r="AG47" s="170" t="n">
        <f aca="false">SUM(AJ47,AK47,AN47,AQ47,AT47,AW47,AZ47)</f>
        <v>290.672704</v>
      </c>
      <c r="AH47" s="246" t="n">
        <f aca="false">SUM(AJ47,AL47,AO47,AR47,AU47,AX47,BA47)</f>
        <v>0</v>
      </c>
      <c r="AI47" s="170" t="n">
        <f aca="false">AG47-AH47</f>
        <v>290.672704</v>
      </c>
      <c r="AJ47" s="255" t="n">
        <v>0</v>
      </c>
      <c r="AK47" s="256" t="n">
        <f aca="false">(1256.8)/100*19.6*1.18</f>
        <v>290.672704</v>
      </c>
      <c r="AL47" s="253"/>
      <c r="AM47" s="254" t="n">
        <f aca="false">AK47-AL47</f>
        <v>290.672704</v>
      </c>
      <c r="AN47" s="255" t="n">
        <v>0</v>
      </c>
      <c r="AO47" s="253"/>
      <c r="AP47" s="254" t="n">
        <f aca="false">AN47-AO47</f>
        <v>0</v>
      </c>
      <c r="AQ47" s="256"/>
      <c r="AR47" s="253"/>
      <c r="AS47" s="254" t="n">
        <f aca="false">AQ47-AR47</f>
        <v>0</v>
      </c>
      <c r="AT47" s="256"/>
      <c r="AU47" s="257"/>
      <c r="AV47" s="254" t="n">
        <f aca="false">AT47-AU47</f>
        <v>0</v>
      </c>
      <c r="AW47" s="256"/>
      <c r="AX47" s="257"/>
      <c r="AY47" s="254" t="n">
        <f aca="false">AW47-AX47</f>
        <v>0</v>
      </c>
      <c r="AZ47" s="253"/>
      <c r="BA47" s="253"/>
      <c r="BB47" s="170" t="n">
        <f aca="false">AZ47-BA47</f>
        <v>0</v>
      </c>
      <c r="BC47" s="232" t="n">
        <v>0</v>
      </c>
      <c r="BD47" s="242"/>
      <c r="BE47" s="242"/>
      <c r="BF47" s="242"/>
      <c r="BG47" s="205" t="str">
        <f aca="false">AE47 &amp; BC47</f>
        <v>Прибыль направляемая на инвестиции0</v>
      </c>
      <c r="BH47" s="242"/>
      <c r="BI47" s="242"/>
      <c r="BJ47" s="242"/>
      <c r="BK47" s="242"/>
      <c r="BL47" s="242"/>
    </row>
    <row r="48" customFormat="false" ht="15" hidden="false" customHeight="true" outlineLevel="0" collapsed="false">
      <c r="C48" s="220"/>
      <c r="D48" s="221"/>
      <c r="E48" s="222"/>
      <c r="F48" s="223"/>
      <c r="G48" s="224"/>
      <c r="H48" s="225"/>
      <c r="I48" s="226"/>
      <c r="J48" s="227"/>
      <c r="K48" s="228"/>
      <c r="L48" s="264"/>
      <c r="M48" s="234"/>
      <c r="N48" s="237"/>
      <c r="O48" s="236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58"/>
      <c r="AD48" s="265"/>
      <c r="AE48" s="260" t="s">
        <v>183</v>
      </c>
      <c r="AF48" s="261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2"/>
      <c r="BA48" s="262"/>
      <c r="BB48" s="263"/>
      <c r="BC48" s="232"/>
      <c r="BD48" s="242"/>
      <c r="BE48" s="242"/>
      <c r="BF48" s="242"/>
      <c r="BG48" s="208"/>
      <c r="BH48" s="242"/>
      <c r="BI48" s="242"/>
      <c r="BJ48" s="242"/>
      <c r="BK48" s="242"/>
      <c r="BL48" s="242"/>
    </row>
    <row r="49" customFormat="false" ht="11.25" hidden="false" customHeight="true" outlineLevel="0" collapsed="false">
      <c r="C49" s="220"/>
      <c r="D49" s="221"/>
      <c r="E49" s="222"/>
      <c r="F49" s="223"/>
      <c r="G49" s="224"/>
      <c r="H49" s="225"/>
      <c r="I49" s="226"/>
      <c r="J49" s="227"/>
      <c r="K49" s="228"/>
      <c r="L49" s="264" t="s">
        <v>98</v>
      </c>
      <c r="M49" s="234" t="n">
        <v>5</v>
      </c>
      <c r="N49" s="237" t="s">
        <v>172</v>
      </c>
      <c r="O49" s="236" t="s">
        <v>196</v>
      </c>
      <c r="P49" s="237" t="s">
        <v>174</v>
      </c>
      <c r="Q49" s="237" t="s">
        <v>99</v>
      </c>
      <c r="R49" s="237" t="s">
        <v>99</v>
      </c>
      <c r="S49" s="237" t="s">
        <v>100</v>
      </c>
      <c r="T49" s="237" t="s">
        <v>175</v>
      </c>
      <c r="U49" s="237" t="s">
        <v>176</v>
      </c>
      <c r="V49" s="237" t="s">
        <v>197</v>
      </c>
      <c r="W49" s="237" t="s">
        <v>198</v>
      </c>
      <c r="X49" s="237" t="s">
        <v>179</v>
      </c>
      <c r="Y49" s="237" t="s">
        <v>179</v>
      </c>
      <c r="Z49" s="237" t="s">
        <v>100</v>
      </c>
      <c r="AA49" s="237" t="s">
        <v>175</v>
      </c>
      <c r="AB49" s="237" t="s">
        <v>176</v>
      </c>
      <c r="AC49" s="238"/>
      <c r="AD49" s="239" t="n">
        <v>0</v>
      </c>
      <c r="AE49" s="240" t="s">
        <v>180</v>
      </c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241"/>
      <c r="BC49" s="232"/>
      <c r="BD49" s="242" t="s">
        <v>181</v>
      </c>
      <c r="BE49" s="242" t="s">
        <v>199</v>
      </c>
      <c r="BF49" s="242" t="s">
        <v>200</v>
      </c>
      <c r="BG49" s="208"/>
      <c r="BH49" s="242" t="s">
        <v>43</v>
      </c>
      <c r="BI49" s="242" t="s">
        <v>45</v>
      </c>
      <c r="BJ49" s="242" t="s">
        <v>47</v>
      </c>
      <c r="BK49" s="242"/>
      <c r="BL49" s="242" t="s">
        <v>166</v>
      </c>
    </row>
    <row r="50" customFormat="false" ht="15" hidden="false" customHeight="true" outlineLevel="0" collapsed="false">
      <c r="C50" s="220"/>
      <c r="D50" s="221"/>
      <c r="E50" s="222"/>
      <c r="F50" s="223"/>
      <c r="G50" s="224"/>
      <c r="H50" s="225"/>
      <c r="I50" s="226"/>
      <c r="J50" s="227"/>
      <c r="K50" s="228"/>
      <c r="L50" s="264"/>
      <c r="M50" s="234"/>
      <c r="N50" s="237"/>
      <c r="O50" s="236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43"/>
      <c r="AD50" s="237" t="s">
        <v>166</v>
      </c>
      <c r="AE50" s="244" t="s">
        <v>138</v>
      </c>
      <c r="AF50" s="245" t="s">
        <v>54</v>
      </c>
      <c r="AG50" s="202" t="n">
        <f aca="false">SUM(AJ50,AK50,AN50,AQ50,AT50,AW50,AZ50)</f>
        <v>2065</v>
      </c>
      <c r="AH50" s="246" t="n">
        <f aca="false">SUM(AJ50,AL50,AO50,AR50,AU50,AX50,BA50)</f>
        <v>0</v>
      </c>
      <c r="AI50" s="170" t="n">
        <f aca="false">AG50-AH50</f>
        <v>2065</v>
      </c>
      <c r="AJ50" s="247" t="n">
        <v>0</v>
      </c>
      <c r="AK50" s="247" t="n">
        <f aca="false">1750*1.18</f>
        <v>2065</v>
      </c>
      <c r="AL50" s="248"/>
      <c r="AM50" s="204" t="n">
        <f aca="false">AK50-AL50</f>
        <v>2065</v>
      </c>
      <c r="AN50" s="249" t="n">
        <v>0</v>
      </c>
      <c r="AO50" s="248"/>
      <c r="AP50" s="204" t="n">
        <f aca="false">AN50-AO50</f>
        <v>0</v>
      </c>
      <c r="AQ50" s="247"/>
      <c r="AR50" s="248"/>
      <c r="AS50" s="204" t="n">
        <f aca="false">AQ50-AR50</f>
        <v>0</v>
      </c>
      <c r="AT50" s="247"/>
      <c r="AU50" s="250"/>
      <c r="AV50" s="204" t="n">
        <f aca="false">AT50-AU50</f>
        <v>0</v>
      </c>
      <c r="AW50" s="247"/>
      <c r="AX50" s="250"/>
      <c r="AY50" s="204" t="n">
        <f aca="false">AW50-AX50</f>
        <v>0</v>
      </c>
      <c r="AZ50" s="248"/>
      <c r="BA50" s="248"/>
      <c r="BB50" s="170" t="n">
        <f aca="false">AZ50-BA50</f>
        <v>0</v>
      </c>
      <c r="BC50" s="232" t="n">
        <v>0</v>
      </c>
      <c r="BD50" s="242"/>
      <c r="BE50" s="242"/>
      <c r="BF50" s="242"/>
      <c r="BG50" s="205" t="str">
        <f aca="false">AE50 &amp; BC50</f>
        <v>Амортизационные отчисления0</v>
      </c>
      <c r="BH50" s="242"/>
      <c r="BI50" s="242"/>
      <c r="BJ50" s="242"/>
      <c r="BK50" s="242"/>
      <c r="BL50" s="242"/>
    </row>
    <row r="51" customFormat="false" ht="15" hidden="false" customHeight="true" outlineLevel="0" collapsed="false">
      <c r="C51" s="220"/>
      <c r="D51" s="221"/>
      <c r="E51" s="222"/>
      <c r="F51" s="223"/>
      <c r="G51" s="224"/>
      <c r="H51" s="225"/>
      <c r="I51" s="226"/>
      <c r="J51" s="227"/>
      <c r="K51" s="228"/>
      <c r="L51" s="264"/>
      <c r="M51" s="234"/>
      <c r="N51" s="237"/>
      <c r="O51" s="236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51" t="s">
        <v>98</v>
      </c>
      <c r="AD51" s="237" t="s">
        <v>143</v>
      </c>
      <c r="AE51" s="252" t="s">
        <v>136</v>
      </c>
      <c r="AF51" s="245" t="s">
        <v>54</v>
      </c>
      <c r="AG51" s="170" t="n">
        <f aca="false">SUM(AJ51,AK51,AN51,AQ51,AT51,AW51,AZ51)</f>
        <v>0</v>
      </c>
      <c r="AH51" s="246" t="n">
        <f aca="false">SUM(AJ51,AL51,AO51,AR51,AU51,AX51,BA51)</f>
        <v>0</v>
      </c>
      <c r="AI51" s="170" t="n">
        <f aca="false">AG51-AH51</f>
        <v>0</v>
      </c>
      <c r="AJ51" s="255" t="n">
        <v>0</v>
      </c>
      <c r="AK51" s="256"/>
      <c r="AL51" s="253"/>
      <c r="AM51" s="254" t="n">
        <f aca="false">AK51-AL51</f>
        <v>0</v>
      </c>
      <c r="AN51" s="255" t="n">
        <v>0</v>
      </c>
      <c r="AO51" s="253"/>
      <c r="AP51" s="254" t="n">
        <f aca="false">AN51-AO51</f>
        <v>0</v>
      </c>
      <c r="AQ51" s="256"/>
      <c r="AR51" s="253"/>
      <c r="AS51" s="254" t="n">
        <f aca="false">AQ51-AR51</f>
        <v>0</v>
      </c>
      <c r="AT51" s="256"/>
      <c r="AU51" s="257"/>
      <c r="AV51" s="254" t="n">
        <f aca="false">AT51-AU51</f>
        <v>0</v>
      </c>
      <c r="AW51" s="256"/>
      <c r="AX51" s="257"/>
      <c r="AY51" s="254" t="n">
        <f aca="false">AW51-AX51</f>
        <v>0</v>
      </c>
      <c r="AZ51" s="253"/>
      <c r="BA51" s="253"/>
      <c r="BB51" s="170" t="n">
        <f aca="false">AZ51-BA51</f>
        <v>0</v>
      </c>
      <c r="BC51" s="232" t="n">
        <v>0</v>
      </c>
      <c r="BD51" s="242"/>
      <c r="BE51" s="242"/>
      <c r="BF51" s="242"/>
      <c r="BG51" s="205" t="str">
        <f aca="false">AE51 &amp; BC51</f>
        <v>Прибыль направляемая на инвестиции0</v>
      </c>
      <c r="BH51" s="242"/>
      <c r="BI51" s="242"/>
      <c r="BJ51" s="242"/>
      <c r="BK51" s="242"/>
      <c r="BL51" s="242"/>
    </row>
    <row r="52" customFormat="false" ht="15" hidden="false" customHeight="true" outlineLevel="0" collapsed="false">
      <c r="C52" s="220"/>
      <c r="D52" s="221"/>
      <c r="E52" s="222"/>
      <c r="F52" s="223"/>
      <c r="G52" s="224"/>
      <c r="H52" s="225"/>
      <c r="I52" s="226"/>
      <c r="J52" s="227"/>
      <c r="K52" s="228"/>
      <c r="L52" s="264"/>
      <c r="M52" s="234"/>
      <c r="N52" s="237"/>
      <c r="O52" s="236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58"/>
      <c r="AD52" s="265"/>
      <c r="AE52" s="260" t="s">
        <v>183</v>
      </c>
      <c r="AF52" s="261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3"/>
      <c r="BC52" s="232"/>
      <c r="BD52" s="242"/>
      <c r="BE52" s="242"/>
      <c r="BF52" s="242"/>
      <c r="BG52" s="208"/>
      <c r="BH52" s="242"/>
      <c r="BI52" s="242"/>
      <c r="BJ52" s="242"/>
      <c r="BK52" s="242"/>
      <c r="BL52" s="242"/>
    </row>
    <row r="53" customFormat="false" ht="15" hidden="false" customHeight="true" outlineLevel="0" collapsed="false">
      <c r="C53" s="162"/>
      <c r="D53" s="221"/>
      <c r="E53" s="222"/>
      <c r="F53" s="223"/>
      <c r="G53" s="224"/>
      <c r="H53" s="225"/>
      <c r="I53" s="226"/>
      <c r="J53" s="227"/>
      <c r="K53" s="228"/>
      <c r="L53" s="266"/>
      <c r="M53" s="267"/>
      <c r="N53" s="268" t="s">
        <v>201</v>
      </c>
      <c r="O53" s="268"/>
      <c r="P53" s="269"/>
      <c r="Q53" s="269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  <c r="AO53" s="270"/>
      <c r="AP53" s="270"/>
      <c r="AQ53" s="270"/>
      <c r="AR53" s="270"/>
      <c r="AS53" s="270"/>
      <c r="AT53" s="270"/>
      <c r="AU53" s="270"/>
      <c r="AV53" s="270"/>
      <c r="AW53" s="270"/>
      <c r="AX53" s="270"/>
      <c r="AY53" s="270"/>
      <c r="AZ53" s="270"/>
      <c r="BA53" s="270"/>
      <c r="BB53" s="271"/>
      <c r="BC53" s="232"/>
      <c r="BD53" s="208"/>
      <c r="BE53" s="208"/>
      <c r="BF53" s="208"/>
      <c r="BG53" s="208"/>
      <c r="BH53" s="208"/>
      <c r="BI53" s="208"/>
    </row>
    <row r="54" customFormat="false" ht="11.25" hidden="false" customHeight="true" outlineLevel="0" collapsed="false">
      <c r="C54" s="220" t="s">
        <v>98</v>
      </c>
      <c r="D54" s="221" t="s">
        <v>143</v>
      </c>
      <c r="E54" s="222" t="s">
        <v>167</v>
      </c>
      <c r="F54" s="223" t="s">
        <v>168</v>
      </c>
      <c r="G54" s="224" t="s">
        <v>202</v>
      </c>
      <c r="H54" s="225" t="s">
        <v>203</v>
      </c>
      <c r="I54" s="226" t="n">
        <v>3</v>
      </c>
      <c r="J54" s="227" t="s">
        <v>171</v>
      </c>
      <c r="K54" s="228" t="n">
        <v>35</v>
      </c>
      <c r="L54" s="229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1"/>
      <c r="BC54" s="232"/>
      <c r="BD54" s="208"/>
      <c r="BE54" s="208"/>
      <c r="BF54" s="208"/>
      <c r="BG54" s="208"/>
      <c r="BH54" s="208"/>
      <c r="BI54" s="208"/>
    </row>
    <row r="55" customFormat="false" ht="11.25" hidden="false" customHeight="true" outlineLevel="0" collapsed="false">
      <c r="C55" s="220"/>
      <c r="D55" s="221"/>
      <c r="E55" s="222"/>
      <c r="F55" s="223"/>
      <c r="G55" s="224"/>
      <c r="H55" s="225"/>
      <c r="I55" s="226"/>
      <c r="J55" s="227"/>
      <c r="K55" s="228"/>
      <c r="L55" s="233"/>
      <c r="M55" s="234" t="n">
        <v>1</v>
      </c>
      <c r="N55" s="235" t="s">
        <v>172</v>
      </c>
      <c r="O55" s="236" t="s">
        <v>204</v>
      </c>
      <c r="P55" s="237" t="s">
        <v>174</v>
      </c>
      <c r="Q55" s="237" t="s">
        <v>105</v>
      </c>
      <c r="R55" s="237" t="s">
        <v>106</v>
      </c>
      <c r="S55" s="237" t="s">
        <v>107</v>
      </c>
      <c r="T55" s="237" t="s">
        <v>205</v>
      </c>
      <c r="U55" s="237" t="s">
        <v>206</v>
      </c>
      <c r="V55" s="237" t="s">
        <v>207</v>
      </c>
      <c r="W55" s="237" t="s">
        <v>208</v>
      </c>
      <c r="X55" s="237" t="s">
        <v>105</v>
      </c>
      <c r="Y55" s="237" t="s">
        <v>106</v>
      </c>
      <c r="Z55" s="237" t="s">
        <v>107</v>
      </c>
      <c r="AA55" s="237" t="s">
        <v>205</v>
      </c>
      <c r="AB55" s="237" t="s">
        <v>206</v>
      </c>
      <c r="AC55" s="238"/>
      <c r="AD55" s="239" t="n">
        <v>0</v>
      </c>
      <c r="AE55" s="240" t="s">
        <v>180</v>
      </c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241"/>
      <c r="BC55" s="232"/>
      <c r="BD55" s="242" t="s">
        <v>181</v>
      </c>
      <c r="BE55" s="242" t="s">
        <v>209</v>
      </c>
      <c r="BF55" s="242" t="s">
        <v>210</v>
      </c>
      <c r="BG55" s="208"/>
      <c r="BH55" s="242" t="s">
        <v>43</v>
      </c>
      <c r="BI55" s="242" t="s">
        <v>45</v>
      </c>
      <c r="BJ55" s="242" t="s">
        <v>47</v>
      </c>
      <c r="BK55" s="242"/>
      <c r="BL55" s="242" t="s">
        <v>166</v>
      </c>
    </row>
    <row r="56" customFormat="false" ht="15" hidden="false" customHeight="true" outlineLevel="0" collapsed="false">
      <c r="C56" s="220"/>
      <c r="D56" s="221"/>
      <c r="E56" s="222"/>
      <c r="F56" s="223"/>
      <c r="G56" s="224"/>
      <c r="H56" s="225"/>
      <c r="I56" s="226"/>
      <c r="J56" s="227"/>
      <c r="K56" s="228"/>
      <c r="L56" s="233"/>
      <c r="M56" s="234"/>
      <c r="N56" s="235"/>
      <c r="O56" s="236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43"/>
      <c r="AD56" s="237" t="s">
        <v>166</v>
      </c>
      <c r="AE56" s="244" t="s">
        <v>138</v>
      </c>
      <c r="AF56" s="245" t="s">
        <v>54</v>
      </c>
      <c r="AG56" s="202" t="n">
        <f aca="false">SUM(AJ56,AK56,AN56,AQ56,AT56,AW56,AZ56)</f>
        <v>5487.8389564</v>
      </c>
      <c r="AH56" s="246" t="n">
        <f aca="false">SUM(AJ56,AL56,AO56,AR56,AU56,AX56,BA56)</f>
        <v>2683.8880992</v>
      </c>
      <c r="AI56" s="170" t="n">
        <f aca="false">AG56-AH56</f>
        <v>2803.9508572</v>
      </c>
      <c r="AJ56" s="247" t="n">
        <f aca="false">(1102.56+1102.56+1256.8)/100*65.7*1.18</f>
        <v>2683.8880992</v>
      </c>
      <c r="AK56" s="247" t="n">
        <f aca="false">(223.25+280.11+223.25+280.11+131.61+131.61+131.61+380.68+276.01+1597.51)/100*32.5*1.18</f>
        <v>1401.980125</v>
      </c>
      <c r="AL56" s="248"/>
      <c r="AM56" s="204" t="n">
        <f aca="false">AK56-AL56</f>
        <v>1401.980125</v>
      </c>
      <c r="AN56" s="249" t="n">
        <f aca="false">(2513.6+1597.51)/100*28.9*1.18</f>
        <v>1401.9707322</v>
      </c>
      <c r="AO56" s="248"/>
      <c r="AP56" s="204" t="n">
        <f aca="false">AN56-AO56</f>
        <v>1401.9707322</v>
      </c>
      <c r="AQ56" s="247"/>
      <c r="AR56" s="248"/>
      <c r="AS56" s="204" t="n">
        <f aca="false">AQ56-AR56</f>
        <v>0</v>
      </c>
      <c r="AT56" s="247"/>
      <c r="AU56" s="250"/>
      <c r="AV56" s="204" t="n">
        <f aca="false">AT56-AU56</f>
        <v>0</v>
      </c>
      <c r="AW56" s="247"/>
      <c r="AX56" s="250"/>
      <c r="AY56" s="204" t="n">
        <f aca="false">AW56-AX56</f>
        <v>0</v>
      </c>
      <c r="AZ56" s="248"/>
      <c r="BA56" s="248"/>
      <c r="BB56" s="170" t="n">
        <f aca="false">AZ56-BA56</f>
        <v>0</v>
      </c>
      <c r="BC56" s="232" t="n">
        <v>0</v>
      </c>
      <c r="BD56" s="242"/>
      <c r="BE56" s="242"/>
      <c r="BF56" s="242"/>
      <c r="BG56" s="205" t="str">
        <f aca="false">AE56 &amp; BC56</f>
        <v>Амортизационные отчисления0</v>
      </c>
      <c r="BH56" s="242"/>
      <c r="BI56" s="242"/>
      <c r="BJ56" s="242"/>
      <c r="BK56" s="242"/>
      <c r="BL56" s="242"/>
    </row>
    <row r="57" customFormat="false" ht="15" hidden="false" customHeight="true" outlineLevel="0" collapsed="false">
      <c r="C57" s="220"/>
      <c r="D57" s="221"/>
      <c r="E57" s="222"/>
      <c r="F57" s="223"/>
      <c r="G57" s="224"/>
      <c r="H57" s="225"/>
      <c r="I57" s="226"/>
      <c r="J57" s="227"/>
      <c r="K57" s="228"/>
      <c r="L57" s="233"/>
      <c r="M57" s="234"/>
      <c r="N57" s="235"/>
      <c r="O57" s="236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51" t="s">
        <v>98</v>
      </c>
      <c r="AD57" s="237" t="s">
        <v>143</v>
      </c>
      <c r="AE57" s="252" t="s">
        <v>136</v>
      </c>
      <c r="AF57" s="245" t="s">
        <v>54</v>
      </c>
      <c r="AG57" s="170" t="n">
        <f aca="false">SUM(AJ57,AK57,AN57,AQ57,AT57,AW57,AZ57)</f>
        <v>7762.1450436</v>
      </c>
      <c r="AH57" s="246" t="n">
        <f aca="false">SUM(AJ57,AL57,AO57,AR57,AU57,AX57,BA57)</f>
        <v>1401.1775008</v>
      </c>
      <c r="AI57" s="170" t="n">
        <f aca="false">AG57-AH57</f>
        <v>6360.9675428</v>
      </c>
      <c r="AJ57" s="255" t="n">
        <f aca="false">(1102.56+1102.56+1256.8)/100*34.3*1.18</f>
        <v>1401.1775008</v>
      </c>
      <c r="AK57" s="256" t="n">
        <f aca="false">((223.25+280.11+223.25+280.11+131.61+131.61+131.61+380.68+276.01+1597.51)/100*67.5+0.02)*1.18</f>
        <v>2911.828475</v>
      </c>
      <c r="AL57" s="253"/>
      <c r="AM57" s="254" t="n">
        <f aca="false">AK57-AL57</f>
        <v>2911.828475</v>
      </c>
      <c r="AN57" s="255" t="n">
        <f aca="false">(2513.6+1597.51)/100*71.1*1.18</f>
        <v>3449.1390678</v>
      </c>
      <c r="AO57" s="253"/>
      <c r="AP57" s="254" t="n">
        <f aca="false">AN57-AO57</f>
        <v>3449.1390678</v>
      </c>
      <c r="AQ57" s="256"/>
      <c r="AR57" s="253"/>
      <c r="AS57" s="254" t="n">
        <f aca="false">AQ57-AR57</f>
        <v>0</v>
      </c>
      <c r="AT57" s="256"/>
      <c r="AU57" s="257"/>
      <c r="AV57" s="254" t="n">
        <f aca="false">AT57-AU57</f>
        <v>0</v>
      </c>
      <c r="AW57" s="256"/>
      <c r="AX57" s="257"/>
      <c r="AY57" s="254" t="n">
        <f aca="false">AW57-AX57</f>
        <v>0</v>
      </c>
      <c r="AZ57" s="253"/>
      <c r="BA57" s="253"/>
      <c r="BB57" s="170" t="n">
        <f aca="false">AZ57-BA57</f>
        <v>0</v>
      </c>
      <c r="BC57" s="232" t="n">
        <v>0</v>
      </c>
      <c r="BD57" s="242"/>
      <c r="BE57" s="242"/>
      <c r="BF57" s="242"/>
      <c r="BG57" s="205" t="str">
        <f aca="false">AE57 &amp; BC57</f>
        <v>Прибыль направляемая на инвестиции0</v>
      </c>
      <c r="BH57" s="242"/>
      <c r="BI57" s="242"/>
      <c r="BJ57" s="242"/>
      <c r="BK57" s="242"/>
      <c r="BL57" s="242"/>
    </row>
    <row r="58" customFormat="false" ht="15" hidden="false" customHeight="true" outlineLevel="0" collapsed="false">
      <c r="C58" s="220"/>
      <c r="D58" s="221"/>
      <c r="E58" s="222"/>
      <c r="F58" s="223"/>
      <c r="G58" s="224"/>
      <c r="H58" s="225"/>
      <c r="I58" s="226"/>
      <c r="J58" s="227"/>
      <c r="K58" s="228"/>
      <c r="L58" s="233"/>
      <c r="M58" s="234"/>
      <c r="N58" s="235"/>
      <c r="O58" s="236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58"/>
      <c r="AD58" s="259"/>
      <c r="AE58" s="260" t="s">
        <v>183</v>
      </c>
      <c r="AF58" s="261"/>
      <c r="AG58" s="262"/>
      <c r="AH58" s="262"/>
      <c r="AI58" s="262"/>
      <c r="AJ58" s="262"/>
      <c r="AK58" s="262"/>
      <c r="AL58" s="262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3"/>
      <c r="BC58" s="232"/>
      <c r="BD58" s="242"/>
      <c r="BE58" s="242"/>
      <c r="BF58" s="242"/>
      <c r="BG58" s="208"/>
      <c r="BH58" s="242"/>
      <c r="BI58" s="242"/>
      <c r="BJ58" s="242"/>
      <c r="BK58" s="242"/>
      <c r="BL58" s="242"/>
    </row>
    <row r="59" customFormat="false" ht="15" hidden="false" customHeight="true" outlineLevel="0" collapsed="false">
      <c r="C59" s="162"/>
      <c r="D59" s="221"/>
      <c r="E59" s="222"/>
      <c r="F59" s="223"/>
      <c r="G59" s="224"/>
      <c r="H59" s="225"/>
      <c r="I59" s="226"/>
      <c r="J59" s="227"/>
      <c r="K59" s="228"/>
      <c r="L59" s="266"/>
      <c r="M59" s="267"/>
      <c r="N59" s="268" t="s">
        <v>201</v>
      </c>
      <c r="O59" s="268"/>
      <c r="P59" s="269"/>
      <c r="Q59" s="269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0"/>
      <c r="AQ59" s="270"/>
      <c r="AR59" s="270"/>
      <c r="AS59" s="270"/>
      <c r="AT59" s="270"/>
      <c r="AU59" s="270"/>
      <c r="AV59" s="270"/>
      <c r="AW59" s="270"/>
      <c r="AX59" s="270"/>
      <c r="AY59" s="270"/>
      <c r="AZ59" s="270"/>
      <c r="BA59" s="270"/>
      <c r="BB59" s="271"/>
      <c r="BC59" s="232"/>
      <c r="BD59" s="208"/>
      <c r="BE59" s="208"/>
      <c r="BF59" s="208"/>
      <c r="BG59" s="208"/>
      <c r="BH59" s="208"/>
      <c r="BI59" s="208"/>
    </row>
    <row r="60" customFormat="false" ht="11.25" hidden="false" customHeight="true" outlineLevel="0" collapsed="false">
      <c r="C60" s="220" t="s">
        <v>98</v>
      </c>
      <c r="D60" s="221" t="s">
        <v>151</v>
      </c>
      <c r="E60" s="222" t="s">
        <v>167</v>
      </c>
      <c r="F60" s="223" t="s">
        <v>168</v>
      </c>
      <c r="G60" s="224" t="s">
        <v>211</v>
      </c>
      <c r="H60" s="225" t="s">
        <v>212</v>
      </c>
      <c r="I60" s="226" t="n">
        <v>3</v>
      </c>
      <c r="J60" s="227" t="s">
        <v>171</v>
      </c>
      <c r="K60" s="228" t="n">
        <v>33</v>
      </c>
      <c r="L60" s="229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  <c r="BB60" s="231"/>
      <c r="BC60" s="232"/>
      <c r="BD60" s="208"/>
      <c r="BE60" s="208"/>
      <c r="BF60" s="208"/>
      <c r="BG60" s="208"/>
      <c r="BH60" s="208"/>
      <c r="BI60" s="208"/>
    </row>
    <row r="61" customFormat="false" ht="11.25" hidden="false" customHeight="true" outlineLevel="0" collapsed="false">
      <c r="C61" s="220"/>
      <c r="D61" s="221"/>
      <c r="E61" s="222"/>
      <c r="F61" s="223"/>
      <c r="G61" s="224"/>
      <c r="H61" s="225"/>
      <c r="I61" s="226"/>
      <c r="J61" s="227"/>
      <c r="K61" s="228"/>
      <c r="L61" s="233"/>
      <c r="M61" s="234" t="n">
        <v>1</v>
      </c>
      <c r="N61" s="235" t="s">
        <v>172</v>
      </c>
      <c r="O61" s="236" t="s">
        <v>213</v>
      </c>
      <c r="P61" s="237" t="s">
        <v>214</v>
      </c>
      <c r="Q61" s="237" t="s">
        <v>103</v>
      </c>
      <c r="R61" s="237" t="s">
        <v>215</v>
      </c>
      <c r="S61" s="237" t="s">
        <v>216</v>
      </c>
      <c r="T61" s="237" t="s">
        <v>211</v>
      </c>
      <c r="U61" s="237" t="s">
        <v>217</v>
      </c>
      <c r="V61" s="237" t="s">
        <v>218</v>
      </c>
      <c r="W61" s="237" t="s">
        <v>219</v>
      </c>
      <c r="X61" s="237" t="s">
        <v>103</v>
      </c>
      <c r="Y61" s="237" t="s">
        <v>215</v>
      </c>
      <c r="Z61" s="237" t="s">
        <v>216</v>
      </c>
      <c r="AA61" s="237" t="s">
        <v>211</v>
      </c>
      <c r="AB61" s="237" t="s">
        <v>217</v>
      </c>
      <c r="AC61" s="238"/>
      <c r="AD61" s="239" t="n">
        <v>0</v>
      </c>
      <c r="AE61" s="240" t="s">
        <v>180</v>
      </c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Q61" s="193"/>
      <c r="AR61" s="193"/>
      <c r="AS61" s="193"/>
      <c r="AT61" s="193"/>
      <c r="AU61" s="193"/>
      <c r="AV61" s="193"/>
      <c r="AW61" s="193"/>
      <c r="AX61" s="193"/>
      <c r="AY61" s="193"/>
      <c r="AZ61" s="193"/>
      <c r="BA61" s="193"/>
      <c r="BB61" s="241"/>
      <c r="BC61" s="232"/>
      <c r="BD61" s="242" t="s">
        <v>181</v>
      </c>
      <c r="BE61" s="242" t="s">
        <v>220</v>
      </c>
      <c r="BF61" s="242" t="s">
        <v>221</v>
      </c>
      <c r="BG61" s="208"/>
      <c r="BH61" s="242" t="s">
        <v>43</v>
      </c>
      <c r="BI61" s="242" t="s">
        <v>45</v>
      </c>
      <c r="BJ61" s="242" t="s">
        <v>47</v>
      </c>
      <c r="BK61" s="242"/>
      <c r="BL61" s="242" t="s">
        <v>166</v>
      </c>
    </row>
    <row r="62" customFormat="false" ht="15" hidden="false" customHeight="true" outlineLevel="0" collapsed="false">
      <c r="C62" s="220"/>
      <c r="D62" s="221"/>
      <c r="E62" s="222"/>
      <c r="F62" s="223"/>
      <c r="G62" s="224"/>
      <c r="H62" s="225"/>
      <c r="I62" s="226"/>
      <c r="J62" s="227"/>
      <c r="K62" s="228"/>
      <c r="L62" s="233"/>
      <c r="M62" s="234"/>
      <c r="N62" s="235"/>
      <c r="O62" s="236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43"/>
      <c r="AD62" s="237" t="s">
        <v>166</v>
      </c>
      <c r="AE62" s="244" t="s">
        <v>138</v>
      </c>
      <c r="AF62" s="245" t="s">
        <v>54</v>
      </c>
      <c r="AG62" s="202" t="n">
        <f aca="false">SUM(AJ62,AK62,AN62,AQ62,AT62,AW62,AZ62)</f>
        <v>12050.933608</v>
      </c>
      <c r="AH62" s="246" t="n">
        <f aca="false">SUM(AJ62,AL62,AO62,AR62,AU62,AX62,BA62)</f>
        <v>3765.162939</v>
      </c>
      <c r="AI62" s="170" t="n">
        <f aca="false">AG62-AH62</f>
        <v>8285.770669</v>
      </c>
      <c r="AJ62" s="247" t="n">
        <f aca="false">(134.35+761.36+193.55+366.98+373.82+670.89+4361.02)/100*46.5*1.18</f>
        <v>3765.162939</v>
      </c>
      <c r="AK62" s="247" t="n">
        <f aca="false">(134.35+761.36+290.57+345.23+193.55+366.98+425.8+893.99+260.99+185.7+670.89+1436.46+585.63+467.43)/100*47.7*1.18</f>
        <v>3950.6749398</v>
      </c>
      <c r="AL62" s="248"/>
      <c r="AM62" s="204" t="n">
        <f aca="false">AK62-AL62</f>
        <v>3950.6749398</v>
      </c>
      <c r="AN62" s="249" t="n">
        <f aca="false">(2513.6+2513.6+193.55+366.98+670.89)/100*58.7*1.18</f>
        <v>4335.0957292</v>
      </c>
      <c r="AO62" s="248"/>
      <c r="AP62" s="204" t="n">
        <f aca="false">AN62-AO62</f>
        <v>4335.0957292</v>
      </c>
      <c r="AQ62" s="247"/>
      <c r="AR62" s="248"/>
      <c r="AS62" s="204" t="n">
        <f aca="false">AQ62-AR62</f>
        <v>0</v>
      </c>
      <c r="AT62" s="247"/>
      <c r="AU62" s="250"/>
      <c r="AV62" s="204" t="n">
        <f aca="false">AT62-AU62</f>
        <v>0</v>
      </c>
      <c r="AW62" s="247"/>
      <c r="AX62" s="250"/>
      <c r="AY62" s="204" t="n">
        <f aca="false">AW62-AX62</f>
        <v>0</v>
      </c>
      <c r="AZ62" s="248"/>
      <c r="BA62" s="248"/>
      <c r="BB62" s="170" t="n">
        <f aca="false">AZ62-BA62</f>
        <v>0</v>
      </c>
      <c r="BC62" s="232" t="n">
        <v>0</v>
      </c>
      <c r="BD62" s="242"/>
      <c r="BE62" s="242"/>
      <c r="BF62" s="242"/>
      <c r="BG62" s="205" t="str">
        <f aca="false">AE62 &amp; BC62</f>
        <v>Амортизационные отчисления0</v>
      </c>
      <c r="BH62" s="242"/>
      <c r="BI62" s="242"/>
      <c r="BJ62" s="242"/>
      <c r="BK62" s="242"/>
      <c r="BL62" s="242"/>
    </row>
    <row r="63" customFormat="false" ht="15" hidden="false" customHeight="true" outlineLevel="0" collapsed="false">
      <c r="C63" s="220"/>
      <c r="D63" s="221"/>
      <c r="E63" s="222"/>
      <c r="F63" s="223"/>
      <c r="G63" s="224"/>
      <c r="H63" s="225"/>
      <c r="I63" s="226"/>
      <c r="J63" s="227"/>
      <c r="K63" s="228"/>
      <c r="L63" s="233"/>
      <c r="M63" s="234"/>
      <c r="N63" s="235"/>
      <c r="O63" s="236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51" t="s">
        <v>98</v>
      </c>
      <c r="AD63" s="237" t="s">
        <v>143</v>
      </c>
      <c r="AE63" s="252" t="s">
        <v>136</v>
      </c>
      <c r="AF63" s="245" t="s">
        <v>54</v>
      </c>
      <c r="AG63" s="170" t="n">
        <f aca="false">SUM(AJ63,AK63,AN63,AQ63,AT63,AW63,AZ63)</f>
        <v>11713.699992</v>
      </c>
      <c r="AH63" s="246" t="n">
        <f aca="false">SUM(AJ63,AL63,AO63,AR63,AU63,AX63,BA63)</f>
        <v>4331.961661</v>
      </c>
      <c r="AI63" s="170" t="n">
        <f aca="false">AG63-AH63</f>
        <v>7381.738331</v>
      </c>
      <c r="AJ63" s="255" t="n">
        <f aca="false">(134.35+761.36+193.55+366.98+373.82+670.89+4361.02)/100*53.5*1.18</f>
        <v>4331.961661</v>
      </c>
      <c r="AK63" s="256" t="n">
        <f aca="false">(134.35+761.36+290.57+345.23+193.55+366.98+425.8+893.99+260.99+185.7+670.89+1436.46+585.63+467.43)/100*52.3*1.18</f>
        <v>4331.6624602</v>
      </c>
      <c r="AL63" s="253"/>
      <c r="AM63" s="254" t="n">
        <f aca="false">AK63-AL63</f>
        <v>4331.6624602</v>
      </c>
      <c r="AN63" s="255" t="n">
        <f aca="false">(2513.6+2513.6+193.55+366.98+670.89)/100*41.3*1.18</f>
        <v>3050.0758708</v>
      </c>
      <c r="AO63" s="253"/>
      <c r="AP63" s="254" t="n">
        <f aca="false">AN63-AO63</f>
        <v>3050.0758708</v>
      </c>
      <c r="AQ63" s="256"/>
      <c r="AR63" s="253"/>
      <c r="AS63" s="254" t="n">
        <f aca="false">AQ63-AR63</f>
        <v>0</v>
      </c>
      <c r="AT63" s="256"/>
      <c r="AU63" s="257"/>
      <c r="AV63" s="254" t="n">
        <f aca="false">AT63-AU63</f>
        <v>0</v>
      </c>
      <c r="AW63" s="256"/>
      <c r="AX63" s="257"/>
      <c r="AY63" s="254" t="n">
        <f aca="false">AW63-AX63</f>
        <v>0</v>
      </c>
      <c r="AZ63" s="253"/>
      <c r="BA63" s="253"/>
      <c r="BB63" s="170" t="n">
        <f aca="false">AZ63-BA63</f>
        <v>0</v>
      </c>
      <c r="BC63" s="232" t="n">
        <v>0</v>
      </c>
      <c r="BD63" s="242"/>
      <c r="BE63" s="242"/>
      <c r="BF63" s="242"/>
      <c r="BG63" s="205" t="str">
        <f aca="false">AE63 &amp; BC63</f>
        <v>Прибыль направляемая на инвестиции0</v>
      </c>
      <c r="BH63" s="242"/>
      <c r="BI63" s="242"/>
      <c r="BJ63" s="242"/>
      <c r="BK63" s="242"/>
      <c r="BL63" s="242"/>
    </row>
    <row r="64" customFormat="false" ht="15" hidden="false" customHeight="true" outlineLevel="0" collapsed="false">
      <c r="C64" s="220"/>
      <c r="D64" s="221"/>
      <c r="E64" s="222"/>
      <c r="F64" s="223"/>
      <c r="G64" s="224"/>
      <c r="H64" s="225"/>
      <c r="I64" s="226"/>
      <c r="J64" s="227"/>
      <c r="K64" s="228"/>
      <c r="L64" s="233"/>
      <c r="M64" s="234"/>
      <c r="N64" s="235"/>
      <c r="O64" s="236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58"/>
      <c r="AD64" s="259"/>
      <c r="AE64" s="260" t="s">
        <v>183</v>
      </c>
      <c r="AF64" s="261"/>
      <c r="AG64" s="262"/>
      <c r="AH64" s="262"/>
      <c r="AI64" s="262"/>
      <c r="AJ64" s="262"/>
      <c r="AK64" s="262"/>
      <c r="AL64" s="262"/>
      <c r="AM64" s="262"/>
      <c r="AN64" s="262"/>
      <c r="AO64" s="262"/>
      <c r="AP64" s="262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3"/>
      <c r="BC64" s="232"/>
      <c r="BD64" s="242"/>
      <c r="BE64" s="242"/>
      <c r="BF64" s="242"/>
      <c r="BG64" s="208"/>
      <c r="BH64" s="242"/>
      <c r="BI64" s="242"/>
      <c r="BJ64" s="242"/>
      <c r="BK64" s="242"/>
      <c r="BL64" s="242"/>
    </row>
    <row r="65" customFormat="false" ht="15" hidden="false" customHeight="true" outlineLevel="0" collapsed="false">
      <c r="C65" s="162"/>
      <c r="D65" s="221"/>
      <c r="E65" s="222"/>
      <c r="F65" s="223"/>
      <c r="G65" s="224"/>
      <c r="H65" s="225"/>
      <c r="I65" s="226"/>
      <c r="J65" s="227"/>
      <c r="K65" s="228"/>
      <c r="L65" s="266"/>
      <c r="M65" s="267"/>
      <c r="N65" s="268" t="s">
        <v>201</v>
      </c>
      <c r="O65" s="268"/>
      <c r="P65" s="269"/>
      <c r="Q65" s="269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70"/>
      <c r="AK65" s="270"/>
      <c r="AL65" s="270"/>
      <c r="AM65" s="270"/>
      <c r="AN65" s="270"/>
      <c r="AO65" s="270"/>
      <c r="AP65" s="270"/>
      <c r="AQ65" s="270"/>
      <c r="AR65" s="270"/>
      <c r="AS65" s="270"/>
      <c r="AT65" s="270"/>
      <c r="AU65" s="270"/>
      <c r="AV65" s="270"/>
      <c r="AW65" s="270"/>
      <c r="AX65" s="270"/>
      <c r="AY65" s="270"/>
      <c r="AZ65" s="270"/>
      <c r="BA65" s="270"/>
      <c r="BB65" s="271"/>
      <c r="BC65" s="232"/>
      <c r="BD65" s="208"/>
      <c r="BE65" s="208"/>
      <c r="BF65" s="208"/>
      <c r="BG65" s="208"/>
      <c r="BH65" s="208"/>
      <c r="BI65" s="208"/>
    </row>
    <row r="66" customFormat="false" ht="11.25" hidden="false" customHeight="true" outlineLevel="0" collapsed="false">
      <c r="C66" s="220" t="s">
        <v>98</v>
      </c>
      <c r="D66" s="221" t="s">
        <v>159</v>
      </c>
      <c r="E66" s="222" t="s">
        <v>222</v>
      </c>
      <c r="F66" s="272"/>
      <c r="G66" s="224" t="s">
        <v>169</v>
      </c>
      <c r="H66" s="225" t="s">
        <v>170</v>
      </c>
      <c r="I66" s="226" t="n">
        <v>3</v>
      </c>
      <c r="J66" s="227" t="s">
        <v>171</v>
      </c>
      <c r="K66" s="228" t="n">
        <v>100</v>
      </c>
      <c r="L66" s="229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30"/>
      <c r="AI66" s="230"/>
      <c r="AJ66" s="230"/>
      <c r="AK66" s="230"/>
      <c r="AL66" s="230"/>
      <c r="AM66" s="230"/>
      <c r="AN66" s="230"/>
      <c r="AO66" s="230"/>
      <c r="AP66" s="230"/>
      <c r="AQ66" s="230"/>
      <c r="AR66" s="230"/>
      <c r="AS66" s="230"/>
      <c r="AT66" s="230"/>
      <c r="AU66" s="230"/>
      <c r="AV66" s="230"/>
      <c r="AW66" s="230"/>
      <c r="AX66" s="230"/>
      <c r="AY66" s="230"/>
      <c r="AZ66" s="230"/>
      <c r="BA66" s="230"/>
      <c r="BB66" s="231"/>
      <c r="BC66" s="232"/>
      <c r="BD66" s="208"/>
      <c r="BE66" s="208"/>
      <c r="BF66" s="208"/>
      <c r="BG66" s="208"/>
      <c r="BH66" s="208"/>
      <c r="BI66" s="208"/>
    </row>
    <row r="67" customFormat="false" ht="11.25" hidden="false" customHeight="true" outlineLevel="0" collapsed="false">
      <c r="C67" s="220"/>
      <c r="D67" s="221"/>
      <c r="E67" s="222"/>
      <c r="F67" s="272"/>
      <c r="G67" s="224"/>
      <c r="H67" s="225"/>
      <c r="I67" s="226"/>
      <c r="J67" s="227"/>
      <c r="K67" s="228"/>
      <c r="L67" s="233"/>
      <c r="M67" s="234" t="n">
        <v>1</v>
      </c>
      <c r="N67" s="235" t="s">
        <v>172</v>
      </c>
      <c r="O67" s="236" t="s">
        <v>173</v>
      </c>
      <c r="P67" s="237" t="s">
        <v>174</v>
      </c>
      <c r="Q67" s="237" t="s">
        <v>99</v>
      </c>
      <c r="R67" s="237" t="s">
        <v>99</v>
      </c>
      <c r="S67" s="237" t="s">
        <v>100</v>
      </c>
      <c r="T67" s="237" t="s">
        <v>175</v>
      </c>
      <c r="U67" s="237" t="s">
        <v>176</v>
      </c>
      <c r="V67" s="237" t="s">
        <v>177</v>
      </c>
      <c r="W67" s="237" t="s">
        <v>178</v>
      </c>
      <c r="X67" s="237" t="s">
        <v>179</v>
      </c>
      <c r="Y67" s="237" t="s">
        <v>179</v>
      </c>
      <c r="Z67" s="237" t="s">
        <v>100</v>
      </c>
      <c r="AA67" s="237" t="s">
        <v>175</v>
      </c>
      <c r="AB67" s="237" t="s">
        <v>176</v>
      </c>
      <c r="AC67" s="238"/>
      <c r="AD67" s="239" t="n">
        <v>0</v>
      </c>
      <c r="AE67" s="240" t="s">
        <v>180</v>
      </c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  <c r="AP67" s="193"/>
      <c r="AQ67" s="193"/>
      <c r="AR67" s="193"/>
      <c r="AS67" s="193"/>
      <c r="AT67" s="193"/>
      <c r="AU67" s="193"/>
      <c r="AV67" s="193"/>
      <c r="AW67" s="193"/>
      <c r="AX67" s="193"/>
      <c r="AY67" s="193"/>
      <c r="AZ67" s="193"/>
      <c r="BA67" s="193"/>
      <c r="BB67" s="241"/>
      <c r="BC67" s="232"/>
      <c r="BD67" s="242" t="s">
        <v>181</v>
      </c>
      <c r="BE67" s="242" t="s">
        <v>182</v>
      </c>
      <c r="BF67" s="242" t="s">
        <v>166</v>
      </c>
      <c r="BG67" s="208"/>
      <c r="BH67" s="242" t="s">
        <v>43</v>
      </c>
      <c r="BI67" s="242" t="s">
        <v>45</v>
      </c>
      <c r="BJ67" s="242" t="s">
        <v>47</v>
      </c>
      <c r="BK67" s="242"/>
      <c r="BL67" s="242" t="s">
        <v>166</v>
      </c>
    </row>
    <row r="68" customFormat="false" ht="15" hidden="false" customHeight="true" outlineLevel="0" collapsed="false">
      <c r="C68" s="220"/>
      <c r="D68" s="221"/>
      <c r="E68" s="222"/>
      <c r="F68" s="272"/>
      <c r="G68" s="224"/>
      <c r="H68" s="225"/>
      <c r="I68" s="226"/>
      <c r="J68" s="227"/>
      <c r="K68" s="228"/>
      <c r="L68" s="233"/>
      <c r="M68" s="234"/>
      <c r="N68" s="235"/>
      <c r="O68" s="236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43"/>
      <c r="AD68" s="237" t="s">
        <v>166</v>
      </c>
      <c r="AE68" s="244" t="s">
        <v>136</v>
      </c>
      <c r="AF68" s="245" t="s">
        <v>54</v>
      </c>
      <c r="AG68" s="202" t="n">
        <f aca="false">SUM(AJ68,AK68,AN68,AQ68,AT68,AW68,AZ68)</f>
        <v>16704.788</v>
      </c>
      <c r="AH68" s="246" t="n">
        <f aca="false">SUM(AJ68,AL68,AO68,AR68,AU68,AX68,BA68)</f>
        <v>14.7264</v>
      </c>
      <c r="AI68" s="170" t="n">
        <f aca="false">AG68-AH68</f>
        <v>16690.0616</v>
      </c>
      <c r="AJ68" s="247" t="n">
        <f aca="false">12.48*1.18</f>
        <v>14.7264</v>
      </c>
      <c r="AK68" s="247"/>
      <c r="AL68" s="248"/>
      <c r="AM68" s="204" t="n">
        <f aca="false">AK68-AL68</f>
        <v>0</v>
      </c>
      <c r="AN68" s="249" t="n">
        <f aca="false">14144.12*1.18</f>
        <v>16690.0616</v>
      </c>
      <c r="AO68" s="248"/>
      <c r="AP68" s="204" t="n">
        <f aca="false">AN68-AO68</f>
        <v>16690.0616</v>
      </c>
      <c r="AQ68" s="247"/>
      <c r="AR68" s="248"/>
      <c r="AS68" s="204" t="n">
        <f aca="false">AQ68-AR68</f>
        <v>0</v>
      </c>
      <c r="AT68" s="247"/>
      <c r="AU68" s="250"/>
      <c r="AV68" s="204" t="n">
        <f aca="false">AT68-AU68</f>
        <v>0</v>
      </c>
      <c r="AW68" s="247"/>
      <c r="AX68" s="250"/>
      <c r="AY68" s="204" t="n">
        <f aca="false">AW68-AX68</f>
        <v>0</v>
      </c>
      <c r="AZ68" s="248"/>
      <c r="BA68" s="248"/>
      <c r="BB68" s="170" t="n">
        <f aca="false">AZ68-BA68</f>
        <v>0</v>
      </c>
      <c r="BC68" s="232" t="n">
        <v>0</v>
      </c>
      <c r="BD68" s="242"/>
      <c r="BE68" s="242"/>
      <c r="BF68" s="242"/>
      <c r="BG68" s="205" t="str">
        <f aca="false">AE68 &amp; BC68</f>
        <v>Прибыль направляемая на инвестиции0</v>
      </c>
      <c r="BH68" s="242"/>
      <c r="BI68" s="242"/>
      <c r="BJ68" s="242"/>
      <c r="BK68" s="242"/>
      <c r="BL68" s="242"/>
    </row>
    <row r="69" customFormat="false" ht="15" hidden="false" customHeight="true" outlineLevel="0" collapsed="false">
      <c r="C69" s="220"/>
      <c r="D69" s="221"/>
      <c r="E69" s="222"/>
      <c r="F69" s="272"/>
      <c r="G69" s="224"/>
      <c r="H69" s="225"/>
      <c r="I69" s="226"/>
      <c r="J69" s="227"/>
      <c r="K69" s="228"/>
      <c r="L69" s="233"/>
      <c r="M69" s="234"/>
      <c r="N69" s="235"/>
      <c r="O69" s="236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58"/>
      <c r="AD69" s="259"/>
      <c r="AE69" s="260" t="s">
        <v>183</v>
      </c>
      <c r="AF69" s="261"/>
      <c r="AG69" s="262"/>
      <c r="AH69" s="262"/>
      <c r="AI69" s="262"/>
      <c r="AJ69" s="262"/>
      <c r="AK69" s="262"/>
      <c r="AL69" s="262"/>
      <c r="AM69" s="262"/>
      <c r="AN69" s="262"/>
      <c r="AO69" s="262"/>
      <c r="AP69" s="262"/>
      <c r="AQ69" s="262"/>
      <c r="AR69" s="262"/>
      <c r="AS69" s="262"/>
      <c r="AT69" s="262"/>
      <c r="AU69" s="262"/>
      <c r="AV69" s="262"/>
      <c r="AW69" s="262"/>
      <c r="AX69" s="262"/>
      <c r="AY69" s="262"/>
      <c r="AZ69" s="262"/>
      <c r="BA69" s="262"/>
      <c r="BB69" s="263"/>
      <c r="BC69" s="232"/>
      <c r="BD69" s="242"/>
      <c r="BE69" s="242"/>
      <c r="BF69" s="242"/>
      <c r="BG69" s="208"/>
      <c r="BH69" s="242"/>
      <c r="BI69" s="242"/>
      <c r="BJ69" s="242"/>
      <c r="BK69" s="242"/>
      <c r="BL69" s="242"/>
    </row>
    <row r="70" customFormat="false" ht="15" hidden="false" customHeight="true" outlineLevel="0" collapsed="false">
      <c r="C70" s="162"/>
      <c r="D70" s="221"/>
      <c r="E70" s="222"/>
      <c r="F70" s="272"/>
      <c r="G70" s="224"/>
      <c r="H70" s="225"/>
      <c r="I70" s="226"/>
      <c r="J70" s="227"/>
      <c r="K70" s="228"/>
      <c r="L70" s="266"/>
      <c r="M70" s="267"/>
      <c r="N70" s="268" t="s">
        <v>201</v>
      </c>
      <c r="O70" s="268"/>
      <c r="P70" s="269"/>
      <c r="Q70" s="269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70"/>
      <c r="AK70" s="270"/>
      <c r="AL70" s="270"/>
      <c r="AM70" s="270"/>
      <c r="AN70" s="270"/>
      <c r="AO70" s="270"/>
      <c r="AP70" s="270"/>
      <c r="AQ70" s="270"/>
      <c r="AR70" s="270"/>
      <c r="AS70" s="270"/>
      <c r="AT70" s="270"/>
      <c r="AU70" s="270"/>
      <c r="AV70" s="270"/>
      <c r="AW70" s="270"/>
      <c r="AX70" s="270"/>
      <c r="AY70" s="270"/>
      <c r="AZ70" s="270"/>
      <c r="BA70" s="270"/>
      <c r="BB70" s="271"/>
      <c r="BC70" s="232"/>
      <c r="BD70" s="208"/>
      <c r="BE70" s="208"/>
      <c r="BF70" s="208"/>
      <c r="BG70" s="208"/>
      <c r="BH70" s="208"/>
      <c r="BI70" s="208"/>
    </row>
    <row r="71" customFormat="false" ht="11.25" hidden="false" customHeight="true" outlineLevel="0" collapsed="false">
      <c r="C71" s="220" t="s">
        <v>98</v>
      </c>
      <c r="D71" s="221" t="s">
        <v>200</v>
      </c>
      <c r="E71" s="222" t="s">
        <v>222</v>
      </c>
      <c r="F71" s="272"/>
      <c r="G71" s="224" t="s">
        <v>169</v>
      </c>
      <c r="H71" s="225" t="s">
        <v>170</v>
      </c>
      <c r="I71" s="226" t="n">
        <v>3</v>
      </c>
      <c r="J71" s="227" t="s">
        <v>223</v>
      </c>
      <c r="K71" s="228" t="n">
        <v>100</v>
      </c>
      <c r="L71" s="229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  <c r="AL71" s="230"/>
      <c r="AM71" s="230"/>
      <c r="AN71" s="230"/>
      <c r="AO71" s="230"/>
      <c r="AP71" s="230"/>
      <c r="AQ71" s="230"/>
      <c r="AR71" s="230"/>
      <c r="AS71" s="230"/>
      <c r="AT71" s="230"/>
      <c r="AU71" s="230"/>
      <c r="AV71" s="230"/>
      <c r="AW71" s="230"/>
      <c r="AX71" s="230"/>
      <c r="AY71" s="230"/>
      <c r="AZ71" s="230"/>
      <c r="BA71" s="230"/>
      <c r="BB71" s="231"/>
      <c r="BC71" s="232"/>
      <c r="BD71" s="208"/>
      <c r="BE71" s="208"/>
      <c r="BF71" s="208"/>
      <c r="BG71" s="208"/>
      <c r="BH71" s="208"/>
      <c r="BI71" s="208"/>
    </row>
    <row r="72" customFormat="false" ht="11.25" hidden="false" customHeight="true" outlineLevel="0" collapsed="false">
      <c r="C72" s="220"/>
      <c r="D72" s="221"/>
      <c r="E72" s="222"/>
      <c r="F72" s="272"/>
      <c r="G72" s="224"/>
      <c r="H72" s="225"/>
      <c r="I72" s="226"/>
      <c r="J72" s="227"/>
      <c r="K72" s="228"/>
      <c r="L72" s="233"/>
      <c r="M72" s="234" t="n">
        <v>1</v>
      </c>
      <c r="N72" s="235" t="s">
        <v>172</v>
      </c>
      <c r="O72" s="236" t="s">
        <v>184</v>
      </c>
      <c r="P72" s="237" t="s">
        <v>174</v>
      </c>
      <c r="Q72" s="237" t="s">
        <v>99</v>
      </c>
      <c r="R72" s="237" t="s">
        <v>99</v>
      </c>
      <c r="S72" s="237" t="s">
        <v>100</v>
      </c>
      <c r="T72" s="237" t="s">
        <v>175</v>
      </c>
      <c r="U72" s="237" t="s">
        <v>176</v>
      </c>
      <c r="V72" s="237" t="s">
        <v>185</v>
      </c>
      <c r="W72" s="237" t="s">
        <v>186</v>
      </c>
      <c r="X72" s="237" t="s">
        <v>179</v>
      </c>
      <c r="Y72" s="237" t="s">
        <v>179</v>
      </c>
      <c r="Z72" s="237" t="s">
        <v>100</v>
      </c>
      <c r="AA72" s="237" t="s">
        <v>175</v>
      </c>
      <c r="AB72" s="237" t="s">
        <v>176</v>
      </c>
      <c r="AC72" s="238"/>
      <c r="AD72" s="239" t="n">
        <v>0</v>
      </c>
      <c r="AE72" s="240" t="s">
        <v>180</v>
      </c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  <c r="BB72" s="241"/>
      <c r="BC72" s="232"/>
      <c r="BD72" s="242" t="s">
        <v>181</v>
      </c>
      <c r="BE72" s="242" t="s">
        <v>187</v>
      </c>
      <c r="BF72" s="242" t="s">
        <v>143</v>
      </c>
      <c r="BG72" s="208"/>
      <c r="BH72" s="242" t="s">
        <v>43</v>
      </c>
      <c r="BI72" s="242" t="s">
        <v>45</v>
      </c>
      <c r="BJ72" s="242" t="s">
        <v>47</v>
      </c>
      <c r="BK72" s="242"/>
      <c r="BL72" s="242" t="s">
        <v>166</v>
      </c>
    </row>
    <row r="73" customFormat="false" ht="15" hidden="false" customHeight="true" outlineLevel="0" collapsed="false">
      <c r="C73" s="220"/>
      <c r="D73" s="221"/>
      <c r="E73" s="222"/>
      <c r="F73" s="272"/>
      <c r="G73" s="224"/>
      <c r="H73" s="225"/>
      <c r="I73" s="226"/>
      <c r="J73" s="227"/>
      <c r="K73" s="228"/>
      <c r="L73" s="233"/>
      <c r="M73" s="234"/>
      <c r="N73" s="235"/>
      <c r="O73" s="236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37"/>
      <c r="AC73" s="243"/>
      <c r="AD73" s="237" t="s">
        <v>166</v>
      </c>
      <c r="AE73" s="244" t="s">
        <v>136</v>
      </c>
      <c r="AF73" s="245" t="s">
        <v>54</v>
      </c>
      <c r="AG73" s="202" t="n">
        <f aca="false">SUM(AJ73,AK73,AN73,AQ73,AT73,AW73,AZ73)</f>
        <v>1473.525</v>
      </c>
      <c r="AH73" s="246" t="n">
        <f aca="false">SUM(AJ73,AL73,AO73,AR73,AU73,AX73,BA73)</f>
        <v>1.5222</v>
      </c>
      <c r="AI73" s="170" t="n">
        <f aca="false">AG73-AH73</f>
        <v>1472.0028</v>
      </c>
      <c r="AJ73" s="247" t="n">
        <f aca="false">1.29*1.18</f>
        <v>1.5222</v>
      </c>
      <c r="AK73" s="247" t="n">
        <f aca="false">1247.46*1.18</f>
        <v>1472.0028</v>
      </c>
      <c r="AL73" s="248"/>
      <c r="AM73" s="204" t="n">
        <f aca="false">AK73-AL73</f>
        <v>1472.0028</v>
      </c>
      <c r="AN73" s="249"/>
      <c r="AO73" s="248"/>
      <c r="AP73" s="204" t="n">
        <f aca="false">AN73-AO73</f>
        <v>0</v>
      </c>
      <c r="AQ73" s="247"/>
      <c r="AR73" s="248"/>
      <c r="AS73" s="204" t="n">
        <f aca="false">AQ73-AR73</f>
        <v>0</v>
      </c>
      <c r="AT73" s="247"/>
      <c r="AU73" s="250"/>
      <c r="AV73" s="204" t="n">
        <f aca="false">AT73-AU73</f>
        <v>0</v>
      </c>
      <c r="AW73" s="247"/>
      <c r="AX73" s="250"/>
      <c r="AY73" s="204" t="n">
        <f aca="false">AW73-AX73</f>
        <v>0</v>
      </c>
      <c r="AZ73" s="248"/>
      <c r="BA73" s="248"/>
      <c r="BB73" s="170" t="n">
        <f aca="false">AZ73-BA73</f>
        <v>0</v>
      </c>
      <c r="BC73" s="232" t="n">
        <v>0</v>
      </c>
      <c r="BD73" s="242"/>
      <c r="BE73" s="242"/>
      <c r="BF73" s="242"/>
      <c r="BG73" s="205" t="str">
        <f aca="false">AE73 &amp; BC73</f>
        <v>Прибыль направляемая на инвестиции0</v>
      </c>
      <c r="BH73" s="242"/>
      <c r="BI73" s="242"/>
      <c r="BJ73" s="242"/>
      <c r="BK73" s="242"/>
      <c r="BL73" s="242"/>
    </row>
    <row r="74" customFormat="false" ht="15" hidden="false" customHeight="true" outlineLevel="0" collapsed="false">
      <c r="C74" s="220"/>
      <c r="D74" s="221"/>
      <c r="E74" s="222"/>
      <c r="F74" s="272"/>
      <c r="G74" s="224"/>
      <c r="H74" s="225"/>
      <c r="I74" s="226"/>
      <c r="J74" s="227"/>
      <c r="K74" s="228"/>
      <c r="L74" s="233"/>
      <c r="M74" s="234"/>
      <c r="N74" s="235"/>
      <c r="O74" s="236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58"/>
      <c r="AD74" s="259"/>
      <c r="AE74" s="260" t="s">
        <v>183</v>
      </c>
      <c r="AF74" s="261"/>
      <c r="AG74" s="262"/>
      <c r="AH74" s="262"/>
      <c r="AI74" s="262"/>
      <c r="AJ74" s="262"/>
      <c r="AK74" s="262"/>
      <c r="AL74" s="262"/>
      <c r="AM74" s="262"/>
      <c r="AN74" s="262"/>
      <c r="AO74" s="262"/>
      <c r="AP74" s="262"/>
      <c r="AQ74" s="262"/>
      <c r="AR74" s="262"/>
      <c r="AS74" s="262"/>
      <c r="AT74" s="262"/>
      <c r="AU74" s="262"/>
      <c r="AV74" s="262"/>
      <c r="AW74" s="262"/>
      <c r="AX74" s="262"/>
      <c r="AY74" s="262"/>
      <c r="AZ74" s="262"/>
      <c r="BA74" s="262"/>
      <c r="BB74" s="263"/>
      <c r="BC74" s="232"/>
      <c r="BD74" s="242"/>
      <c r="BE74" s="242"/>
      <c r="BF74" s="242"/>
      <c r="BG74" s="208"/>
      <c r="BH74" s="242"/>
      <c r="BI74" s="242"/>
      <c r="BJ74" s="242"/>
      <c r="BK74" s="242"/>
      <c r="BL74" s="242"/>
    </row>
    <row r="75" customFormat="false" ht="15" hidden="false" customHeight="true" outlineLevel="0" collapsed="false">
      <c r="C75" s="162"/>
      <c r="D75" s="221"/>
      <c r="E75" s="222"/>
      <c r="F75" s="272"/>
      <c r="G75" s="224"/>
      <c r="H75" s="225"/>
      <c r="I75" s="226"/>
      <c r="J75" s="227"/>
      <c r="K75" s="228"/>
      <c r="L75" s="266"/>
      <c r="M75" s="267"/>
      <c r="N75" s="268" t="s">
        <v>201</v>
      </c>
      <c r="O75" s="268"/>
      <c r="P75" s="269"/>
      <c r="Q75" s="269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270"/>
      <c r="AU75" s="270"/>
      <c r="AV75" s="270"/>
      <c r="AW75" s="270"/>
      <c r="AX75" s="270"/>
      <c r="AY75" s="270"/>
      <c r="AZ75" s="270"/>
      <c r="BA75" s="270"/>
      <c r="BB75" s="271"/>
      <c r="BC75" s="232"/>
      <c r="BD75" s="208"/>
      <c r="BE75" s="208"/>
      <c r="BF75" s="208"/>
      <c r="BG75" s="208"/>
      <c r="BH75" s="208"/>
      <c r="BI75" s="208"/>
    </row>
    <row r="76" customFormat="false" ht="11.25" hidden="false" customHeight="true" outlineLevel="0" collapsed="false">
      <c r="C76" s="220" t="s">
        <v>98</v>
      </c>
      <c r="D76" s="221" t="s">
        <v>210</v>
      </c>
      <c r="E76" s="222" t="s">
        <v>222</v>
      </c>
      <c r="F76" s="272"/>
      <c r="G76" s="224" t="s">
        <v>169</v>
      </c>
      <c r="H76" s="225" t="s">
        <v>170</v>
      </c>
      <c r="I76" s="226" t="n">
        <v>3</v>
      </c>
      <c r="J76" s="227" t="s">
        <v>223</v>
      </c>
      <c r="K76" s="228" t="n">
        <v>100</v>
      </c>
      <c r="L76" s="229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  <c r="AJ76" s="230"/>
      <c r="AK76" s="230"/>
      <c r="AL76" s="230"/>
      <c r="AM76" s="230"/>
      <c r="AN76" s="230"/>
      <c r="AO76" s="230"/>
      <c r="AP76" s="230"/>
      <c r="AQ76" s="230"/>
      <c r="AR76" s="230"/>
      <c r="AS76" s="230"/>
      <c r="AT76" s="230"/>
      <c r="AU76" s="230"/>
      <c r="AV76" s="230"/>
      <c r="AW76" s="230"/>
      <c r="AX76" s="230"/>
      <c r="AY76" s="230"/>
      <c r="AZ76" s="230"/>
      <c r="BA76" s="230"/>
      <c r="BB76" s="231"/>
      <c r="BC76" s="232"/>
      <c r="BD76" s="208"/>
      <c r="BE76" s="208"/>
      <c r="BF76" s="208"/>
      <c r="BG76" s="208"/>
      <c r="BH76" s="208"/>
      <c r="BI76" s="208"/>
    </row>
    <row r="77" customFormat="false" ht="11.25" hidden="false" customHeight="true" outlineLevel="0" collapsed="false">
      <c r="C77" s="220"/>
      <c r="D77" s="221"/>
      <c r="E77" s="222"/>
      <c r="F77" s="272"/>
      <c r="G77" s="224"/>
      <c r="H77" s="225"/>
      <c r="I77" s="226"/>
      <c r="J77" s="227"/>
      <c r="K77" s="228"/>
      <c r="L77" s="233"/>
      <c r="M77" s="234" t="n">
        <v>1</v>
      </c>
      <c r="N77" s="235" t="s">
        <v>172</v>
      </c>
      <c r="O77" s="236" t="s">
        <v>188</v>
      </c>
      <c r="P77" s="237" t="s">
        <v>174</v>
      </c>
      <c r="Q77" s="237" t="s">
        <v>99</v>
      </c>
      <c r="R77" s="237" t="s">
        <v>99</v>
      </c>
      <c r="S77" s="237" t="s">
        <v>100</v>
      </c>
      <c r="T77" s="237" t="s">
        <v>175</v>
      </c>
      <c r="U77" s="237" t="s">
        <v>176</v>
      </c>
      <c r="V77" s="237" t="s">
        <v>189</v>
      </c>
      <c r="W77" s="237" t="s">
        <v>190</v>
      </c>
      <c r="X77" s="237" t="s">
        <v>179</v>
      </c>
      <c r="Y77" s="237" t="s">
        <v>179</v>
      </c>
      <c r="Z77" s="237" t="s">
        <v>100</v>
      </c>
      <c r="AA77" s="237" t="s">
        <v>175</v>
      </c>
      <c r="AB77" s="237" t="s">
        <v>176</v>
      </c>
      <c r="AC77" s="238"/>
      <c r="AD77" s="239" t="n">
        <v>0</v>
      </c>
      <c r="AE77" s="240" t="s">
        <v>180</v>
      </c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241"/>
      <c r="BC77" s="232"/>
      <c r="BD77" s="242" t="s">
        <v>181</v>
      </c>
      <c r="BE77" s="242" t="s">
        <v>191</v>
      </c>
      <c r="BF77" s="242" t="s">
        <v>151</v>
      </c>
      <c r="BG77" s="208"/>
      <c r="BH77" s="242" t="s">
        <v>43</v>
      </c>
      <c r="BI77" s="242" t="s">
        <v>45</v>
      </c>
      <c r="BJ77" s="242" t="s">
        <v>47</v>
      </c>
      <c r="BK77" s="242"/>
      <c r="BL77" s="242" t="s">
        <v>166</v>
      </c>
    </row>
    <row r="78" customFormat="false" ht="15" hidden="false" customHeight="true" outlineLevel="0" collapsed="false">
      <c r="C78" s="220"/>
      <c r="D78" s="221"/>
      <c r="E78" s="222"/>
      <c r="F78" s="272"/>
      <c r="G78" s="224"/>
      <c r="H78" s="225"/>
      <c r="I78" s="226"/>
      <c r="J78" s="227"/>
      <c r="K78" s="228"/>
      <c r="L78" s="233"/>
      <c r="M78" s="234"/>
      <c r="N78" s="235"/>
      <c r="O78" s="236"/>
      <c r="P78" s="237"/>
      <c r="Q78" s="237"/>
      <c r="R78" s="237"/>
      <c r="S78" s="237"/>
      <c r="T78" s="237"/>
      <c r="U78" s="237"/>
      <c r="V78" s="237"/>
      <c r="W78" s="237"/>
      <c r="X78" s="237"/>
      <c r="Y78" s="237"/>
      <c r="Z78" s="237"/>
      <c r="AA78" s="237"/>
      <c r="AB78" s="237"/>
      <c r="AC78" s="243"/>
      <c r="AD78" s="237" t="s">
        <v>166</v>
      </c>
      <c r="AE78" s="244" t="s">
        <v>136</v>
      </c>
      <c r="AF78" s="245" t="s">
        <v>54</v>
      </c>
      <c r="AG78" s="202" t="n">
        <f aca="false">SUM(AJ78,AK78,AN78,AQ78,AT78,AW78,AZ78)</f>
        <v>1.8054</v>
      </c>
      <c r="AH78" s="246" t="n">
        <f aca="false">SUM(AJ78,AL78,AO78,AR78,AU78,AX78,BA78)</f>
        <v>1.8054</v>
      </c>
      <c r="AI78" s="170" t="n">
        <f aca="false">AG78-AH78</f>
        <v>0</v>
      </c>
      <c r="AJ78" s="247" t="n">
        <f aca="false">1.53*1.18</f>
        <v>1.8054</v>
      </c>
      <c r="AK78" s="247"/>
      <c r="AL78" s="248"/>
      <c r="AM78" s="204" t="n">
        <f aca="false">AK78-AL78</f>
        <v>0</v>
      </c>
      <c r="AN78" s="249"/>
      <c r="AO78" s="248"/>
      <c r="AP78" s="204" t="n">
        <f aca="false">AN78-AO78</f>
        <v>0</v>
      </c>
      <c r="AQ78" s="247"/>
      <c r="AR78" s="248"/>
      <c r="AS78" s="204" t="n">
        <f aca="false">AQ78-AR78</f>
        <v>0</v>
      </c>
      <c r="AT78" s="247"/>
      <c r="AU78" s="250"/>
      <c r="AV78" s="204" t="n">
        <f aca="false">AT78-AU78</f>
        <v>0</v>
      </c>
      <c r="AW78" s="247"/>
      <c r="AX78" s="250"/>
      <c r="AY78" s="204" t="n">
        <f aca="false">AW78-AX78</f>
        <v>0</v>
      </c>
      <c r="AZ78" s="248"/>
      <c r="BA78" s="248"/>
      <c r="BB78" s="170" t="n">
        <f aca="false">AZ78-BA78</f>
        <v>0</v>
      </c>
      <c r="BC78" s="232" t="n">
        <v>0</v>
      </c>
      <c r="BD78" s="242"/>
      <c r="BE78" s="242"/>
      <c r="BF78" s="242"/>
      <c r="BG78" s="205" t="str">
        <f aca="false">AE78 &amp; BC78</f>
        <v>Прибыль направляемая на инвестиции0</v>
      </c>
      <c r="BH78" s="242"/>
      <c r="BI78" s="242"/>
      <c r="BJ78" s="242"/>
      <c r="BK78" s="242"/>
      <c r="BL78" s="242"/>
    </row>
    <row r="79" customFormat="false" ht="15" hidden="false" customHeight="true" outlineLevel="0" collapsed="false">
      <c r="C79" s="220"/>
      <c r="D79" s="221"/>
      <c r="E79" s="222"/>
      <c r="F79" s="272"/>
      <c r="G79" s="224"/>
      <c r="H79" s="225"/>
      <c r="I79" s="226"/>
      <c r="J79" s="227"/>
      <c r="K79" s="228"/>
      <c r="L79" s="233"/>
      <c r="M79" s="234"/>
      <c r="N79" s="235"/>
      <c r="O79" s="236"/>
      <c r="P79" s="237"/>
      <c r="Q79" s="237"/>
      <c r="R79" s="237"/>
      <c r="S79" s="237"/>
      <c r="T79" s="237"/>
      <c r="U79" s="237"/>
      <c r="V79" s="237"/>
      <c r="W79" s="237"/>
      <c r="X79" s="237"/>
      <c r="Y79" s="237"/>
      <c r="Z79" s="237"/>
      <c r="AA79" s="237"/>
      <c r="AB79" s="237"/>
      <c r="AC79" s="258"/>
      <c r="AD79" s="259"/>
      <c r="AE79" s="260" t="s">
        <v>183</v>
      </c>
      <c r="AF79" s="261"/>
      <c r="AG79" s="262"/>
      <c r="AH79" s="262"/>
      <c r="AI79" s="262"/>
      <c r="AJ79" s="262"/>
      <c r="AK79" s="262"/>
      <c r="AL79" s="262"/>
      <c r="AM79" s="262"/>
      <c r="AN79" s="262"/>
      <c r="AO79" s="262"/>
      <c r="AP79" s="262"/>
      <c r="AQ79" s="262"/>
      <c r="AR79" s="262"/>
      <c r="AS79" s="262"/>
      <c r="AT79" s="262"/>
      <c r="AU79" s="262"/>
      <c r="AV79" s="262"/>
      <c r="AW79" s="262"/>
      <c r="AX79" s="262"/>
      <c r="AY79" s="262"/>
      <c r="AZ79" s="262"/>
      <c r="BA79" s="262"/>
      <c r="BB79" s="263"/>
      <c r="BC79" s="232"/>
      <c r="BD79" s="242"/>
      <c r="BE79" s="242"/>
      <c r="BF79" s="242"/>
      <c r="BG79" s="208"/>
      <c r="BH79" s="242"/>
      <c r="BI79" s="242"/>
      <c r="BJ79" s="242"/>
      <c r="BK79" s="242"/>
      <c r="BL79" s="242"/>
    </row>
    <row r="80" customFormat="false" ht="15" hidden="false" customHeight="true" outlineLevel="0" collapsed="false">
      <c r="C80" s="162"/>
      <c r="D80" s="221"/>
      <c r="E80" s="222"/>
      <c r="F80" s="272"/>
      <c r="G80" s="224"/>
      <c r="H80" s="225"/>
      <c r="I80" s="226"/>
      <c r="J80" s="227"/>
      <c r="K80" s="228"/>
      <c r="L80" s="266"/>
      <c r="M80" s="267"/>
      <c r="N80" s="268" t="s">
        <v>201</v>
      </c>
      <c r="O80" s="268"/>
      <c r="P80" s="269"/>
      <c r="Q80" s="269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270"/>
      <c r="AK80" s="270"/>
      <c r="AL80" s="270"/>
      <c r="AM80" s="270"/>
      <c r="AN80" s="270"/>
      <c r="AO80" s="270"/>
      <c r="AP80" s="270"/>
      <c r="AQ80" s="270"/>
      <c r="AR80" s="270"/>
      <c r="AS80" s="270"/>
      <c r="AT80" s="270"/>
      <c r="AU80" s="270"/>
      <c r="AV80" s="270"/>
      <c r="AW80" s="270"/>
      <c r="AX80" s="270"/>
      <c r="AY80" s="270"/>
      <c r="AZ80" s="270"/>
      <c r="BA80" s="270"/>
      <c r="BB80" s="271"/>
      <c r="BC80" s="232"/>
      <c r="BD80" s="208"/>
      <c r="BE80" s="208"/>
      <c r="BF80" s="208"/>
      <c r="BG80" s="208"/>
      <c r="BH80" s="208"/>
      <c r="BI80" s="208"/>
    </row>
    <row r="81" customFormat="false" ht="11.25" hidden="false" customHeight="true" outlineLevel="0" collapsed="false">
      <c r="C81" s="220" t="s">
        <v>98</v>
      </c>
      <c r="D81" s="221" t="s">
        <v>221</v>
      </c>
      <c r="E81" s="222" t="s">
        <v>222</v>
      </c>
      <c r="F81" s="272"/>
      <c r="G81" s="224" t="s">
        <v>169</v>
      </c>
      <c r="H81" s="225" t="s">
        <v>170</v>
      </c>
      <c r="I81" s="226" t="n">
        <v>3</v>
      </c>
      <c r="J81" s="227" t="s">
        <v>223</v>
      </c>
      <c r="K81" s="228" t="n">
        <v>100</v>
      </c>
      <c r="L81" s="229"/>
      <c r="M81" s="230"/>
      <c r="N81" s="230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  <c r="Z81" s="230"/>
      <c r="AA81" s="230"/>
      <c r="AB81" s="230"/>
      <c r="AC81" s="230"/>
      <c r="AD81" s="230"/>
      <c r="AE81" s="230"/>
      <c r="AF81" s="230"/>
      <c r="AG81" s="230"/>
      <c r="AH81" s="230"/>
      <c r="AI81" s="230"/>
      <c r="AJ81" s="230"/>
      <c r="AK81" s="230"/>
      <c r="AL81" s="230"/>
      <c r="AM81" s="230"/>
      <c r="AN81" s="230"/>
      <c r="AO81" s="230"/>
      <c r="AP81" s="230"/>
      <c r="AQ81" s="230"/>
      <c r="AR81" s="230"/>
      <c r="AS81" s="230"/>
      <c r="AT81" s="230"/>
      <c r="AU81" s="230"/>
      <c r="AV81" s="230"/>
      <c r="AW81" s="230"/>
      <c r="AX81" s="230"/>
      <c r="AY81" s="230"/>
      <c r="AZ81" s="230"/>
      <c r="BA81" s="230"/>
      <c r="BB81" s="231"/>
      <c r="BC81" s="232"/>
      <c r="BD81" s="208"/>
      <c r="BE81" s="208"/>
      <c r="BF81" s="208"/>
      <c r="BG81" s="208"/>
      <c r="BH81" s="208"/>
      <c r="BI81" s="208"/>
    </row>
    <row r="82" customFormat="false" ht="11.25" hidden="false" customHeight="true" outlineLevel="0" collapsed="false">
      <c r="C82" s="220"/>
      <c r="D82" s="221"/>
      <c r="E82" s="222"/>
      <c r="F82" s="272"/>
      <c r="G82" s="224"/>
      <c r="H82" s="225"/>
      <c r="I82" s="226"/>
      <c r="J82" s="227"/>
      <c r="K82" s="228"/>
      <c r="L82" s="233"/>
      <c r="M82" s="234" t="n">
        <v>1</v>
      </c>
      <c r="N82" s="235" t="s">
        <v>172</v>
      </c>
      <c r="O82" s="236" t="s">
        <v>192</v>
      </c>
      <c r="P82" s="237" t="s">
        <v>174</v>
      </c>
      <c r="Q82" s="237" t="s">
        <v>99</v>
      </c>
      <c r="R82" s="237" t="s">
        <v>99</v>
      </c>
      <c r="S82" s="237" t="s">
        <v>100</v>
      </c>
      <c r="T82" s="237" t="s">
        <v>175</v>
      </c>
      <c r="U82" s="237" t="s">
        <v>176</v>
      </c>
      <c r="V82" s="237" t="s">
        <v>193</v>
      </c>
      <c r="W82" s="237" t="s">
        <v>194</v>
      </c>
      <c r="X82" s="237" t="s">
        <v>179</v>
      </c>
      <c r="Y82" s="237" t="s">
        <v>179</v>
      </c>
      <c r="Z82" s="237" t="s">
        <v>100</v>
      </c>
      <c r="AA82" s="237" t="s">
        <v>175</v>
      </c>
      <c r="AB82" s="237" t="s">
        <v>176</v>
      </c>
      <c r="AC82" s="238"/>
      <c r="AD82" s="239" t="n">
        <v>0</v>
      </c>
      <c r="AE82" s="240" t="s">
        <v>180</v>
      </c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  <c r="AY82" s="193"/>
      <c r="AZ82" s="193"/>
      <c r="BA82" s="193"/>
      <c r="BB82" s="241"/>
      <c r="BC82" s="232"/>
      <c r="BD82" s="242" t="s">
        <v>181</v>
      </c>
      <c r="BE82" s="242" t="s">
        <v>195</v>
      </c>
      <c r="BF82" s="242" t="s">
        <v>159</v>
      </c>
      <c r="BG82" s="208"/>
      <c r="BH82" s="242" t="s">
        <v>43</v>
      </c>
      <c r="BI82" s="242" t="s">
        <v>45</v>
      </c>
      <c r="BJ82" s="242" t="s">
        <v>47</v>
      </c>
      <c r="BK82" s="242"/>
      <c r="BL82" s="242" t="s">
        <v>166</v>
      </c>
    </row>
    <row r="83" customFormat="false" ht="15" hidden="false" customHeight="true" outlineLevel="0" collapsed="false">
      <c r="C83" s="220"/>
      <c r="D83" s="221"/>
      <c r="E83" s="222"/>
      <c r="F83" s="272"/>
      <c r="G83" s="224"/>
      <c r="H83" s="225"/>
      <c r="I83" s="226"/>
      <c r="J83" s="227"/>
      <c r="K83" s="228"/>
      <c r="L83" s="233"/>
      <c r="M83" s="234"/>
      <c r="N83" s="235"/>
      <c r="O83" s="236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37"/>
      <c r="AB83" s="237"/>
      <c r="AC83" s="243"/>
      <c r="AD83" s="237" t="s">
        <v>166</v>
      </c>
      <c r="AE83" s="244" t="s">
        <v>136</v>
      </c>
      <c r="AF83" s="245" t="s">
        <v>54</v>
      </c>
      <c r="AG83" s="202" t="n">
        <f aca="false">SUM(AJ83,AK83,AN83,AQ83,AT83,AW83,AZ83)</f>
        <v>2.2774</v>
      </c>
      <c r="AH83" s="246" t="n">
        <f aca="false">SUM(AJ83,AL83,AO83,AR83,AU83,AX83,BA83)</f>
        <v>2.2774</v>
      </c>
      <c r="AI83" s="170" t="n">
        <f aca="false">AG83-AH83</f>
        <v>0</v>
      </c>
      <c r="AJ83" s="247" t="n">
        <f aca="false">1.93*1.18</f>
        <v>2.2774</v>
      </c>
      <c r="AK83" s="247"/>
      <c r="AL83" s="248"/>
      <c r="AM83" s="204" t="n">
        <f aca="false">AK83-AL83</f>
        <v>0</v>
      </c>
      <c r="AN83" s="249"/>
      <c r="AO83" s="248"/>
      <c r="AP83" s="204" t="n">
        <f aca="false">AN83-AO83</f>
        <v>0</v>
      </c>
      <c r="AQ83" s="247"/>
      <c r="AR83" s="248"/>
      <c r="AS83" s="204" t="n">
        <f aca="false">AQ83-AR83</f>
        <v>0</v>
      </c>
      <c r="AT83" s="247"/>
      <c r="AU83" s="250"/>
      <c r="AV83" s="204" t="n">
        <f aca="false">AT83-AU83</f>
        <v>0</v>
      </c>
      <c r="AW83" s="247"/>
      <c r="AX83" s="250"/>
      <c r="AY83" s="204" t="n">
        <f aca="false">AW83-AX83</f>
        <v>0</v>
      </c>
      <c r="AZ83" s="248"/>
      <c r="BA83" s="248"/>
      <c r="BB83" s="170" t="n">
        <f aca="false">AZ83-BA83</f>
        <v>0</v>
      </c>
      <c r="BC83" s="232" t="n">
        <v>0</v>
      </c>
      <c r="BD83" s="242"/>
      <c r="BE83" s="242"/>
      <c r="BF83" s="242"/>
      <c r="BG83" s="205" t="str">
        <f aca="false">AE83 &amp; BC83</f>
        <v>Прибыль направляемая на инвестиции0</v>
      </c>
      <c r="BH83" s="242"/>
      <c r="BI83" s="242"/>
      <c r="BJ83" s="242"/>
      <c r="BK83" s="242"/>
      <c r="BL83" s="242"/>
    </row>
    <row r="84" customFormat="false" ht="15" hidden="false" customHeight="true" outlineLevel="0" collapsed="false">
      <c r="C84" s="220"/>
      <c r="D84" s="221"/>
      <c r="E84" s="222"/>
      <c r="F84" s="272"/>
      <c r="G84" s="224"/>
      <c r="H84" s="225"/>
      <c r="I84" s="226"/>
      <c r="J84" s="227"/>
      <c r="K84" s="228"/>
      <c r="L84" s="233"/>
      <c r="M84" s="234"/>
      <c r="N84" s="235"/>
      <c r="O84" s="236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A84" s="237"/>
      <c r="AB84" s="237"/>
      <c r="AC84" s="258"/>
      <c r="AD84" s="259"/>
      <c r="AE84" s="260" t="s">
        <v>183</v>
      </c>
      <c r="AF84" s="261"/>
      <c r="AG84" s="262"/>
      <c r="AH84" s="262"/>
      <c r="AI84" s="262"/>
      <c r="AJ84" s="262"/>
      <c r="AK84" s="262"/>
      <c r="AL84" s="262"/>
      <c r="AM84" s="262"/>
      <c r="AN84" s="262"/>
      <c r="AO84" s="262"/>
      <c r="AP84" s="262"/>
      <c r="AQ84" s="262"/>
      <c r="AR84" s="262"/>
      <c r="AS84" s="262"/>
      <c r="AT84" s="262"/>
      <c r="AU84" s="262"/>
      <c r="AV84" s="262"/>
      <c r="AW84" s="262"/>
      <c r="AX84" s="262"/>
      <c r="AY84" s="262"/>
      <c r="AZ84" s="262"/>
      <c r="BA84" s="262"/>
      <c r="BB84" s="263"/>
      <c r="BC84" s="232"/>
      <c r="BD84" s="242"/>
      <c r="BE84" s="242"/>
      <c r="BF84" s="242"/>
      <c r="BG84" s="208"/>
      <c r="BH84" s="242"/>
      <c r="BI84" s="242"/>
      <c r="BJ84" s="242"/>
      <c r="BK84" s="242"/>
      <c r="BL84" s="242"/>
    </row>
    <row r="85" customFormat="false" ht="15" hidden="false" customHeight="true" outlineLevel="0" collapsed="false">
      <c r="C85" s="162"/>
      <c r="D85" s="221"/>
      <c r="E85" s="222"/>
      <c r="F85" s="272"/>
      <c r="G85" s="224"/>
      <c r="H85" s="225"/>
      <c r="I85" s="226"/>
      <c r="J85" s="227"/>
      <c r="K85" s="228"/>
      <c r="L85" s="266"/>
      <c r="M85" s="267"/>
      <c r="N85" s="268" t="s">
        <v>201</v>
      </c>
      <c r="O85" s="268"/>
      <c r="P85" s="269"/>
      <c r="Q85" s="269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270"/>
      <c r="AQ85" s="270"/>
      <c r="AR85" s="270"/>
      <c r="AS85" s="270"/>
      <c r="AT85" s="270"/>
      <c r="AU85" s="270"/>
      <c r="AV85" s="270"/>
      <c r="AW85" s="270"/>
      <c r="AX85" s="270"/>
      <c r="AY85" s="270"/>
      <c r="AZ85" s="270"/>
      <c r="BA85" s="270"/>
      <c r="BB85" s="271"/>
      <c r="BC85" s="232"/>
      <c r="BD85" s="208"/>
      <c r="BE85" s="208"/>
      <c r="BF85" s="208"/>
      <c r="BG85" s="208"/>
      <c r="BH85" s="208"/>
      <c r="BI85" s="208"/>
    </row>
    <row r="86" customFormat="false" ht="11.25" hidden="false" customHeight="true" outlineLevel="0" collapsed="false">
      <c r="C86" s="220" t="s">
        <v>98</v>
      </c>
      <c r="D86" s="221" t="s">
        <v>224</v>
      </c>
      <c r="E86" s="222" t="s">
        <v>222</v>
      </c>
      <c r="F86" s="272"/>
      <c r="G86" s="224" t="s">
        <v>169</v>
      </c>
      <c r="H86" s="225" t="s">
        <v>170</v>
      </c>
      <c r="I86" s="226" t="n">
        <v>3</v>
      </c>
      <c r="J86" s="227" t="s">
        <v>171</v>
      </c>
      <c r="K86" s="228" t="n">
        <v>5</v>
      </c>
      <c r="L86" s="229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0"/>
      <c r="AS86" s="230"/>
      <c r="AT86" s="230"/>
      <c r="AU86" s="230"/>
      <c r="AV86" s="230"/>
      <c r="AW86" s="230"/>
      <c r="AX86" s="230"/>
      <c r="AY86" s="230"/>
      <c r="AZ86" s="230"/>
      <c r="BA86" s="230"/>
      <c r="BB86" s="231"/>
      <c r="BC86" s="232"/>
      <c r="BD86" s="208"/>
      <c r="BE86" s="208"/>
      <c r="BF86" s="208"/>
      <c r="BG86" s="208"/>
      <c r="BH86" s="208"/>
      <c r="BI86" s="208"/>
    </row>
    <row r="87" customFormat="false" ht="11.25" hidden="false" customHeight="true" outlineLevel="0" collapsed="false">
      <c r="C87" s="220"/>
      <c r="D87" s="221"/>
      <c r="E87" s="222"/>
      <c r="F87" s="272"/>
      <c r="G87" s="224"/>
      <c r="H87" s="225"/>
      <c r="I87" s="226"/>
      <c r="J87" s="227"/>
      <c r="K87" s="228"/>
      <c r="L87" s="233"/>
      <c r="M87" s="234" t="n">
        <v>1</v>
      </c>
      <c r="N87" s="235" t="s">
        <v>172</v>
      </c>
      <c r="O87" s="236" t="s">
        <v>196</v>
      </c>
      <c r="P87" s="237" t="s">
        <v>174</v>
      </c>
      <c r="Q87" s="237" t="s">
        <v>99</v>
      </c>
      <c r="R87" s="237" t="s">
        <v>99</v>
      </c>
      <c r="S87" s="237" t="s">
        <v>100</v>
      </c>
      <c r="T87" s="237" t="s">
        <v>175</v>
      </c>
      <c r="U87" s="237" t="s">
        <v>176</v>
      </c>
      <c r="V87" s="237" t="s">
        <v>197</v>
      </c>
      <c r="W87" s="237" t="s">
        <v>198</v>
      </c>
      <c r="X87" s="237" t="s">
        <v>179</v>
      </c>
      <c r="Y87" s="237" t="s">
        <v>179</v>
      </c>
      <c r="Z87" s="237" t="s">
        <v>100</v>
      </c>
      <c r="AA87" s="237" t="s">
        <v>175</v>
      </c>
      <c r="AB87" s="237" t="s">
        <v>176</v>
      </c>
      <c r="AC87" s="238"/>
      <c r="AD87" s="239" t="n">
        <v>0</v>
      </c>
      <c r="AE87" s="240" t="s">
        <v>180</v>
      </c>
      <c r="AF87" s="193"/>
      <c r="AG87" s="193"/>
      <c r="AH87" s="193"/>
      <c r="AI87" s="193"/>
      <c r="AJ87" s="193"/>
      <c r="AK87" s="193"/>
      <c r="AL87" s="193"/>
      <c r="AM87" s="193"/>
      <c r="AN87" s="193"/>
      <c r="AO87" s="193"/>
      <c r="AP87" s="193"/>
      <c r="AQ87" s="193"/>
      <c r="AR87" s="193"/>
      <c r="AS87" s="193"/>
      <c r="AT87" s="193"/>
      <c r="AU87" s="193"/>
      <c r="AV87" s="193"/>
      <c r="AW87" s="193"/>
      <c r="AX87" s="193"/>
      <c r="AY87" s="193"/>
      <c r="AZ87" s="193"/>
      <c r="BA87" s="193"/>
      <c r="BB87" s="241"/>
      <c r="BC87" s="232"/>
      <c r="BD87" s="242" t="s">
        <v>181</v>
      </c>
      <c r="BE87" s="242" t="s">
        <v>199</v>
      </c>
      <c r="BF87" s="242" t="s">
        <v>200</v>
      </c>
      <c r="BG87" s="208"/>
      <c r="BH87" s="242" t="s">
        <v>43</v>
      </c>
      <c r="BI87" s="242" t="s">
        <v>45</v>
      </c>
      <c r="BJ87" s="242" t="s">
        <v>47</v>
      </c>
      <c r="BK87" s="242"/>
      <c r="BL87" s="242" t="s">
        <v>166</v>
      </c>
    </row>
    <row r="88" customFormat="false" ht="15" hidden="false" customHeight="true" outlineLevel="0" collapsed="false">
      <c r="C88" s="220"/>
      <c r="D88" s="221"/>
      <c r="E88" s="222"/>
      <c r="F88" s="272"/>
      <c r="G88" s="224"/>
      <c r="H88" s="225"/>
      <c r="I88" s="226"/>
      <c r="J88" s="227"/>
      <c r="K88" s="228"/>
      <c r="L88" s="233"/>
      <c r="M88" s="234"/>
      <c r="N88" s="235"/>
      <c r="O88" s="236"/>
      <c r="P88" s="237"/>
      <c r="Q88" s="237"/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43"/>
      <c r="AD88" s="237" t="s">
        <v>166</v>
      </c>
      <c r="AE88" s="244" t="s">
        <v>136</v>
      </c>
      <c r="AF88" s="245" t="s">
        <v>54</v>
      </c>
      <c r="AG88" s="202" t="n">
        <f aca="false">SUM(AJ88,AK88,AN88,AQ88,AT88,AW88,AZ88)</f>
        <v>3365.7022</v>
      </c>
      <c r="AH88" s="246" t="n">
        <f aca="false">SUM(AJ88,AL88,AO88,AR88,AU88,AX88,BA88)</f>
        <v>3365.7022</v>
      </c>
      <c r="AI88" s="170" t="n">
        <f aca="false">AG88-AH88</f>
        <v>0</v>
      </c>
      <c r="AJ88" s="247" t="n">
        <f aca="false">2847.46*1.18+4.83*1.18</f>
        <v>3365.7022</v>
      </c>
      <c r="AK88" s="247"/>
      <c r="AL88" s="248"/>
      <c r="AM88" s="204" t="n">
        <f aca="false">AK88-AL88</f>
        <v>0</v>
      </c>
      <c r="AN88" s="249"/>
      <c r="AO88" s="248"/>
      <c r="AP88" s="204" t="n">
        <f aca="false">AN88-AO88</f>
        <v>0</v>
      </c>
      <c r="AQ88" s="247"/>
      <c r="AR88" s="248"/>
      <c r="AS88" s="204" t="n">
        <f aca="false">AQ88-AR88</f>
        <v>0</v>
      </c>
      <c r="AT88" s="247"/>
      <c r="AU88" s="250"/>
      <c r="AV88" s="204" t="n">
        <f aca="false">AT88-AU88</f>
        <v>0</v>
      </c>
      <c r="AW88" s="247"/>
      <c r="AX88" s="250"/>
      <c r="AY88" s="204" t="n">
        <f aca="false">AW88-AX88</f>
        <v>0</v>
      </c>
      <c r="AZ88" s="248"/>
      <c r="BA88" s="248"/>
      <c r="BB88" s="170" t="n">
        <f aca="false">AZ88-BA88</f>
        <v>0</v>
      </c>
      <c r="BC88" s="232" t="n">
        <v>0</v>
      </c>
      <c r="BD88" s="242"/>
      <c r="BE88" s="242"/>
      <c r="BF88" s="242"/>
      <c r="BG88" s="205" t="str">
        <f aca="false">AE88 &amp; BC88</f>
        <v>Прибыль направляемая на инвестиции0</v>
      </c>
      <c r="BH88" s="242"/>
      <c r="BI88" s="242"/>
      <c r="BJ88" s="242"/>
      <c r="BK88" s="242"/>
      <c r="BL88" s="242"/>
    </row>
    <row r="89" customFormat="false" ht="15" hidden="false" customHeight="true" outlineLevel="0" collapsed="false">
      <c r="C89" s="220"/>
      <c r="D89" s="221"/>
      <c r="E89" s="222"/>
      <c r="F89" s="272"/>
      <c r="G89" s="224"/>
      <c r="H89" s="225"/>
      <c r="I89" s="226"/>
      <c r="J89" s="227"/>
      <c r="K89" s="228"/>
      <c r="L89" s="233"/>
      <c r="M89" s="234"/>
      <c r="N89" s="235"/>
      <c r="O89" s="236"/>
      <c r="P89" s="237"/>
      <c r="Q89" s="237"/>
      <c r="R89" s="237"/>
      <c r="S89" s="237"/>
      <c r="T89" s="237"/>
      <c r="U89" s="237"/>
      <c r="V89" s="237"/>
      <c r="W89" s="237"/>
      <c r="X89" s="237"/>
      <c r="Y89" s="237"/>
      <c r="Z89" s="237"/>
      <c r="AA89" s="237"/>
      <c r="AB89" s="237"/>
      <c r="AC89" s="258"/>
      <c r="AD89" s="259"/>
      <c r="AE89" s="260" t="s">
        <v>183</v>
      </c>
      <c r="AF89" s="261"/>
      <c r="AG89" s="262"/>
      <c r="AH89" s="262"/>
      <c r="AI89" s="262"/>
      <c r="AJ89" s="262"/>
      <c r="AK89" s="262"/>
      <c r="AL89" s="262"/>
      <c r="AM89" s="262"/>
      <c r="AN89" s="262"/>
      <c r="AO89" s="262"/>
      <c r="AP89" s="262"/>
      <c r="AQ89" s="262"/>
      <c r="AR89" s="262"/>
      <c r="AS89" s="262"/>
      <c r="AT89" s="262"/>
      <c r="AU89" s="262"/>
      <c r="AV89" s="262"/>
      <c r="AW89" s="262"/>
      <c r="AX89" s="262"/>
      <c r="AY89" s="262"/>
      <c r="AZ89" s="262"/>
      <c r="BA89" s="262"/>
      <c r="BB89" s="263"/>
      <c r="BC89" s="232"/>
      <c r="BD89" s="242"/>
      <c r="BE89" s="242"/>
      <c r="BF89" s="242"/>
      <c r="BG89" s="208"/>
      <c r="BH89" s="242"/>
      <c r="BI89" s="242"/>
      <c r="BJ89" s="242"/>
      <c r="BK89" s="242"/>
      <c r="BL89" s="242"/>
    </row>
    <row r="90" customFormat="false" ht="15" hidden="false" customHeight="true" outlineLevel="0" collapsed="false">
      <c r="C90" s="162"/>
      <c r="D90" s="221"/>
      <c r="E90" s="222"/>
      <c r="F90" s="272"/>
      <c r="G90" s="224"/>
      <c r="H90" s="225"/>
      <c r="I90" s="226"/>
      <c r="J90" s="227"/>
      <c r="K90" s="228"/>
      <c r="L90" s="266"/>
      <c r="M90" s="267"/>
      <c r="N90" s="268" t="s">
        <v>201</v>
      </c>
      <c r="O90" s="268"/>
      <c r="P90" s="269"/>
      <c r="Q90" s="269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/>
      <c r="AY90" s="270"/>
      <c r="AZ90" s="270"/>
      <c r="BA90" s="270"/>
      <c r="BB90" s="271"/>
      <c r="BC90" s="232"/>
      <c r="BD90" s="208"/>
      <c r="BE90" s="208"/>
      <c r="BF90" s="208"/>
      <c r="BG90" s="208"/>
      <c r="BH90" s="208"/>
      <c r="BI90" s="208"/>
    </row>
    <row r="91" customFormat="false" ht="11.25" hidden="false" customHeight="true" outlineLevel="0" collapsed="false">
      <c r="C91" s="220" t="s">
        <v>98</v>
      </c>
      <c r="D91" s="221" t="s">
        <v>225</v>
      </c>
      <c r="E91" s="222" t="s">
        <v>222</v>
      </c>
      <c r="F91" s="272"/>
      <c r="G91" s="224" t="s">
        <v>202</v>
      </c>
      <c r="H91" s="225" t="s">
        <v>203</v>
      </c>
      <c r="I91" s="226" t="n">
        <v>3</v>
      </c>
      <c r="J91" s="227" t="s">
        <v>223</v>
      </c>
      <c r="K91" s="228" t="n">
        <v>100</v>
      </c>
      <c r="L91" s="229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  <c r="AO91" s="230"/>
      <c r="AP91" s="230"/>
      <c r="AQ91" s="230"/>
      <c r="AR91" s="230"/>
      <c r="AS91" s="230"/>
      <c r="AT91" s="230"/>
      <c r="AU91" s="230"/>
      <c r="AV91" s="230"/>
      <c r="AW91" s="230"/>
      <c r="AX91" s="230"/>
      <c r="AY91" s="230"/>
      <c r="AZ91" s="230"/>
      <c r="BA91" s="230"/>
      <c r="BB91" s="231"/>
      <c r="BC91" s="232"/>
      <c r="BD91" s="208"/>
      <c r="BE91" s="208"/>
      <c r="BF91" s="208"/>
      <c r="BG91" s="208"/>
      <c r="BH91" s="208"/>
      <c r="BI91" s="208"/>
    </row>
    <row r="92" customFormat="false" ht="11.25" hidden="false" customHeight="true" outlineLevel="0" collapsed="false">
      <c r="C92" s="220"/>
      <c r="D92" s="221"/>
      <c r="E92" s="222"/>
      <c r="F92" s="272"/>
      <c r="G92" s="224"/>
      <c r="H92" s="225"/>
      <c r="I92" s="226"/>
      <c r="J92" s="227"/>
      <c r="K92" s="228"/>
      <c r="L92" s="233"/>
      <c r="M92" s="234" t="n">
        <v>1</v>
      </c>
      <c r="N92" s="235" t="s">
        <v>172</v>
      </c>
      <c r="O92" s="236" t="s">
        <v>204</v>
      </c>
      <c r="P92" s="237" t="s">
        <v>174</v>
      </c>
      <c r="Q92" s="237" t="s">
        <v>105</v>
      </c>
      <c r="R92" s="237" t="s">
        <v>106</v>
      </c>
      <c r="S92" s="237" t="s">
        <v>107</v>
      </c>
      <c r="T92" s="237" t="s">
        <v>205</v>
      </c>
      <c r="U92" s="237" t="s">
        <v>206</v>
      </c>
      <c r="V92" s="237" t="s">
        <v>207</v>
      </c>
      <c r="W92" s="237" t="s">
        <v>208</v>
      </c>
      <c r="X92" s="237" t="s">
        <v>105</v>
      </c>
      <c r="Y92" s="237" t="s">
        <v>106</v>
      </c>
      <c r="Z92" s="237" t="s">
        <v>107</v>
      </c>
      <c r="AA92" s="237" t="s">
        <v>205</v>
      </c>
      <c r="AB92" s="237" t="s">
        <v>206</v>
      </c>
      <c r="AC92" s="238"/>
      <c r="AD92" s="239" t="n">
        <v>0</v>
      </c>
      <c r="AE92" s="240" t="s">
        <v>180</v>
      </c>
      <c r="AF92" s="193"/>
      <c r="AG92" s="193"/>
      <c r="AH92" s="193"/>
      <c r="AI92" s="193"/>
      <c r="AJ92" s="193"/>
      <c r="AK92" s="193"/>
      <c r="AL92" s="193"/>
      <c r="AM92" s="193"/>
      <c r="AN92" s="193"/>
      <c r="AO92" s="193"/>
      <c r="AP92" s="193"/>
      <c r="AQ92" s="193"/>
      <c r="AR92" s="193"/>
      <c r="AS92" s="193"/>
      <c r="AT92" s="193"/>
      <c r="AU92" s="193"/>
      <c r="AV92" s="193"/>
      <c r="AW92" s="193"/>
      <c r="AX92" s="193"/>
      <c r="AY92" s="193"/>
      <c r="AZ92" s="193"/>
      <c r="BA92" s="193"/>
      <c r="BB92" s="241"/>
      <c r="BC92" s="232"/>
      <c r="BD92" s="242" t="s">
        <v>181</v>
      </c>
      <c r="BE92" s="242" t="s">
        <v>209</v>
      </c>
      <c r="BF92" s="242" t="s">
        <v>210</v>
      </c>
      <c r="BG92" s="208"/>
      <c r="BH92" s="242" t="s">
        <v>43</v>
      </c>
      <c r="BI92" s="242" t="s">
        <v>45</v>
      </c>
      <c r="BJ92" s="242" t="s">
        <v>47</v>
      </c>
      <c r="BK92" s="242"/>
      <c r="BL92" s="242" t="s">
        <v>166</v>
      </c>
    </row>
    <row r="93" customFormat="false" ht="15" hidden="false" customHeight="true" outlineLevel="0" collapsed="false">
      <c r="C93" s="220"/>
      <c r="D93" s="221"/>
      <c r="E93" s="222"/>
      <c r="F93" s="272"/>
      <c r="G93" s="224"/>
      <c r="H93" s="225"/>
      <c r="I93" s="226"/>
      <c r="J93" s="227"/>
      <c r="K93" s="228"/>
      <c r="L93" s="233"/>
      <c r="M93" s="234"/>
      <c r="N93" s="235"/>
      <c r="O93" s="236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243"/>
      <c r="AD93" s="237" t="s">
        <v>166</v>
      </c>
      <c r="AE93" s="244" t="s">
        <v>136</v>
      </c>
      <c r="AF93" s="245" t="s">
        <v>54</v>
      </c>
      <c r="AG93" s="202" t="n">
        <f aca="false">SUM(AJ93,AK93,AN93,AQ93,AT93,AW93,AZ93)</f>
        <v>0.472</v>
      </c>
      <c r="AH93" s="246" t="n">
        <f aca="false">SUM(AJ93,AL93,AO93,AR93,AU93,AX93,BA93)</f>
        <v>0.472</v>
      </c>
      <c r="AI93" s="170" t="n">
        <f aca="false">AG93-AH93</f>
        <v>0</v>
      </c>
      <c r="AJ93" s="247" t="n">
        <f aca="false">0.4*1.18</f>
        <v>0.472</v>
      </c>
      <c r="AK93" s="247"/>
      <c r="AL93" s="248"/>
      <c r="AM93" s="204" t="n">
        <f aca="false">AK93-AL93</f>
        <v>0</v>
      </c>
      <c r="AN93" s="249"/>
      <c r="AO93" s="248"/>
      <c r="AP93" s="204" t="n">
        <f aca="false">AN93-AO93</f>
        <v>0</v>
      </c>
      <c r="AQ93" s="247"/>
      <c r="AR93" s="248"/>
      <c r="AS93" s="204" t="n">
        <f aca="false">AQ93-AR93</f>
        <v>0</v>
      </c>
      <c r="AT93" s="247"/>
      <c r="AU93" s="250"/>
      <c r="AV93" s="204" t="n">
        <f aca="false">AT93-AU93</f>
        <v>0</v>
      </c>
      <c r="AW93" s="247"/>
      <c r="AX93" s="250"/>
      <c r="AY93" s="204" t="n">
        <f aca="false">AW93-AX93</f>
        <v>0</v>
      </c>
      <c r="AZ93" s="248"/>
      <c r="BA93" s="248"/>
      <c r="BB93" s="170" t="n">
        <f aca="false">AZ93-BA93</f>
        <v>0</v>
      </c>
      <c r="BC93" s="232" t="n">
        <v>0</v>
      </c>
      <c r="BD93" s="242"/>
      <c r="BE93" s="242"/>
      <c r="BF93" s="242"/>
      <c r="BG93" s="205" t="str">
        <f aca="false">AE93 &amp; BC93</f>
        <v>Прибыль направляемая на инвестиции0</v>
      </c>
      <c r="BH93" s="242"/>
      <c r="BI93" s="242"/>
      <c r="BJ93" s="242"/>
      <c r="BK93" s="242"/>
      <c r="BL93" s="242"/>
    </row>
    <row r="94" customFormat="false" ht="15" hidden="false" customHeight="true" outlineLevel="0" collapsed="false">
      <c r="C94" s="220"/>
      <c r="D94" s="221"/>
      <c r="E94" s="222"/>
      <c r="F94" s="272"/>
      <c r="G94" s="224"/>
      <c r="H94" s="225"/>
      <c r="I94" s="226"/>
      <c r="J94" s="227"/>
      <c r="K94" s="228"/>
      <c r="L94" s="233"/>
      <c r="M94" s="234"/>
      <c r="N94" s="235"/>
      <c r="O94" s="236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58"/>
      <c r="AD94" s="259"/>
      <c r="AE94" s="260" t="s">
        <v>183</v>
      </c>
      <c r="AF94" s="261"/>
      <c r="AG94" s="262"/>
      <c r="AH94" s="262"/>
      <c r="AI94" s="262"/>
      <c r="AJ94" s="262"/>
      <c r="AK94" s="262"/>
      <c r="AL94" s="262"/>
      <c r="AM94" s="262"/>
      <c r="AN94" s="262"/>
      <c r="AO94" s="262"/>
      <c r="AP94" s="262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3"/>
      <c r="BC94" s="232"/>
      <c r="BD94" s="242"/>
      <c r="BE94" s="242"/>
      <c r="BF94" s="242"/>
      <c r="BG94" s="208"/>
      <c r="BH94" s="242"/>
      <c r="BI94" s="242"/>
      <c r="BJ94" s="242"/>
      <c r="BK94" s="242"/>
      <c r="BL94" s="242"/>
    </row>
    <row r="95" customFormat="false" ht="15" hidden="false" customHeight="true" outlineLevel="0" collapsed="false">
      <c r="C95" s="162"/>
      <c r="D95" s="221"/>
      <c r="E95" s="222"/>
      <c r="F95" s="272"/>
      <c r="G95" s="224"/>
      <c r="H95" s="225"/>
      <c r="I95" s="226"/>
      <c r="J95" s="227"/>
      <c r="K95" s="228"/>
      <c r="L95" s="266"/>
      <c r="M95" s="267"/>
      <c r="N95" s="268" t="s">
        <v>201</v>
      </c>
      <c r="O95" s="268"/>
      <c r="P95" s="269"/>
      <c r="Q95" s="269"/>
      <c r="R95" s="270"/>
      <c r="S95" s="270"/>
      <c r="T95" s="270"/>
      <c r="U95" s="270"/>
      <c r="V95" s="270"/>
      <c r="W95" s="270"/>
      <c r="X95" s="270"/>
      <c r="Y95" s="270"/>
      <c r="Z95" s="270"/>
      <c r="AA95" s="270"/>
      <c r="AB95" s="270"/>
      <c r="AC95" s="270"/>
      <c r="AD95" s="270"/>
      <c r="AE95" s="270"/>
      <c r="AF95" s="270"/>
      <c r="AG95" s="270"/>
      <c r="AH95" s="270"/>
      <c r="AI95" s="270"/>
      <c r="AJ95" s="270"/>
      <c r="AK95" s="270"/>
      <c r="AL95" s="270"/>
      <c r="AM95" s="270"/>
      <c r="AN95" s="270"/>
      <c r="AO95" s="270"/>
      <c r="AP95" s="270"/>
      <c r="AQ95" s="270"/>
      <c r="AR95" s="270"/>
      <c r="AS95" s="270"/>
      <c r="AT95" s="270"/>
      <c r="AU95" s="270"/>
      <c r="AV95" s="270"/>
      <c r="AW95" s="270"/>
      <c r="AX95" s="270"/>
      <c r="AY95" s="270"/>
      <c r="AZ95" s="270"/>
      <c r="BA95" s="270"/>
      <c r="BB95" s="271"/>
      <c r="BC95" s="232"/>
      <c r="BD95" s="208"/>
      <c r="BE95" s="208"/>
      <c r="BF95" s="208"/>
      <c r="BG95" s="208"/>
      <c r="BH95" s="208"/>
      <c r="BI95" s="208"/>
    </row>
    <row r="96" customFormat="false" ht="11.25" hidden="false" customHeight="true" outlineLevel="0" collapsed="false">
      <c r="C96" s="220" t="s">
        <v>98</v>
      </c>
      <c r="D96" s="221" t="s">
        <v>226</v>
      </c>
      <c r="E96" s="222" t="s">
        <v>222</v>
      </c>
      <c r="F96" s="272"/>
      <c r="G96" s="224" t="s">
        <v>211</v>
      </c>
      <c r="H96" s="225" t="s">
        <v>212</v>
      </c>
      <c r="I96" s="226" t="n">
        <v>3</v>
      </c>
      <c r="J96" s="227" t="s">
        <v>171</v>
      </c>
      <c r="K96" s="228" t="n">
        <v>50</v>
      </c>
      <c r="L96" s="229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  <c r="AI96" s="230"/>
      <c r="AJ96" s="230"/>
      <c r="AK96" s="230"/>
      <c r="AL96" s="230"/>
      <c r="AM96" s="230"/>
      <c r="AN96" s="230"/>
      <c r="AO96" s="230"/>
      <c r="AP96" s="230"/>
      <c r="AQ96" s="230"/>
      <c r="AR96" s="230"/>
      <c r="AS96" s="230"/>
      <c r="AT96" s="230"/>
      <c r="AU96" s="230"/>
      <c r="AV96" s="230"/>
      <c r="AW96" s="230"/>
      <c r="AX96" s="230"/>
      <c r="AY96" s="230"/>
      <c r="AZ96" s="230"/>
      <c r="BA96" s="230"/>
      <c r="BB96" s="231"/>
      <c r="BC96" s="232"/>
      <c r="BD96" s="208"/>
      <c r="BE96" s="208"/>
      <c r="BF96" s="208"/>
      <c r="BG96" s="208"/>
      <c r="BH96" s="208"/>
      <c r="BI96" s="208"/>
    </row>
    <row r="97" customFormat="false" ht="11.25" hidden="false" customHeight="true" outlineLevel="0" collapsed="false">
      <c r="C97" s="220"/>
      <c r="D97" s="221"/>
      <c r="E97" s="222"/>
      <c r="F97" s="272"/>
      <c r="G97" s="224"/>
      <c r="H97" s="225"/>
      <c r="I97" s="226"/>
      <c r="J97" s="227"/>
      <c r="K97" s="228"/>
      <c r="L97" s="233"/>
      <c r="M97" s="234" t="n">
        <v>1</v>
      </c>
      <c r="N97" s="235" t="s">
        <v>172</v>
      </c>
      <c r="O97" s="236" t="s">
        <v>213</v>
      </c>
      <c r="P97" s="237" t="s">
        <v>214</v>
      </c>
      <c r="Q97" s="237" t="s">
        <v>103</v>
      </c>
      <c r="R97" s="237" t="s">
        <v>215</v>
      </c>
      <c r="S97" s="237" t="s">
        <v>216</v>
      </c>
      <c r="T97" s="237" t="s">
        <v>211</v>
      </c>
      <c r="U97" s="237" t="s">
        <v>217</v>
      </c>
      <c r="V97" s="237" t="s">
        <v>218</v>
      </c>
      <c r="W97" s="237" t="s">
        <v>219</v>
      </c>
      <c r="X97" s="237" t="s">
        <v>103</v>
      </c>
      <c r="Y97" s="237" t="s">
        <v>215</v>
      </c>
      <c r="Z97" s="237" t="s">
        <v>216</v>
      </c>
      <c r="AA97" s="237" t="s">
        <v>211</v>
      </c>
      <c r="AB97" s="237" t="s">
        <v>217</v>
      </c>
      <c r="AC97" s="238"/>
      <c r="AD97" s="239" t="n">
        <v>0</v>
      </c>
      <c r="AE97" s="240" t="s">
        <v>180</v>
      </c>
      <c r="AF97" s="193"/>
      <c r="AG97" s="193"/>
      <c r="AH97" s="193"/>
      <c r="AI97" s="193"/>
      <c r="AJ97" s="193"/>
      <c r="AK97" s="193"/>
      <c r="AL97" s="193"/>
      <c r="AM97" s="193"/>
      <c r="AN97" s="193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  <c r="AZ97" s="193"/>
      <c r="BA97" s="193"/>
      <c r="BB97" s="241"/>
      <c r="BC97" s="232"/>
      <c r="BD97" s="242" t="s">
        <v>181</v>
      </c>
      <c r="BE97" s="242" t="s">
        <v>220</v>
      </c>
      <c r="BF97" s="242" t="s">
        <v>221</v>
      </c>
      <c r="BG97" s="208"/>
      <c r="BH97" s="242" t="s">
        <v>43</v>
      </c>
      <c r="BI97" s="242" t="s">
        <v>45</v>
      </c>
      <c r="BJ97" s="242" t="s">
        <v>47</v>
      </c>
      <c r="BK97" s="242"/>
      <c r="BL97" s="242" t="s">
        <v>166</v>
      </c>
    </row>
    <row r="98" customFormat="false" ht="15" hidden="false" customHeight="true" outlineLevel="0" collapsed="false">
      <c r="C98" s="220"/>
      <c r="D98" s="221"/>
      <c r="E98" s="222"/>
      <c r="F98" s="272"/>
      <c r="G98" s="224"/>
      <c r="H98" s="225"/>
      <c r="I98" s="226"/>
      <c r="J98" s="227"/>
      <c r="K98" s="228"/>
      <c r="L98" s="233"/>
      <c r="M98" s="234"/>
      <c r="N98" s="235"/>
      <c r="O98" s="236"/>
      <c r="P98" s="237"/>
      <c r="Q98" s="237"/>
      <c r="R98" s="237"/>
      <c r="S98" s="237"/>
      <c r="T98" s="237"/>
      <c r="U98" s="237"/>
      <c r="V98" s="237"/>
      <c r="W98" s="237"/>
      <c r="X98" s="237"/>
      <c r="Y98" s="237"/>
      <c r="Z98" s="237"/>
      <c r="AA98" s="237"/>
      <c r="AB98" s="237"/>
      <c r="AC98" s="243"/>
      <c r="AD98" s="237" t="s">
        <v>166</v>
      </c>
      <c r="AE98" s="244" t="s">
        <v>136</v>
      </c>
      <c r="AF98" s="245" t="s">
        <v>54</v>
      </c>
      <c r="AG98" s="202" t="n">
        <f aca="false">SUM(AJ98,AK98,AN98,AQ98,AT98,AW98,AZ98)</f>
        <v>1155.7038</v>
      </c>
      <c r="AH98" s="246" t="n">
        <f aca="false">SUM(AJ98,AL98,AO98,AR98,AU98,AX98,BA98)</f>
        <v>467.7048</v>
      </c>
      <c r="AI98" s="170" t="n">
        <f aca="false">AG98-AH98</f>
        <v>687.999</v>
      </c>
      <c r="AJ98" s="247" t="n">
        <f aca="false">(389.84+6.52)*1.18</f>
        <v>467.7048</v>
      </c>
      <c r="AK98" s="247" t="n">
        <f aca="false">583.05*1.18</f>
        <v>687.999</v>
      </c>
      <c r="AL98" s="248"/>
      <c r="AM98" s="204" t="n">
        <f aca="false">AK98-AL98</f>
        <v>687.999</v>
      </c>
      <c r="AN98" s="249"/>
      <c r="AO98" s="248"/>
      <c r="AP98" s="204" t="n">
        <f aca="false">AN98-AO98</f>
        <v>0</v>
      </c>
      <c r="AQ98" s="247"/>
      <c r="AR98" s="248"/>
      <c r="AS98" s="204" t="n">
        <f aca="false">AQ98-AR98</f>
        <v>0</v>
      </c>
      <c r="AT98" s="247"/>
      <c r="AU98" s="250"/>
      <c r="AV98" s="204" t="n">
        <f aca="false">AT98-AU98</f>
        <v>0</v>
      </c>
      <c r="AW98" s="247"/>
      <c r="AX98" s="250"/>
      <c r="AY98" s="204" t="n">
        <f aca="false">AW98-AX98</f>
        <v>0</v>
      </c>
      <c r="AZ98" s="248"/>
      <c r="BA98" s="248"/>
      <c r="BB98" s="170" t="n">
        <f aca="false">AZ98-BA98</f>
        <v>0</v>
      </c>
      <c r="BC98" s="232" t="n">
        <v>0</v>
      </c>
      <c r="BD98" s="242"/>
      <c r="BE98" s="242"/>
      <c r="BF98" s="242"/>
      <c r="BG98" s="205" t="str">
        <f aca="false">AE98 &amp; BC98</f>
        <v>Прибыль направляемая на инвестиции0</v>
      </c>
      <c r="BH98" s="242"/>
      <c r="BI98" s="242"/>
      <c r="BJ98" s="242"/>
      <c r="BK98" s="242"/>
      <c r="BL98" s="242"/>
    </row>
    <row r="99" customFormat="false" ht="15" hidden="false" customHeight="true" outlineLevel="0" collapsed="false">
      <c r="C99" s="220"/>
      <c r="D99" s="221"/>
      <c r="E99" s="222"/>
      <c r="F99" s="272"/>
      <c r="G99" s="224"/>
      <c r="H99" s="225"/>
      <c r="I99" s="226"/>
      <c r="J99" s="227"/>
      <c r="K99" s="228"/>
      <c r="L99" s="233"/>
      <c r="M99" s="234"/>
      <c r="N99" s="235"/>
      <c r="O99" s="236"/>
      <c r="P99" s="237"/>
      <c r="Q99" s="237"/>
      <c r="R99" s="237"/>
      <c r="S99" s="237"/>
      <c r="T99" s="237"/>
      <c r="U99" s="237"/>
      <c r="V99" s="237"/>
      <c r="W99" s="237"/>
      <c r="X99" s="237"/>
      <c r="Y99" s="237"/>
      <c r="Z99" s="237"/>
      <c r="AA99" s="237"/>
      <c r="AB99" s="237"/>
      <c r="AC99" s="258"/>
      <c r="AD99" s="259"/>
      <c r="AE99" s="260" t="s">
        <v>183</v>
      </c>
      <c r="AF99" s="261"/>
      <c r="AG99" s="262"/>
      <c r="AH99" s="262"/>
      <c r="AI99" s="262"/>
      <c r="AJ99" s="262"/>
      <c r="AK99" s="262"/>
      <c r="AL99" s="262"/>
      <c r="AM99" s="262"/>
      <c r="AN99" s="262"/>
      <c r="AO99" s="262"/>
      <c r="AP99" s="262"/>
      <c r="AQ99" s="262"/>
      <c r="AR99" s="262"/>
      <c r="AS99" s="262"/>
      <c r="AT99" s="262"/>
      <c r="AU99" s="262"/>
      <c r="AV99" s="262"/>
      <c r="AW99" s="262"/>
      <c r="AX99" s="262"/>
      <c r="AY99" s="262"/>
      <c r="AZ99" s="262"/>
      <c r="BA99" s="262"/>
      <c r="BB99" s="263"/>
      <c r="BC99" s="232"/>
      <c r="BD99" s="242"/>
      <c r="BE99" s="242"/>
      <c r="BF99" s="242"/>
      <c r="BG99" s="208"/>
      <c r="BH99" s="242"/>
      <c r="BI99" s="242"/>
      <c r="BJ99" s="242"/>
      <c r="BK99" s="242"/>
      <c r="BL99" s="242"/>
    </row>
    <row r="100" customFormat="false" ht="15" hidden="false" customHeight="true" outlineLevel="0" collapsed="false">
      <c r="C100" s="162"/>
      <c r="D100" s="221"/>
      <c r="E100" s="222"/>
      <c r="F100" s="272"/>
      <c r="G100" s="224"/>
      <c r="H100" s="225"/>
      <c r="I100" s="226"/>
      <c r="J100" s="227"/>
      <c r="K100" s="228"/>
      <c r="L100" s="266"/>
      <c r="M100" s="267"/>
      <c r="N100" s="268" t="s">
        <v>201</v>
      </c>
      <c r="O100" s="268"/>
      <c r="P100" s="269"/>
      <c r="Q100" s="269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0"/>
      <c r="AK100" s="270"/>
      <c r="AL100" s="270"/>
      <c r="AM100" s="270"/>
      <c r="AN100" s="270"/>
      <c r="AO100" s="270"/>
      <c r="AP100" s="270"/>
      <c r="AQ100" s="270"/>
      <c r="AR100" s="270"/>
      <c r="AS100" s="270"/>
      <c r="AT100" s="270"/>
      <c r="AU100" s="270"/>
      <c r="AV100" s="270"/>
      <c r="AW100" s="270"/>
      <c r="AX100" s="270"/>
      <c r="AY100" s="270"/>
      <c r="AZ100" s="270"/>
      <c r="BA100" s="270"/>
      <c r="BB100" s="271"/>
      <c r="BC100" s="232"/>
      <c r="BD100" s="208"/>
      <c r="BE100" s="208"/>
      <c r="BF100" s="208"/>
      <c r="BG100" s="208"/>
      <c r="BH100" s="208"/>
      <c r="BI100" s="208"/>
    </row>
    <row r="101" customFormat="false" ht="11.25" hidden="false" customHeight="true" outlineLevel="0" collapsed="false">
      <c r="C101" s="220" t="s">
        <v>98</v>
      </c>
      <c r="D101" s="221" t="s">
        <v>209</v>
      </c>
      <c r="E101" s="222" t="s">
        <v>227</v>
      </c>
      <c r="F101" s="223" t="s">
        <v>228</v>
      </c>
      <c r="G101" s="224" t="s">
        <v>169</v>
      </c>
      <c r="H101" s="225" t="s">
        <v>170</v>
      </c>
      <c r="I101" s="226" t="n">
        <v>2</v>
      </c>
      <c r="J101" s="227" t="s">
        <v>229</v>
      </c>
      <c r="K101" s="228" t="n">
        <v>50</v>
      </c>
      <c r="L101" s="229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  <c r="AK101" s="230"/>
      <c r="AL101" s="230"/>
      <c r="AM101" s="230"/>
      <c r="AN101" s="230"/>
      <c r="AO101" s="230"/>
      <c r="AP101" s="230"/>
      <c r="AQ101" s="230"/>
      <c r="AR101" s="230"/>
      <c r="AS101" s="230"/>
      <c r="AT101" s="230"/>
      <c r="AU101" s="230"/>
      <c r="AV101" s="230"/>
      <c r="AW101" s="230"/>
      <c r="AX101" s="230"/>
      <c r="AY101" s="230"/>
      <c r="AZ101" s="230"/>
      <c r="BA101" s="230"/>
      <c r="BB101" s="231"/>
      <c r="BC101" s="232"/>
      <c r="BD101" s="208"/>
      <c r="BE101" s="208"/>
      <c r="BF101" s="208"/>
      <c r="BG101" s="208"/>
      <c r="BH101" s="208"/>
      <c r="BI101" s="208"/>
    </row>
    <row r="102" customFormat="false" ht="11.25" hidden="false" customHeight="true" outlineLevel="0" collapsed="false">
      <c r="C102" s="220"/>
      <c r="D102" s="221"/>
      <c r="E102" s="222"/>
      <c r="F102" s="223"/>
      <c r="G102" s="224"/>
      <c r="H102" s="225"/>
      <c r="I102" s="226"/>
      <c r="J102" s="227"/>
      <c r="K102" s="228"/>
      <c r="L102" s="233"/>
      <c r="M102" s="234" t="n">
        <v>1</v>
      </c>
      <c r="N102" s="235" t="s">
        <v>172</v>
      </c>
      <c r="O102" s="236" t="s">
        <v>173</v>
      </c>
      <c r="P102" s="237" t="s">
        <v>174</v>
      </c>
      <c r="Q102" s="237" t="s">
        <v>99</v>
      </c>
      <c r="R102" s="237" t="s">
        <v>99</v>
      </c>
      <c r="S102" s="237" t="s">
        <v>100</v>
      </c>
      <c r="T102" s="237" t="s">
        <v>175</v>
      </c>
      <c r="U102" s="237" t="s">
        <v>176</v>
      </c>
      <c r="V102" s="237" t="s">
        <v>177</v>
      </c>
      <c r="W102" s="237" t="s">
        <v>178</v>
      </c>
      <c r="X102" s="237" t="s">
        <v>179</v>
      </c>
      <c r="Y102" s="237" t="s">
        <v>179</v>
      </c>
      <c r="Z102" s="237" t="s">
        <v>100</v>
      </c>
      <c r="AA102" s="237" t="s">
        <v>175</v>
      </c>
      <c r="AB102" s="237" t="s">
        <v>176</v>
      </c>
      <c r="AC102" s="238"/>
      <c r="AD102" s="239" t="n">
        <v>0</v>
      </c>
      <c r="AE102" s="240" t="s">
        <v>180</v>
      </c>
      <c r="AF102" s="193"/>
      <c r="AG102" s="193"/>
      <c r="AH102" s="193"/>
      <c r="AI102" s="193"/>
      <c r="AJ102" s="193"/>
      <c r="AK102" s="193"/>
      <c r="AL102" s="193"/>
      <c r="AM102" s="193"/>
      <c r="AN102" s="193"/>
      <c r="AO102" s="193"/>
      <c r="AP102" s="193"/>
      <c r="AQ102" s="193"/>
      <c r="AR102" s="193"/>
      <c r="AS102" s="193"/>
      <c r="AT102" s="193"/>
      <c r="AU102" s="193"/>
      <c r="AV102" s="193"/>
      <c r="AW102" s="193"/>
      <c r="AX102" s="193"/>
      <c r="AY102" s="193"/>
      <c r="AZ102" s="193"/>
      <c r="BA102" s="193"/>
      <c r="BB102" s="241"/>
      <c r="BC102" s="232"/>
      <c r="BD102" s="242" t="s">
        <v>181</v>
      </c>
      <c r="BE102" s="242" t="s">
        <v>182</v>
      </c>
      <c r="BF102" s="242" t="s">
        <v>166</v>
      </c>
      <c r="BG102" s="208"/>
      <c r="BH102" s="242" t="s">
        <v>43</v>
      </c>
      <c r="BI102" s="242" t="s">
        <v>45</v>
      </c>
      <c r="BJ102" s="242" t="s">
        <v>47</v>
      </c>
      <c r="BK102" s="242"/>
      <c r="BL102" s="242" t="s">
        <v>166</v>
      </c>
    </row>
    <row r="103" customFormat="false" ht="15" hidden="false" customHeight="true" outlineLevel="0" collapsed="false">
      <c r="C103" s="220"/>
      <c r="D103" s="221"/>
      <c r="E103" s="222"/>
      <c r="F103" s="223"/>
      <c r="G103" s="224"/>
      <c r="H103" s="225"/>
      <c r="I103" s="226"/>
      <c r="J103" s="227"/>
      <c r="K103" s="228"/>
      <c r="L103" s="233"/>
      <c r="M103" s="234"/>
      <c r="N103" s="235"/>
      <c r="O103" s="236"/>
      <c r="P103" s="237"/>
      <c r="Q103" s="237"/>
      <c r="R103" s="237"/>
      <c r="S103" s="237"/>
      <c r="T103" s="237"/>
      <c r="U103" s="237"/>
      <c r="V103" s="237"/>
      <c r="W103" s="237"/>
      <c r="X103" s="237"/>
      <c r="Y103" s="237"/>
      <c r="Z103" s="237"/>
      <c r="AA103" s="237"/>
      <c r="AB103" s="237"/>
      <c r="AC103" s="243"/>
      <c r="AD103" s="237" t="s">
        <v>166</v>
      </c>
      <c r="AE103" s="244" t="s">
        <v>142</v>
      </c>
      <c r="AF103" s="245" t="s">
        <v>54</v>
      </c>
      <c r="AG103" s="202" t="n">
        <f aca="false">SUM(AJ103,AK103,AN103,AQ103,AT103,AW103,AZ103)</f>
        <v>4493.2866</v>
      </c>
      <c r="AH103" s="246" t="n">
        <f aca="false">SUM(AJ103,AL103,AO103,AR103,AU103,AX103,BA103)</f>
        <v>507.99</v>
      </c>
      <c r="AI103" s="170" t="n">
        <f aca="false">AG103-AH103</f>
        <v>3985.2966</v>
      </c>
      <c r="AJ103" s="247" t="n">
        <f aca="false">430.5*1.18</f>
        <v>507.99</v>
      </c>
      <c r="AK103" s="247" t="n">
        <f aca="false">(3205.13+172.24)*1.18</f>
        <v>3985.2966</v>
      </c>
      <c r="AL103" s="248"/>
      <c r="AM103" s="204" t="n">
        <f aca="false">AK103-AL103</f>
        <v>3985.2966</v>
      </c>
      <c r="AN103" s="249"/>
      <c r="AO103" s="248"/>
      <c r="AP103" s="204" t="n">
        <f aca="false">AN103-AO103</f>
        <v>0</v>
      </c>
      <c r="AQ103" s="247"/>
      <c r="AR103" s="248"/>
      <c r="AS103" s="204" t="n">
        <f aca="false">AQ103-AR103</f>
        <v>0</v>
      </c>
      <c r="AT103" s="247"/>
      <c r="AU103" s="250"/>
      <c r="AV103" s="204" t="n">
        <f aca="false">AT103-AU103</f>
        <v>0</v>
      </c>
      <c r="AW103" s="247"/>
      <c r="AX103" s="250"/>
      <c r="AY103" s="204" t="n">
        <f aca="false">AW103-AX103</f>
        <v>0</v>
      </c>
      <c r="AZ103" s="248"/>
      <c r="BA103" s="248"/>
      <c r="BB103" s="170" t="n">
        <f aca="false">AZ103-BA103</f>
        <v>0</v>
      </c>
      <c r="BC103" s="232" t="n">
        <v>0</v>
      </c>
      <c r="BD103" s="242"/>
      <c r="BE103" s="242"/>
      <c r="BF103" s="242"/>
      <c r="BG103" s="205" t="str">
        <f aca="false">AE103 &amp; BC103</f>
        <v>За счет платы за технологическое присоединение0</v>
      </c>
      <c r="BH103" s="242"/>
      <c r="BI103" s="242"/>
      <c r="BJ103" s="242"/>
      <c r="BK103" s="242"/>
      <c r="BL103" s="242"/>
    </row>
    <row r="104" customFormat="false" ht="15" hidden="false" customHeight="true" outlineLevel="0" collapsed="false">
      <c r="C104" s="220"/>
      <c r="D104" s="221"/>
      <c r="E104" s="222"/>
      <c r="F104" s="223"/>
      <c r="G104" s="224"/>
      <c r="H104" s="225"/>
      <c r="I104" s="226"/>
      <c r="J104" s="227"/>
      <c r="K104" s="228"/>
      <c r="L104" s="233"/>
      <c r="M104" s="234"/>
      <c r="N104" s="235"/>
      <c r="O104" s="236"/>
      <c r="P104" s="237"/>
      <c r="Q104" s="237"/>
      <c r="R104" s="237"/>
      <c r="S104" s="237"/>
      <c r="T104" s="237"/>
      <c r="U104" s="237"/>
      <c r="V104" s="237"/>
      <c r="W104" s="237"/>
      <c r="X104" s="237"/>
      <c r="Y104" s="237"/>
      <c r="Z104" s="237"/>
      <c r="AA104" s="237"/>
      <c r="AB104" s="237"/>
      <c r="AC104" s="258"/>
      <c r="AD104" s="259"/>
      <c r="AE104" s="260" t="s">
        <v>183</v>
      </c>
      <c r="AF104" s="261"/>
      <c r="AG104" s="262"/>
      <c r="AH104" s="262"/>
      <c r="AI104" s="262"/>
      <c r="AJ104" s="262"/>
      <c r="AK104" s="262"/>
      <c r="AL104" s="262"/>
      <c r="AM104" s="262"/>
      <c r="AN104" s="262"/>
      <c r="AO104" s="262"/>
      <c r="AP104" s="262"/>
      <c r="AQ104" s="262"/>
      <c r="AR104" s="262"/>
      <c r="AS104" s="262"/>
      <c r="AT104" s="262"/>
      <c r="AU104" s="262"/>
      <c r="AV104" s="262"/>
      <c r="AW104" s="262"/>
      <c r="AX104" s="262"/>
      <c r="AY104" s="262"/>
      <c r="AZ104" s="262"/>
      <c r="BA104" s="262"/>
      <c r="BB104" s="263"/>
      <c r="BC104" s="232"/>
      <c r="BD104" s="242"/>
      <c r="BE104" s="242"/>
      <c r="BF104" s="242"/>
      <c r="BG104" s="208"/>
      <c r="BH104" s="242"/>
      <c r="BI104" s="242"/>
      <c r="BJ104" s="242"/>
      <c r="BK104" s="242"/>
      <c r="BL104" s="242"/>
    </row>
    <row r="105" customFormat="false" ht="15" hidden="false" customHeight="true" outlineLevel="0" collapsed="false">
      <c r="C105" s="162"/>
      <c r="D105" s="221"/>
      <c r="E105" s="222"/>
      <c r="F105" s="223"/>
      <c r="G105" s="224"/>
      <c r="H105" s="225"/>
      <c r="I105" s="226"/>
      <c r="J105" s="227"/>
      <c r="K105" s="228"/>
      <c r="L105" s="266"/>
      <c r="M105" s="267"/>
      <c r="N105" s="268" t="s">
        <v>201</v>
      </c>
      <c r="O105" s="268"/>
      <c r="P105" s="269"/>
      <c r="Q105" s="269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70"/>
      <c r="AH105" s="270"/>
      <c r="AI105" s="270"/>
      <c r="AJ105" s="270"/>
      <c r="AK105" s="270"/>
      <c r="AL105" s="270"/>
      <c r="AM105" s="270"/>
      <c r="AN105" s="270"/>
      <c r="AO105" s="270"/>
      <c r="AP105" s="270"/>
      <c r="AQ105" s="270"/>
      <c r="AR105" s="270"/>
      <c r="AS105" s="270"/>
      <c r="AT105" s="270"/>
      <c r="AU105" s="270"/>
      <c r="AV105" s="270"/>
      <c r="AW105" s="270"/>
      <c r="AX105" s="270"/>
      <c r="AY105" s="270"/>
      <c r="AZ105" s="270"/>
      <c r="BA105" s="270"/>
      <c r="BB105" s="271"/>
      <c r="BC105" s="232"/>
      <c r="BD105" s="208"/>
      <c r="BE105" s="208"/>
      <c r="BF105" s="208"/>
      <c r="BG105" s="208"/>
      <c r="BH105" s="208"/>
      <c r="BI105" s="208"/>
    </row>
    <row r="106" customFormat="false" ht="11.25" hidden="false" customHeight="true" outlineLevel="0" collapsed="false">
      <c r="C106" s="220" t="s">
        <v>98</v>
      </c>
      <c r="D106" s="221" t="s">
        <v>230</v>
      </c>
      <c r="E106" s="222" t="s">
        <v>227</v>
      </c>
      <c r="F106" s="223" t="s">
        <v>231</v>
      </c>
      <c r="G106" s="224" t="s">
        <v>169</v>
      </c>
      <c r="H106" s="225" t="s">
        <v>170</v>
      </c>
      <c r="I106" s="226" t="n">
        <v>2</v>
      </c>
      <c r="J106" s="227" t="s">
        <v>229</v>
      </c>
      <c r="K106" s="228" t="n">
        <v>50</v>
      </c>
      <c r="L106" s="229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  <c r="AK106" s="230"/>
      <c r="AL106" s="230"/>
      <c r="AM106" s="230"/>
      <c r="AN106" s="230"/>
      <c r="AO106" s="230"/>
      <c r="AP106" s="230"/>
      <c r="AQ106" s="230"/>
      <c r="AR106" s="230"/>
      <c r="AS106" s="230"/>
      <c r="AT106" s="230"/>
      <c r="AU106" s="230"/>
      <c r="AV106" s="230"/>
      <c r="AW106" s="230"/>
      <c r="AX106" s="230"/>
      <c r="AY106" s="230"/>
      <c r="AZ106" s="230"/>
      <c r="BA106" s="230"/>
      <c r="BB106" s="231"/>
      <c r="BC106" s="232"/>
      <c r="BD106" s="208"/>
      <c r="BE106" s="208"/>
      <c r="BF106" s="208"/>
      <c r="BG106" s="208"/>
      <c r="BH106" s="208"/>
      <c r="BI106" s="208"/>
    </row>
    <row r="107" customFormat="false" ht="11.25" hidden="false" customHeight="true" outlineLevel="0" collapsed="false">
      <c r="C107" s="220"/>
      <c r="D107" s="221"/>
      <c r="E107" s="222"/>
      <c r="F107" s="223"/>
      <c r="G107" s="224"/>
      <c r="H107" s="225"/>
      <c r="I107" s="226"/>
      <c r="J107" s="227"/>
      <c r="K107" s="228"/>
      <c r="L107" s="233"/>
      <c r="M107" s="234" t="n">
        <v>1</v>
      </c>
      <c r="N107" s="235" t="s">
        <v>172</v>
      </c>
      <c r="O107" s="236" t="s">
        <v>196</v>
      </c>
      <c r="P107" s="237" t="s">
        <v>174</v>
      </c>
      <c r="Q107" s="237" t="s">
        <v>99</v>
      </c>
      <c r="R107" s="237" t="s">
        <v>99</v>
      </c>
      <c r="S107" s="237" t="s">
        <v>100</v>
      </c>
      <c r="T107" s="237" t="s">
        <v>175</v>
      </c>
      <c r="U107" s="237" t="s">
        <v>176</v>
      </c>
      <c r="V107" s="237" t="s">
        <v>197</v>
      </c>
      <c r="W107" s="237" t="s">
        <v>198</v>
      </c>
      <c r="X107" s="237" t="s">
        <v>179</v>
      </c>
      <c r="Y107" s="237" t="s">
        <v>179</v>
      </c>
      <c r="Z107" s="237" t="s">
        <v>100</v>
      </c>
      <c r="AA107" s="237" t="s">
        <v>175</v>
      </c>
      <c r="AB107" s="237" t="s">
        <v>176</v>
      </c>
      <c r="AC107" s="238"/>
      <c r="AD107" s="239" t="n">
        <v>0</v>
      </c>
      <c r="AE107" s="240" t="s">
        <v>180</v>
      </c>
      <c r="AF107" s="193"/>
      <c r="AG107" s="193"/>
      <c r="AH107" s="193"/>
      <c r="AI107" s="193"/>
      <c r="AJ107" s="193"/>
      <c r="AK107" s="193"/>
      <c r="AL107" s="193"/>
      <c r="AM107" s="193"/>
      <c r="AN107" s="193"/>
      <c r="AO107" s="193"/>
      <c r="AP107" s="193"/>
      <c r="AQ107" s="193"/>
      <c r="AR107" s="193"/>
      <c r="AS107" s="193"/>
      <c r="AT107" s="193"/>
      <c r="AU107" s="193"/>
      <c r="AV107" s="193"/>
      <c r="AW107" s="193"/>
      <c r="AX107" s="193"/>
      <c r="AY107" s="193"/>
      <c r="AZ107" s="193"/>
      <c r="BA107" s="193"/>
      <c r="BB107" s="241"/>
      <c r="BC107" s="232"/>
      <c r="BD107" s="242" t="s">
        <v>181</v>
      </c>
      <c r="BE107" s="242" t="s">
        <v>199</v>
      </c>
      <c r="BF107" s="242" t="s">
        <v>200</v>
      </c>
      <c r="BG107" s="208"/>
      <c r="BH107" s="242" t="s">
        <v>43</v>
      </c>
      <c r="BI107" s="242" t="s">
        <v>45</v>
      </c>
      <c r="BJ107" s="242" t="s">
        <v>47</v>
      </c>
      <c r="BK107" s="242"/>
      <c r="BL107" s="242" t="s">
        <v>166</v>
      </c>
    </row>
    <row r="108" customFormat="false" ht="15" hidden="false" customHeight="true" outlineLevel="0" collapsed="false">
      <c r="C108" s="220"/>
      <c r="D108" s="221"/>
      <c r="E108" s="222"/>
      <c r="F108" s="223"/>
      <c r="G108" s="224"/>
      <c r="H108" s="225"/>
      <c r="I108" s="226"/>
      <c r="J108" s="227"/>
      <c r="K108" s="228"/>
      <c r="L108" s="233"/>
      <c r="M108" s="234"/>
      <c r="N108" s="235"/>
      <c r="O108" s="236"/>
      <c r="P108" s="237"/>
      <c r="Q108" s="237"/>
      <c r="R108" s="237"/>
      <c r="S108" s="237"/>
      <c r="T108" s="237"/>
      <c r="U108" s="237"/>
      <c r="V108" s="237"/>
      <c r="W108" s="237"/>
      <c r="X108" s="237"/>
      <c r="Y108" s="237"/>
      <c r="Z108" s="237"/>
      <c r="AA108" s="237"/>
      <c r="AB108" s="237"/>
      <c r="AC108" s="243"/>
      <c r="AD108" s="237" t="s">
        <v>166</v>
      </c>
      <c r="AE108" s="244" t="s">
        <v>142</v>
      </c>
      <c r="AF108" s="245" t="s">
        <v>54</v>
      </c>
      <c r="AG108" s="202" t="n">
        <f aca="false">SUM(AJ108,AK108,AN108,AQ108,AT108,AW108,AZ108)</f>
        <v>29709.627</v>
      </c>
      <c r="AH108" s="246" t="n">
        <f aca="false">SUM(AJ108,AL108,AO108,AR108,AU108,AX108,BA108)</f>
        <v>13963.7424</v>
      </c>
      <c r="AI108" s="170" t="n">
        <f aca="false">AG108-AH108</f>
        <v>15745.8846</v>
      </c>
      <c r="AJ108" s="247" t="n">
        <f aca="false">11833.68*1.18</f>
        <v>13963.7424</v>
      </c>
      <c r="AK108" s="247" t="n">
        <f aca="false">(12772.63+571.34)*1.18</f>
        <v>15745.8846</v>
      </c>
      <c r="AL108" s="248"/>
      <c r="AM108" s="204" t="n">
        <f aca="false">AK108-AL108</f>
        <v>15745.8846</v>
      </c>
      <c r="AN108" s="249"/>
      <c r="AO108" s="248"/>
      <c r="AP108" s="204" t="n">
        <f aca="false">AN108-AO108</f>
        <v>0</v>
      </c>
      <c r="AQ108" s="247"/>
      <c r="AR108" s="248"/>
      <c r="AS108" s="204" t="n">
        <f aca="false">AQ108-AR108</f>
        <v>0</v>
      </c>
      <c r="AT108" s="247"/>
      <c r="AU108" s="250"/>
      <c r="AV108" s="204" t="n">
        <f aca="false">AT108-AU108</f>
        <v>0</v>
      </c>
      <c r="AW108" s="247"/>
      <c r="AX108" s="250"/>
      <c r="AY108" s="204" t="n">
        <f aca="false">AW108-AX108</f>
        <v>0</v>
      </c>
      <c r="AZ108" s="248"/>
      <c r="BA108" s="248"/>
      <c r="BB108" s="170" t="n">
        <f aca="false">AZ108-BA108</f>
        <v>0</v>
      </c>
      <c r="BC108" s="232" t="n">
        <v>0</v>
      </c>
      <c r="BD108" s="242"/>
      <c r="BE108" s="242"/>
      <c r="BF108" s="242"/>
      <c r="BG108" s="205" t="str">
        <f aca="false">AE108 &amp; BC108</f>
        <v>За счет платы за технологическое присоединение0</v>
      </c>
      <c r="BH108" s="242"/>
      <c r="BI108" s="242"/>
      <c r="BJ108" s="242"/>
      <c r="BK108" s="242"/>
      <c r="BL108" s="242"/>
    </row>
    <row r="109" customFormat="false" ht="15" hidden="false" customHeight="true" outlineLevel="0" collapsed="false">
      <c r="C109" s="220"/>
      <c r="D109" s="221"/>
      <c r="E109" s="222"/>
      <c r="F109" s="223"/>
      <c r="G109" s="224"/>
      <c r="H109" s="225"/>
      <c r="I109" s="226"/>
      <c r="J109" s="227"/>
      <c r="K109" s="228"/>
      <c r="L109" s="233"/>
      <c r="M109" s="234"/>
      <c r="N109" s="235"/>
      <c r="O109" s="236"/>
      <c r="P109" s="237"/>
      <c r="Q109" s="237"/>
      <c r="R109" s="237"/>
      <c r="S109" s="237"/>
      <c r="T109" s="237"/>
      <c r="U109" s="237"/>
      <c r="V109" s="237"/>
      <c r="W109" s="237"/>
      <c r="X109" s="237"/>
      <c r="Y109" s="237"/>
      <c r="Z109" s="237"/>
      <c r="AA109" s="237"/>
      <c r="AB109" s="237"/>
      <c r="AC109" s="258"/>
      <c r="AD109" s="259"/>
      <c r="AE109" s="260" t="s">
        <v>183</v>
      </c>
      <c r="AF109" s="261"/>
      <c r="AG109" s="262"/>
      <c r="AH109" s="262"/>
      <c r="AI109" s="262"/>
      <c r="AJ109" s="262"/>
      <c r="AK109" s="262"/>
      <c r="AL109" s="262"/>
      <c r="AM109" s="262"/>
      <c r="AN109" s="262"/>
      <c r="AO109" s="262"/>
      <c r="AP109" s="262"/>
      <c r="AQ109" s="262"/>
      <c r="AR109" s="262"/>
      <c r="AS109" s="262"/>
      <c r="AT109" s="262"/>
      <c r="AU109" s="262"/>
      <c r="AV109" s="262"/>
      <c r="AW109" s="262"/>
      <c r="AX109" s="262"/>
      <c r="AY109" s="262"/>
      <c r="AZ109" s="262"/>
      <c r="BA109" s="262"/>
      <c r="BB109" s="263"/>
      <c r="BC109" s="232"/>
      <c r="BD109" s="242"/>
      <c r="BE109" s="242"/>
      <c r="BF109" s="242"/>
      <c r="BG109" s="208"/>
      <c r="BH109" s="242"/>
      <c r="BI109" s="242"/>
      <c r="BJ109" s="242"/>
      <c r="BK109" s="242"/>
      <c r="BL109" s="242"/>
    </row>
    <row r="110" customFormat="false" ht="15" hidden="false" customHeight="true" outlineLevel="0" collapsed="false">
      <c r="C110" s="162"/>
      <c r="D110" s="221"/>
      <c r="E110" s="222"/>
      <c r="F110" s="223"/>
      <c r="G110" s="224"/>
      <c r="H110" s="225"/>
      <c r="I110" s="226"/>
      <c r="J110" s="227"/>
      <c r="K110" s="228"/>
      <c r="L110" s="266"/>
      <c r="M110" s="267"/>
      <c r="N110" s="268" t="s">
        <v>201</v>
      </c>
      <c r="O110" s="268"/>
      <c r="P110" s="269"/>
      <c r="Q110" s="269"/>
      <c r="R110" s="270"/>
      <c r="S110" s="270"/>
      <c r="T110" s="270"/>
      <c r="U110" s="270"/>
      <c r="V110" s="270"/>
      <c r="W110" s="270"/>
      <c r="X110" s="270"/>
      <c r="Y110" s="270"/>
      <c r="Z110" s="270"/>
      <c r="AA110" s="270"/>
      <c r="AB110" s="270"/>
      <c r="AC110" s="270"/>
      <c r="AD110" s="270"/>
      <c r="AE110" s="270"/>
      <c r="AF110" s="270"/>
      <c r="AG110" s="270"/>
      <c r="AH110" s="270"/>
      <c r="AI110" s="270"/>
      <c r="AJ110" s="270"/>
      <c r="AK110" s="270"/>
      <c r="AL110" s="270"/>
      <c r="AM110" s="270"/>
      <c r="AN110" s="270"/>
      <c r="AO110" s="270"/>
      <c r="AP110" s="270"/>
      <c r="AQ110" s="270"/>
      <c r="AR110" s="270"/>
      <c r="AS110" s="270"/>
      <c r="AT110" s="270"/>
      <c r="AU110" s="270"/>
      <c r="AV110" s="270"/>
      <c r="AW110" s="270"/>
      <c r="AX110" s="270"/>
      <c r="AY110" s="270"/>
      <c r="AZ110" s="270"/>
      <c r="BA110" s="270"/>
      <c r="BB110" s="271"/>
      <c r="BC110" s="232"/>
      <c r="BD110" s="208"/>
      <c r="BE110" s="208"/>
      <c r="BF110" s="208"/>
      <c r="BG110" s="208"/>
      <c r="BH110" s="208"/>
      <c r="BI110" s="208"/>
    </row>
    <row r="111" customFormat="false" ht="11.25" hidden="false" customHeight="false" outlineLevel="0" collapsed="false">
      <c r="C111" s="162"/>
      <c r="D111" s="273"/>
      <c r="E111" s="274" t="s">
        <v>232</v>
      </c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5"/>
      <c r="AD111" s="275"/>
      <c r="AE111" s="275"/>
      <c r="AF111" s="275"/>
      <c r="AG111" s="275"/>
      <c r="AH111" s="275"/>
      <c r="AI111" s="275"/>
      <c r="AJ111" s="275"/>
      <c r="AK111" s="275"/>
      <c r="AL111" s="275"/>
      <c r="AM111" s="275"/>
      <c r="AN111" s="275"/>
      <c r="AO111" s="275"/>
      <c r="AP111" s="275"/>
      <c r="AQ111" s="275"/>
      <c r="AR111" s="275"/>
      <c r="AS111" s="275"/>
      <c r="AT111" s="275"/>
      <c r="AU111" s="275"/>
      <c r="AV111" s="275"/>
      <c r="AW111" s="275"/>
      <c r="AX111" s="275"/>
      <c r="AY111" s="275"/>
      <c r="AZ111" s="275"/>
      <c r="BA111" s="275"/>
      <c r="BB111" s="275"/>
      <c r="BC111" s="197"/>
    </row>
    <row r="112" customFormat="false" ht="15.75" hidden="false" customHeight="true" outlineLevel="0" collapsed="false">
      <c r="C112" s="162"/>
      <c r="D112" s="276"/>
      <c r="E112" s="277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278"/>
      <c r="AD112" s="278"/>
      <c r="AE112" s="278"/>
      <c r="AF112" s="278"/>
      <c r="AG112" s="278"/>
      <c r="AH112" s="278"/>
      <c r="AI112" s="278"/>
      <c r="AJ112" s="278"/>
      <c r="AK112" s="278"/>
      <c r="AL112" s="278"/>
      <c r="AM112" s="278"/>
      <c r="AN112" s="278"/>
      <c r="AO112" s="278"/>
      <c r="AP112" s="278"/>
      <c r="AQ112" s="279"/>
      <c r="AR112" s="277"/>
      <c r="AS112" s="277"/>
      <c r="AT112" s="210"/>
      <c r="AU112" s="210"/>
      <c r="AV112" s="210"/>
      <c r="AW112" s="210"/>
      <c r="AX112" s="210"/>
      <c r="AY112" s="210"/>
      <c r="AZ112" s="210"/>
      <c r="BA112" s="210"/>
      <c r="BB112" s="145"/>
    </row>
    <row r="113" customFormat="false" ht="15" hidden="false" customHeight="true" outlineLevel="0" collapsed="false">
      <c r="C113" s="162"/>
      <c r="D113" s="213" t="s">
        <v>233</v>
      </c>
      <c r="E113" s="214"/>
      <c r="F113" s="214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197"/>
    </row>
    <row r="114" customFormat="false" ht="24" hidden="false" customHeight="true" outlineLevel="0" collapsed="false">
      <c r="C114" s="162"/>
      <c r="D114" s="141" t="s">
        <v>96</v>
      </c>
      <c r="E114" s="141" t="s">
        <v>110</v>
      </c>
      <c r="F114" s="141" t="s">
        <v>111</v>
      </c>
      <c r="G114" s="142" t="s">
        <v>112</v>
      </c>
      <c r="H114" s="142" t="s">
        <v>113</v>
      </c>
      <c r="I114" s="142" t="s">
        <v>114</v>
      </c>
      <c r="J114" s="142" t="s">
        <v>115</v>
      </c>
      <c r="K114" s="142" t="s">
        <v>116</v>
      </c>
      <c r="L114" s="174"/>
      <c r="M114" s="175" t="s">
        <v>117</v>
      </c>
      <c r="N114" s="176" t="s">
        <v>118</v>
      </c>
      <c r="O114" s="176" t="s">
        <v>119</v>
      </c>
      <c r="P114" s="176" t="s">
        <v>120</v>
      </c>
      <c r="Q114" s="177" t="s">
        <v>121</v>
      </c>
      <c r="R114" s="177"/>
      <c r="S114" s="177"/>
      <c r="T114" s="177"/>
      <c r="U114" s="177"/>
      <c r="V114" s="177"/>
      <c r="W114" s="177"/>
      <c r="X114" s="176" t="s">
        <v>113</v>
      </c>
      <c r="Y114" s="176"/>
      <c r="Z114" s="176"/>
      <c r="AA114" s="176"/>
      <c r="AB114" s="176"/>
      <c r="AC114" s="174"/>
      <c r="AD114" s="175" t="s">
        <v>122</v>
      </c>
      <c r="AE114" s="176" t="s">
        <v>123</v>
      </c>
      <c r="AF114" s="142" t="s">
        <v>124</v>
      </c>
      <c r="AG114" s="142" t="s">
        <v>125</v>
      </c>
      <c r="AH114" s="142" t="s">
        <v>126</v>
      </c>
      <c r="AI114" s="142" t="s">
        <v>127</v>
      </c>
      <c r="AJ114" s="142" t="s">
        <v>128</v>
      </c>
      <c r="AK114" s="142" t="e">
        <f aca="false">"Утверждено на " &amp; #NAME? &amp; " (план)"</f>
        <v>#N/A</v>
      </c>
      <c r="AL114" s="142" t="e">
        <f aca="false">"Утверждено на " &amp; #NAME? &amp; " (корректировка)"</f>
        <v>#N/A</v>
      </c>
      <c r="AM114" s="142" t="e">
        <f aca="false">"Утверждено на " &amp; #NAME? &amp; " (дельта)"</f>
        <v>#N/A</v>
      </c>
      <c r="AN114" s="142" t="e">
        <f aca="false">"Утверждено на " &amp; #NAME?+1 &amp; " (план)"</f>
        <v>#N/A</v>
      </c>
      <c r="AO114" s="142" t="e">
        <f aca="false">"Утверждено на " &amp; #NAME?+1 &amp; " (корректировка)"</f>
        <v>#N/A</v>
      </c>
      <c r="AP114" s="142" t="e">
        <f aca="false">"Утверждено на " &amp; #NAME?+1 &amp; " (дельта)"</f>
        <v>#N/A</v>
      </c>
      <c r="AQ114" s="142" t="e">
        <f aca="false">"Утверждено на " &amp; #NAME?+2 &amp; " (план)"</f>
        <v>#N/A</v>
      </c>
      <c r="AR114" s="142" t="e">
        <f aca="false">"Утверждено на " &amp; #NAME?+2 &amp; " (корректировка)"</f>
        <v>#N/A</v>
      </c>
      <c r="AS114" s="142" t="e">
        <f aca="false">"Утверждено на " &amp; #NAME?+2 &amp; " (дельта)"</f>
        <v>#N/A</v>
      </c>
      <c r="AT114" s="142" t="e">
        <f aca="false">"Утверждено на " &amp; #NAME?+3 &amp; " (план)"</f>
        <v>#N/A</v>
      </c>
      <c r="AU114" s="142" t="e">
        <f aca="false">"Утверждено на " &amp; #NAME?+3 &amp; " (корректировка)"</f>
        <v>#N/A</v>
      </c>
      <c r="AV114" s="142" t="e">
        <f aca="false">"Утверждено на " &amp; #NAME?+3 &amp; " (дельта)"</f>
        <v>#N/A</v>
      </c>
      <c r="AW114" s="142" t="e">
        <f aca="false">"Утверждено на " &amp; #NAME?+4 &amp; " (план)"</f>
        <v>#N/A</v>
      </c>
      <c r="AX114" s="142" t="e">
        <f aca="false">"Утверждено на " &amp; #NAME?+4 &amp; " (корректировка)"</f>
        <v>#N/A</v>
      </c>
      <c r="AY114" s="142" t="e">
        <f aca="false">"Утверждено на " &amp; #NAME?+4 &amp; " (дельта)"</f>
        <v>#N/A</v>
      </c>
      <c r="AZ114" s="142" t="str">
        <f aca="false">"Утверждено на оставшийся период (план)"</f>
        <v>Утверждено на оставшийся период (план)</v>
      </c>
      <c r="BA114" s="142" t="str">
        <f aca="false">"Утверждено на оставшийся период (корректировка)"</f>
        <v>Утверждено на оставшийся период (корректировка)</v>
      </c>
      <c r="BB114" s="142" t="str">
        <f aca="false">"Утверждено на оставшийся период (дельта)"</f>
        <v>Утверждено на оставшийся период (дельта)</v>
      </c>
      <c r="BC114" s="197"/>
    </row>
    <row r="115" customFormat="false" ht="24" hidden="false" customHeight="true" outlineLevel="0" collapsed="false">
      <c r="C115" s="162"/>
      <c r="D115" s="141"/>
      <c r="E115" s="141"/>
      <c r="F115" s="141"/>
      <c r="G115" s="142"/>
      <c r="H115" s="142" t="s">
        <v>129</v>
      </c>
      <c r="I115" s="142"/>
      <c r="J115" s="142"/>
      <c r="K115" s="142"/>
      <c r="L115" s="180"/>
      <c r="M115" s="175"/>
      <c r="N115" s="176"/>
      <c r="O115" s="176"/>
      <c r="P115" s="176"/>
      <c r="Q115" s="181" t="s">
        <v>55</v>
      </c>
      <c r="R115" s="142" t="s">
        <v>56</v>
      </c>
      <c r="S115" s="142" t="s">
        <v>57</v>
      </c>
      <c r="T115" s="142" t="s">
        <v>130</v>
      </c>
      <c r="U115" s="142" t="s">
        <v>57</v>
      </c>
      <c r="V115" s="142" t="s">
        <v>131</v>
      </c>
      <c r="W115" s="142" t="s">
        <v>132</v>
      </c>
      <c r="X115" s="176" t="s">
        <v>55</v>
      </c>
      <c r="Y115" s="142" t="s">
        <v>56</v>
      </c>
      <c r="Z115" s="142" t="s">
        <v>57</v>
      </c>
      <c r="AA115" s="142" t="s">
        <v>130</v>
      </c>
      <c r="AB115" s="142" t="s">
        <v>57</v>
      </c>
      <c r="AC115" s="180"/>
      <c r="AD115" s="175"/>
      <c r="AE115" s="176"/>
      <c r="AF115" s="142"/>
      <c r="AG115" s="142"/>
      <c r="AH115" s="142"/>
      <c r="AI115" s="142"/>
      <c r="AJ115" s="142"/>
      <c r="AK115" s="142" t="s">
        <v>133</v>
      </c>
      <c r="AL115" s="142" t="s">
        <v>133</v>
      </c>
      <c r="AM115" s="142" t="s">
        <v>133</v>
      </c>
      <c r="AN115" s="142" t="s">
        <v>133</v>
      </c>
      <c r="AO115" s="142" t="s">
        <v>133</v>
      </c>
      <c r="AP115" s="142" t="s">
        <v>133</v>
      </c>
      <c r="AQ115" s="142" t="s">
        <v>133</v>
      </c>
      <c r="AR115" s="142" t="s">
        <v>133</v>
      </c>
      <c r="AS115" s="142" t="s">
        <v>133</v>
      </c>
      <c r="AT115" s="142" t="s">
        <v>133</v>
      </c>
      <c r="AU115" s="142" t="s">
        <v>133</v>
      </c>
      <c r="AV115" s="142" t="s">
        <v>133</v>
      </c>
      <c r="AW115" s="142" t="s">
        <v>133</v>
      </c>
      <c r="AX115" s="142" t="s">
        <v>133</v>
      </c>
      <c r="AY115" s="142" t="s">
        <v>133</v>
      </c>
      <c r="AZ115" s="142"/>
      <c r="BA115" s="142"/>
      <c r="BB115" s="142"/>
      <c r="BC115" s="197"/>
    </row>
    <row r="116" customFormat="false" ht="12.75" hidden="false" customHeight="true" outlineLevel="0" collapsed="false">
      <c r="C116" s="162"/>
      <c r="D116" s="216"/>
      <c r="E116" s="216"/>
      <c r="F116" s="216"/>
      <c r="G116" s="217" t="s">
        <v>133</v>
      </c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189" t="n">
        <f aca="false">SUMIF($BC117:$BC118,"&lt;&gt;1",AG117:AG118)</f>
        <v>0</v>
      </c>
      <c r="AH116" s="189" t="n">
        <f aca="false">SUMIF($BC117:$BC118,"&lt;&gt;1",AH117:AH118)</f>
        <v>0</v>
      </c>
      <c r="AI116" s="188" t="n">
        <f aca="false">AG116-AH116</f>
        <v>0</v>
      </c>
      <c r="AJ116" s="219"/>
      <c r="AK116" s="189" t="n">
        <f aca="false">SUMIF($BC117:$BC118,"&lt;&gt;1",AK117:AK118)</f>
        <v>0</v>
      </c>
      <c r="AL116" s="189" t="n">
        <f aca="false">SUMIF($BC117:$BC118,"&lt;&gt;1",AL117:AL118)</f>
        <v>0</v>
      </c>
      <c r="AM116" s="189" t="n">
        <f aca="false">AK116-AL116</f>
        <v>0</v>
      </c>
      <c r="AN116" s="189" t="n">
        <f aca="false">SUMIF($BC117:$BC118,"&lt;&gt;1",AN117:AN118)</f>
        <v>0</v>
      </c>
      <c r="AO116" s="189" t="n">
        <f aca="false">SUMIF($BC117:$BC118,"&lt;&gt;1",AO117:AO118)</f>
        <v>0</v>
      </c>
      <c r="AP116" s="189" t="n">
        <f aca="false">AN116-AO116</f>
        <v>0</v>
      </c>
      <c r="AQ116" s="189" t="n">
        <f aca="false">SUMIF($BC117:$BC118,"&lt;&gt;1",AQ117:AQ118)</f>
        <v>0</v>
      </c>
      <c r="AR116" s="189" t="n">
        <f aca="false">SUMIF($BC117:$BC118,"&lt;&gt;1",AR117:AR118)</f>
        <v>0</v>
      </c>
      <c r="AS116" s="189" t="n">
        <f aca="false">AQ116-AR116</f>
        <v>0</v>
      </c>
      <c r="AT116" s="189" t="n">
        <f aca="false">SUMIF($BC117:$BC118,"&lt;&gt;1",AT117:AT118)</f>
        <v>0</v>
      </c>
      <c r="AU116" s="189" t="n">
        <f aca="false">SUMIF($BC117:$BC118,"&lt;&gt;1",AU117:AU118)</f>
        <v>0</v>
      </c>
      <c r="AV116" s="189" t="n">
        <f aca="false">AT116-AU116</f>
        <v>0</v>
      </c>
      <c r="AW116" s="189" t="n">
        <f aca="false">SUMIF($BC117:$BC118,"&lt;&gt;1",AW117:AW118)</f>
        <v>0</v>
      </c>
      <c r="AX116" s="189" t="n">
        <f aca="false">SUMIF($BC117:$BC118,"&lt;&gt;1",AX117:AX118)</f>
        <v>0</v>
      </c>
      <c r="AY116" s="189" t="n">
        <f aca="false">AW116-AX116</f>
        <v>0</v>
      </c>
      <c r="AZ116" s="189" t="n">
        <f aca="false">SUMIF($BC117:$BC118,"&lt;&gt;1",AZ117:AZ118)</f>
        <v>0</v>
      </c>
      <c r="BA116" s="189" t="n">
        <f aca="false">SUMIF($BC117:$BC118,"&lt;&gt;1",BA117:BA118)</f>
        <v>0</v>
      </c>
      <c r="BB116" s="188" t="n">
        <f aca="false">AZ116-BA116</f>
        <v>0</v>
      </c>
      <c r="BC116" s="197"/>
    </row>
    <row r="117" s="173" customFormat="true" ht="11.25" hidden="true" customHeight="true" outlineLevel="0" collapsed="false">
      <c r="C117" s="162"/>
      <c r="D117" s="144" t="n">
        <v>0</v>
      </c>
      <c r="E117" s="144"/>
      <c r="F117" s="144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145"/>
      <c r="BC117" s="197"/>
    </row>
    <row r="118" customFormat="false" ht="11.25" hidden="false" customHeight="false" outlineLevel="0" collapsed="false">
      <c r="C118" s="162"/>
      <c r="D118" s="280"/>
      <c r="E118" s="281" t="s">
        <v>232</v>
      </c>
      <c r="F118" s="281"/>
      <c r="G118" s="281"/>
      <c r="H118" s="281"/>
      <c r="I118" s="281"/>
      <c r="J118" s="281"/>
      <c r="K118" s="281"/>
      <c r="L118" s="281"/>
      <c r="M118" s="281"/>
      <c r="N118" s="281"/>
      <c r="O118" s="281"/>
      <c r="P118" s="281"/>
      <c r="Q118" s="281"/>
      <c r="R118" s="281"/>
      <c r="S118" s="281"/>
      <c r="T118" s="281"/>
      <c r="U118" s="281"/>
      <c r="V118" s="281"/>
      <c r="W118" s="281"/>
      <c r="X118" s="281"/>
      <c r="Y118" s="281"/>
      <c r="Z118" s="281"/>
      <c r="AA118" s="281"/>
      <c r="AB118" s="281"/>
      <c r="AC118" s="282"/>
      <c r="AD118" s="282"/>
      <c r="AE118" s="282"/>
      <c r="AF118" s="282"/>
      <c r="AG118" s="282"/>
      <c r="AH118" s="282"/>
      <c r="AI118" s="282"/>
      <c r="AJ118" s="282"/>
      <c r="AK118" s="282"/>
      <c r="AL118" s="282"/>
      <c r="AM118" s="282"/>
      <c r="AN118" s="282"/>
      <c r="AO118" s="282"/>
      <c r="AP118" s="282"/>
      <c r="AQ118" s="282"/>
      <c r="AR118" s="282"/>
      <c r="AS118" s="282"/>
      <c r="AT118" s="282"/>
      <c r="AU118" s="282"/>
      <c r="AV118" s="282"/>
      <c r="AW118" s="282"/>
      <c r="AX118" s="282"/>
      <c r="AY118" s="282"/>
      <c r="AZ118" s="282"/>
      <c r="BA118" s="282"/>
      <c r="BB118" s="282"/>
      <c r="BC118" s="197"/>
    </row>
    <row r="119" customFormat="false" ht="15.75" hidden="false" customHeight="true" outlineLevel="0" collapsed="false">
      <c r="C119" s="162"/>
      <c r="D119" s="276"/>
      <c r="E119" s="277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278"/>
      <c r="AD119" s="278"/>
      <c r="AE119" s="278"/>
      <c r="AF119" s="278"/>
      <c r="AG119" s="278"/>
      <c r="AH119" s="278"/>
      <c r="AI119" s="278"/>
      <c r="AJ119" s="278"/>
      <c r="AK119" s="278"/>
      <c r="AL119" s="278"/>
      <c r="AM119" s="278"/>
      <c r="AN119" s="278"/>
      <c r="AO119" s="278"/>
      <c r="AP119" s="278"/>
      <c r="AQ119" s="279"/>
      <c r="AR119" s="277"/>
      <c r="AS119" s="277"/>
      <c r="AT119" s="210"/>
      <c r="AU119" s="210"/>
      <c r="AV119" s="210"/>
      <c r="AW119" s="210"/>
      <c r="AX119" s="210"/>
      <c r="AY119" s="210"/>
      <c r="AZ119" s="210"/>
      <c r="BA119" s="210"/>
      <c r="BB119" s="145"/>
    </row>
    <row r="120" customFormat="false" ht="15" hidden="false" customHeight="true" outlineLevel="0" collapsed="false">
      <c r="C120" s="162"/>
      <c r="D120" s="213" t="s">
        <v>234</v>
      </c>
      <c r="E120" s="214"/>
      <c r="F120" s="214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197"/>
    </row>
    <row r="121" customFormat="false" ht="24" hidden="false" customHeight="true" outlineLevel="0" collapsed="false">
      <c r="C121" s="162"/>
      <c r="D121" s="141" t="s">
        <v>96</v>
      </c>
      <c r="E121" s="141" t="s">
        <v>110</v>
      </c>
      <c r="F121" s="141" t="s">
        <v>111</v>
      </c>
      <c r="G121" s="142" t="s">
        <v>112</v>
      </c>
      <c r="H121" s="142" t="s">
        <v>113</v>
      </c>
      <c r="I121" s="142" t="s">
        <v>114</v>
      </c>
      <c r="J121" s="142" t="s">
        <v>115</v>
      </c>
      <c r="K121" s="142" t="s">
        <v>116</v>
      </c>
      <c r="L121" s="174"/>
      <c r="M121" s="175" t="s">
        <v>117</v>
      </c>
      <c r="N121" s="176" t="s">
        <v>118</v>
      </c>
      <c r="O121" s="176" t="s">
        <v>119</v>
      </c>
      <c r="P121" s="176" t="s">
        <v>120</v>
      </c>
      <c r="Q121" s="177" t="s">
        <v>121</v>
      </c>
      <c r="R121" s="177"/>
      <c r="S121" s="177"/>
      <c r="T121" s="177"/>
      <c r="U121" s="177"/>
      <c r="V121" s="177"/>
      <c r="W121" s="177"/>
      <c r="X121" s="176" t="s">
        <v>113</v>
      </c>
      <c r="Y121" s="176"/>
      <c r="Z121" s="176"/>
      <c r="AA121" s="176"/>
      <c r="AB121" s="176"/>
      <c r="AC121" s="174"/>
      <c r="AD121" s="175" t="s">
        <v>122</v>
      </c>
      <c r="AE121" s="176" t="s">
        <v>123</v>
      </c>
      <c r="AF121" s="142" t="s">
        <v>124</v>
      </c>
      <c r="AG121" s="142" t="s">
        <v>125</v>
      </c>
      <c r="AH121" s="142" t="s">
        <v>126</v>
      </c>
      <c r="AI121" s="142" t="s">
        <v>127</v>
      </c>
      <c r="AJ121" s="142" t="s">
        <v>128</v>
      </c>
      <c r="AK121" s="142" t="e">
        <f aca="false">"Утверждено на " &amp; #NAME? &amp; " (план)"</f>
        <v>#N/A</v>
      </c>
      <c r="AL121" s="142" t="e">
        <f aca="false">"Утверждено на " &amp; #NAME? &amp; " (корректировка)"</f>
        <v>#N/A</v>
      </c>
      <c r="AM121" s="142" t="e">
        <f aca="false">"Утверждено на " &amp; #NAME? &amp; " (дельта)"</f>
        <v>#N/A</v>
      </c>
      <c r="AN121" s="142" t="e">
        <f aca="false">"Утверждено на " &amp; #NAME?+1 &amp; " (план)"</f>
        <v>#N/A</v>
      </c>
      <c r="AO121" s="142" t="e">
        <f aca="false">"Утверждено на " &amp; #NAME?+1 &amp; " (корректировка)"</f>
        <v>#N/A</v>
      </c>
      <c r="AP121" s="142" t="e">
        <f aca="false">"Утверждено на " &amp; #NAME?+1 &amp; " (дельта)"</f>
        <v>#N/A</v>
      </c>
      <c r="AQ121" s="142" t="e">
        <f aca="false">"Утверждено на " &amp; #NAME?+2 &amp; " (план)"</f>
        <v>#N/A</v>
      </c>
      <c r="AR121" s="142" t="e">
        <f aca="false">"Утверждено на " &amp; #NAME?+2 &amp; " (корректировка)"</f>
        <v>#N/A</v>
      </c>
      <c r="AS121" s="142" t="e">
        <f aca="false">"Утверждено на " &amp; #NAME?+2 &amp; " (дельта)"</f>
        <v>#N/A</v>
      </c>
      <c r="AT121" s="142" t="e">
        <f aca="false">"Утверждено на " &amp; #NAME?+3 &amp; " (план)"</f>
        <v>#N/A</v>
      </c>
      <c r="AU121" s="142" t="e">
        <f aca="false">"Утверждено на " &amp; #NAME?+3 &amp; " (корректировка)"</f>
        <v>#N/A</v>
      </c>
      <c r="AV121" s="142" t="e">
        <f aca="false">"Утверждено на " &amp; #NAME?+3 &amp; " (дельта)"</f>
        <v>#N/A</v>
      </c>
      <c r="AW121" s="142" t="e">
        <f aca="false">"Утверждено на " &amp; #NAME?+4 &amp; " (план)"</f>
        <v>#N/A</v>
      </c>
      <c r="AX121" s="142" t="e">
        <f aca="false">"Утверждено на " &amp; #NAME?+4 &amp; " (корректировка)"</f>
        <v>#N/A</v>
      </c>
      <c r="AY121" s="142" t="e">
        <f aca="false">"Утверждено на " &amp; #NAME?+4 &amp; " (дельта)"</f>
        <v>#N/A</v>
      </c>
      <c r="AZ121" s="142" t="str">
        <f aca="false">"Утверждено на оставшийся период (план)"</f>
        <v>Утверждено на оставшийся период (план)</v>
      </c>
      <c r="BA121" s="142" t="str">
        <f aca="false">"Утверждено на оставшийся период (корректировка)"</f>
        <v>Утверждено на оставшийся период (корректировка)</v>
      </c>
      <c r="BB121" s="142" t="str">
        <f aca="false">"Утверждено на оставшийся период (дельта)"</f>
        <v>Утверждено на оставшийся период (дельта)</v>
      </c>
      <c r="BC121" s="197"/>
    </row>
    <row r="122" customFormat="false" ht="24" hidden="false" customHeight="true" outlineLevel="0" collapsed="false">
      <c r="C122" s="162"/>
      <c r="D122" s="141"/>
      <c r="E122" s="141"/>
      <c r="F122" s="141"/>
      <c r="G122" s="142"/>
      <c r="H122" s="142" t="s">
        <v>129</v>
      </c>
      <c r="I122" s="142"/>
      <c r="J122" s="142"/>
      <c r="K122" s="142"/>
      <c r="L122" s="180"/>
      <c r="M122" s="175"/>
      <c r="N122" s="176"/>
      <c r="O122" s="176"/>
      <c r="P122" s="176"/>
      <c r="Q122" s="181" t="s">
        <v>55</v>
      </c>
      <c r="R122" s="142" t="s">
        <v>56</v>
      </c>
      <c r="S122" s="142" t="s">
        <v>57</v>
      </c>
      <c r="T122" s="142" t="s">
        <v>130</v>
      </c>
      <c r="U122" s="142" t="s">
        <v>57</v>
      </c>
      <c r="V122" s="142" t="s">
        <v>131</v>
      </c>
      <c r="W122" s="142" t="s">
        <v>132</v>
      </c>
      <c r="X122" s="176" t="s">
        <v>55</v>
      </c>
      <c r="Y122" s="142" t="s">
        <v>56</v>
      </c>
      <c r="Z122" s="142" t="s">
        <v>57</v>
      </c>
      <c r="AA122" s="142" t="s">
        <v>130</v>
      </c>
      <c r="AB122" s="142" t="s">
        <v>57</v>
      </c>
      <c r="AC122" s="180"/>
      <c r="AD122" s="175"/>
      <c r="AE122" s="176"/>
      <c r="AF122" s="142"/>
      <c r="AG122" s="142"/>
      <c r="AH122" s="142"/>
      <c r="AI122" s="142"/>
      <c r="AJ122" s="142"/>
      <c r="AK122" s="142" t="s">
        <v>133</v>
      </c>
      <c r="AL122" s="142" t="s">
        <v>133</v>
      </c>
      <c r="AM122" s="142" t="s">
        <v>133</v>
      </c>
      <c r="AN122" s="142" t="s">
        <v>133</v>
      </c>
      <c r="AO122" s="142" t="s">
        <v>133</v>
      </c>
      <c r="AP122" s="142" t="s">
        <v>133</v>
      </c>
      <c r="AQ122" s="142" t="s">
        <v>133</v>
      </c>
      <c r="AR122" s="142" t="s">
        <v>133</v>
      </c>
      <c r="AS122" s="142" t="s">
        <v>133</v>
      </c>
      <c r="AT122" s="142" t="s">
        <v>133</v>
      </c>
      <c r="AU122" s="142" t="s">
        <v>133</v>
      </c>
      <c r="AV122" s="142" t="s">
        <v>133</v>
      </c>
      <c r="AW122" s="142" t="s">
        <v>133</v>
      </c>
      <c r="AX122" s="142" t="s">
        <v>133</v>
      </c>
      <c r="AY122" s="142" t="s">
        <v>133</v>
      </c>
      <c r="AZ122" s="142"/>
      <c r="BA122" s="142"/>
      <c r="BB122" s="142"/>
      <c r="BC122" s="197"/>
    </row>
    <row r="123" customFormat="false" ht="12.75" hidden="false" customHeight="true" outlineLevel="0" collapsed="false">
      <c r="C123" s="162"/>
      <c r="D123" s="216"/>
      <c r="E123" s="216"/>
      <c r="F123" s="216"/>
      <c r="G123" s="217" t="s">
        <v>133</v>
      </c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189" t="n">
        <f aca="false">SUMIF($BC124:$BC125,"&lt;&gt;1",AG124:AG125)</f>
        <v>0</v>
      </c>
      <c r="AH123" s="189" t="n">
        <f aca="false">SUMIF($BC124:$BC125,"&lt;&gt;1",AH124:AH125)</f>
        <v>0</v>
      </c>
      <c r="AI123" s="188" t="n">
        <f aca="false">AG123-AH123</f>
        <v>0</v>
      </c>
      <c r="AJ123" s="219"/>
      <c r="AK123" s="189" t="n">
        <f aca="false">SUMIF($BC124:$BC125,"&lt;&gt;1",AK124:AK125)</f>
        <v>0</v>
      </c>
      <c r="AL123" s="189" t="n">
        <f aca="false">SUMIF($BC124:$BC125,"&lt;&gt;1",AL124:AL125)</f>
        <v>0</v>
      </c>
      <c r="AM123" s="189" t="n">
        <f aca="false">AK123-AL123</f>
        <v>0</v>
      </c>
      <c r="AN123" s="189" t="n">
        <f aca="false">SUMIF($BC124:$BC125,"&lt;&gt;1",AN124:AN125)</f>
        <v>0</v>
      </c>
      <c r="AO123" s="189" t="n">
        <f aca="false">SUMIF($BC124:$BC125,"&lt;&gt;1",AO124:AO125)</f>
        <v>0</v>
      </c>
      <c r="AP123" s="189" t="n">
        <f aca="false">AN123-AO123</f>
        <v>0</v>
      </c>
      <c r="AQ123" s="189" t="n">
        <f aca="false">SUMIF($BC124:$BC125,"&lt;&gt;1",AQ124:AQ125)</f>
        <v>0</v>
      </c>
      <c r="AR123" s="189" t="n">
        <f aca="false">SUMIF($BC124:$BC125,"&lt;&gt;1",AR124:AR125)</f>
        <v>0</v>
      </c>
      <c r="AS123" s="189" t="n">
        <f aca="false">AQ123-AR123</f>
        <v>0</v>
      </c>
      <c r="AT123" s="189" t="n">
        <f aca="false">SUMIF($BC124:$BC125,"&lt;&gt;1",AT124:AT125)</f>
        <v>0</v>
      </c>
      <c r="AU123" s="189" t="n">
        <f aca="false">SUMIF($BC124:$BC125,"&lt;&gt;1",AU124:AU125)</f>
        <v>0</v>
      </c>
      <c r="AV123" s="189" t="n">
        <f aca="false">AT123-AU123</f>
        <v>0</v>
      </c>
      <c r="AW123" s="189" t="n">
        <f aca="false">SUMIF($BC124:$BC125,"&lt;&gt;1",AW124:AW125)</f>
        <v>0</v>
      </c>
      <c r="AX123" s="189" t="n">
        <f aca="false">SUMIF($BC124:$BC125,"&lt;&gt;1",AX124:AX125)</f>
        <v>0</v>
      </c>
      <c r="AY123" s="189" t="n">
        <f aca="false">AW123-AX123</f>
        <v>0</v>
      </c>
      <c r="AZ123" s="189" t="n">
        <f aca="false">SUMIF($BC124:$BC125,"&lt;&gt;1",AZ124:AZ125)</f>
        <v>0</v>
      </c>
      <c r="BA123" s="189" t="n">
        <f aca="false">SUMIF($BC124:$BC125,"&lt;&gt;1",BA124:BA125)</f>
        <v>0</v>
      </c>
      <c r="BB123" s="188" t="n">
        <f aca="false">AZ123-BA123</f>
        <v>0</v>
      </c>
      <c r="BC123" s="197"/>
    </row>
    <row r="124" s="173" customFormat="true" ht="11.25" hidden="true" customHeight="true" outlineLevel="0" collapsed="false">
      <c r="C124" s="162"/>
      <c r="D124" s="144" t="n">
        <v>0</v>
      </c>
      <c r="E124" s="144"/>
      <c r="F124" s="144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145"/>
      <c r="BC124" s="197"/>
    </row>
    <row r="125" customFormat="false" ht="11.25" hidden="false" customHeight="false" outlineLevel="0" collapsed="false">
      <c r="C125" s="162"/>
      <c r="D125" s="280"/>
      <c r="E125" s="281" t="s">
        <v>232</v>
      </c>
      <c r="F125" s="281"/>
      <c r="G125" s="281"/>
      <c r="H125" s="281"/>
      <c r="I125" s="281"/>
      <c r="J125" s="281"/>
      <c r="K125" s="281"/>
      <c r="L125" s="281"/>
      <c r="M125" s="281"/>
      <c r="N125" s="281"/>
      <c r="O125" s="281"/>
      <c r="P125" s="281"/>
      <c r="Q125" s="281"/>
      <c r="R125" s="281"/>
      <c r="S125" s="281"/>
      <c r="T125" s="281"/>
      <c r="U125" s="281"/>
      <c r="V125" s="281"/>
      <c r="W125" s="281"/>
      <c r="X125" s="281"/>
      <c r="Y125" s="281"/>
      <c r="Z125" s="281"/>
      <c r="AA125" s="281"/>
      <c r="AB125" s="281"/>
      <c r="AC125" s="282"/>
      <c r="AD125" s="282"/>
      <c r="AE125" s="282"/>
      <c r="AF125" s="282"/>
      <c r="AG125" s="282"/>
      <c r="AH125" s="282"/>
      <c r="AI125" s="282"/>
      <c r="AJ125" s="282"/>
      <c r="AK125" s="282"/>
      <c r="AL125" s="282"/>
      <c r="AM125" s="282"/>
      <c r="AN125" s="282"/>
      <c r="AO125" s="282"/>
      <c r="AP125" s="282"/>
      <c r="AQ125" s="282"/>
      <c r="AR125" s="282"/>
      <c r="AS125" s="282"/>
      <c r="AT125" s="282"/>
      <c r="AU125" s="282"/>
      <c r="AV125" s="282"/>
      <c r="AW125" s="282"/>
      <c r="AX125" s="282"/>
      <c r="AY125" s="282"/>
      <c r="AZ125" s="282"/>
      <c r="BA125" s="282"/>
      <c r="BB125" s="282"/>
      <c r="BC125" s="197"/>
    </row>
    <row r="126" customFormat="false" ht="11.25" hidden="false" customHeight="false" outlineLevel="0" collapsed="false"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145"/>
      <c r="BC126" s="173"/>
    </row>
  </sheetData>
  <sheetProtection sheet="true" password="fa9c" objects="true" scenarios="true" formatColumns="false" formatRows="false" autoFilter="false"/>
  <mergeCells count="605">
    <mergeCell ref="AB5:AF5"/>
    <mergeCell ref="E6:AC6"/>
    <mergeCell ref="D7:D8"/>
    <mergeCell ref="E7:E8"/>
    <mergeCell ref="F7:F8"/>
    <mergeCell ref="G7:G8"/>
    <mergeCell ref="I7:I8"/>
    <mergeCell ref="J7:J8"/>
    <mergeCell ref="K7:K8"/>
    <mergeCell ref="M7:M8"/>
    <mergeCell ref="N7:N8"/>
    <mergeCell ref="O7:O8"/>
    <mergeCell ref="P7:P8"/>
    <mergeCell ref="Q7:W7"/>
    <mergeCell ref="X7:AB7"/>
    <mergeCell ref="AD7:AD8"/>
    <mergeCell ref="AE7:AE8"/>
    <mergeCell ref="AF7:AF8"/>
    <mergeCell ref="AG7:AG8"/>
    <mergeCell ref="AH7:AH8"/>
    <mergeCell ref="AI7:AI8"/>
    <mergeCell ref="AJ7:AJ8"/>
    <mergeCell ref="AZ7:AZ8"/>
    <mergeCell ref="BA7:BA8"/>
    <mergeCell ref="BB7:BB8"/>
    <mergeCell ref="D28:D29"/>
    <mergeCell ref="E28:E29"/>
    <mergeCell ref="F28:F29"/>
    <mergeCell ref="G28:G29"/>
    <mergeCell ref="I28:I29"/>
    <mergeCell ref="J28:J29"/>
    <mergeCell ref="K28:K29"/>
    <mergeCell ref="M28:M29"/>
    <mergeCell ref="N28:N29"/>
    <mergeCell ref="O28:O29"/>
    <mergeCell ref="P28:P29"/>
    <mergeCell ref="Q28:W28"/>
    <mergeCell ref="X28:AB28"/>
    <mergeCell ref="AD28:AD29"/>
    <mergeCell ref="AE28:AE29"/>
    <mergeCell ref="AF28:AF29"/>
    <mergeCell ref="AG28:AG29"/>
    <mergeCell ref="AH28:AH29"/>
    <mergeCell ref="AI28:AI29"/>
    <mergeCell ref="AJ28:AJ29"/>
    <mergeCell ref="AZ28:AZ29"/>
    <mergeCell ref="BA28:BA29"/>
    <mergeCell ref="BB28:BB29"/>
    <mergeCell ref="AC30:AE30"/>
    <mergeCell ref="D32:D53"/>
    <mergeCell ref="E32:E53"/>
    <mergeCell ref="F32:F53"/>
    <mergeCell ref="G32:G53"/>
    <mergeCell ref="H32:H53"/>
    <mergeCell ref="I32:I53"/>
    <mergeCell ref="J32:J53"/>
    <mergeCell ref="K32:K53"/>
    <mergeCell ref="L33:L36"/>
    <mergeCell ref="M33:M36"/>
    <mergeCell ref="N33:N36"/>
    <mergeCell ref="O33:O36"/>
    <mergeCell ref="P33:P36"/>
    <mergeCell ref="Q33:Q36"/>
    <mergeCell ref="R33:R36"/>
    <mergeCell ref="S33:S36"/>
    <mergeCell ref="T33:T36"/>
    <mergeCell ref="U33:U36"/>
    <mergeCell ref="V33:V36"/>
    <mergeCell ref="W33:W36"/>
    <mergeCell ref="X33:X36"/>
    <mergeCell ref="Y33:Y36"/>
    <mergeCell ref="Z33:Z36"/>
    <mergeCell ref="AA33:AA36"/>
    <mergeCell ref="AB33:AB36"/>
    <mergeCell ref="BD33:BD36"/>
    <mergeCell ref="BE33:BE36"/>
    <mergeCell ref="BF33:BF36"/>
    <mergeCell ref="BH33:BH36"/>
    <mergeCell ref="BI33:BI36"/>
    <mergeCell ref="BJ33:BJ36"/>
    <mergeCell ref="BK33:BK36"/>
    <mergeCell ref="BL33:BL36"/>
    <mergeCell ref="L37:L40"/>
    <mergeCell ref="M37:M40"/>
    <mergeCell ref="N37:N40"/>
    <mergeCell ref="O37:O40"/>
    <mergeCell ref="P37:P40"/>
    <mergeCell ref="Q37:Q40"/>
    <mergeCell ref="R37:R40"/>
    <mergeCell ref="S37:S40"/>
    <mergeCell ref="T37:T40"/>
    <mergeCell ref="U37:U40"/>
    <mergeCell ref="V37:V40"/>
    <mergeCell ref="W37:W40"/>
    <mergeCell ref="X37:X40"/>
    <mergeCell ref="Y37:Y40"/>
    <mergeCell ref="Z37:Z40"/>
    <mergeCell ref="AA37:AA40"/>
    <mergeCell ref="AB37:AB40"/>
    <mergeCell ref="BD37:BD40"/>
    <mergeCell ref="BE37:BE40"/>
    <mergeCell ref="BF37:BF40"/>
    <mergeCell ref="BH37:BH40"/>
    <mergeCell ref="BI37:BI40"/>
    <mergeCell ref="BJ37:BJ40"/>
    <mergeCell ref="BK37:BK40"/>
    <mergeCell ref="BL37:BL40"/>
    <mergeCell ref="L41:L44"/>
    <mergeCell ref="M41:M44"/>
    <mergeCell ref="N41:N44"/>
    <mergeCell ref="O41:O44"/>
    <mergeCell ref="P41:P44"/>
    <mergeCell ref="Q41:Q44"/>
    <mergeCell ref="R41:R44"/>
    <mergeCell ref="S41:S44"/>
    <mergeCell ref="T41:T44"/>
    <mergeCell ref="U41:U44"/>
    <mergeCell ref="V41:V44"/>
    <mergeCell ref="W41:W44"/>
    <mergeCell ref="X41:X44"/>
    <mergeCell ref="Y41:Y44"/>
    <mergeCell ref="Z41:Z44"/>
    <mergeCell ref="AA41:AA44"/>
    <mergeCell ref="AB41:AB44"/>
    <mergeCell ref="BD41:BD44"/>
    <mergeCell ref="BE41:BE44"/>
    <mergeCell ref="BF41:BF44"/>
    <mergeCell ref="BH41:BH44"/>
    <mergeCell ref="BI41:BI44"/>
    <mergeCell ref="BJ41:BJ44"/>
    <mergeCell ref="BK41:BK44"/>
    <mergeCell ref="BL41:BL44"/>
    <mergeCell ref="L45:L48"/>
    <mergeCell ref="M45:M48"/>
    <mergeCell ref="N45:N48"/>
    <mergeCell ref="O45:O48"/>
    <mergeCell ref="P45:P48"/>
    <mergeCell ref="Q45:Q48"/>
    <mergeCell ref="R45:R48"/>
    <mergeCell ref="S45:S48"/>
    <mergeCell ref="T45:T48"/>
    <mergeCell ref="U45:U48"/>
    <mergeCell ref="V45:V48"/>
    <mergeCell ref="W45:W48"/>
    <mergeCell ref="X45:X48"/>
    <mergeCell ref="Y45:Y48"/>
    <mergeCell ref="Z45:Z48"/>
    <mergeCell ref="AA45:AA48"/>
    <mergeCell ref="AB45:AB48"/>
    <mergeCell ref="BD45:BD48"/>
    <mergeCell ref="BE45:BE48"/>
    <mergeCell ref="BF45:BF48"/>
    <mergeCell ref="BH45:BH48"/>
    <mergeCell ref="BI45:BI48"/>
    <mergeCell ref="BJ45:BJ48"/>
    <mergeCell ref="BK45:BK48"/>
    <mergeCell ref="BL45:BL48"/>
    <mergeCell ref="L49:L52"/>
    <mergeCell ref="M49:M52"/>
    <mergeCell ref="N49:N52"/>
    <mergeCell ref="O49:O52"/>
    <mergeCell ref="P49:P52"/>
    <mergeCell ref="Q49:Q52"/>
    <mergeCell ref="R49:R52"/>
    <mergeCell ref="S49:S52"/>
    <mergeCell ref="T49:T52"/>
    <mergeCell ref="U49:U52"/>
    <mergeCell ref="V49:V52"/>
    <mergeCell ref="W49:W52"/>
    <mergeCell ref="X49:X52"/>
    <mergeCell ref="Y49:Y52"/>
    <mergeCell ref="Z49:Z52"/>
    <mergeCell ref="AA49:AA52"/>
    <mergeCell ref="AB49:AB52"/>
    <mergeCell ref="BD49:BD52"/>
    <mergeCell ref="BE49:BE52"/>
    <mergeCell ref="BF49:BF52"/>
    <mergeCell ref="BH49:BH52"/>
    <mergeCell ref="BI49:BI52"/>
    <mergeCell ref="BJ49:BJ52"/>
    <mergeCell ref="BK49:BK52"/>
    <mergeCell ref="BL49:BL52"/>
    <mergeCell ref="N53:O53"/>
    <mergeCell ref="D54:D59"/>
    <mergeCell ref="E54:E59"/>
    <mergeCell ref="F54:F59"/>
    <mergeCell ref="G54:G59"/>
    <mergeCell ref="H54:H59"/>
    <mergeCell ref="I54:I59"/>
    <mergeCell ref="J54:J59"/>
    <mergeCell ref="K54:K59"/>
    <mergeCell ref="L55:L58"/>
    <mergeCell ref="M55:M58"/>
    <mergeCell ref="N55:N58"/>
    <mergeCell ref="O55:O58"/>
    <mergeCell ref="P55:P58"/>
    <mergeCell ref="Q55:Q58"/>
    <mergeCell ref="R55:R58"/>
    <mergeCell ref="S55:S58"/>
    <mergeCell ref="T55:T58"/>
    <mergeCell ref="U55:U58"/>
    <mergeCell ref="V55:V58"/>
    <mergeCell ref="W55:W58"/>
    <mergeCell ref="X55:X58"/>
    <mergeCell ref="Y55:Y58"/>
    <mergeCell ref="Z55:Z58"/>
    <mergeCell ref="AA55:AA58"/>
    <mergeCell ref="AB55:AB58"/>
    <mergeCell ref="BD55:BD58"/>
    <mergeCell ref="BE55:BE58"/>
    <mergeCell ref="BF55:BF58"/>
    <mergeCell ref="BH55:BH58"/>
    <mergeCell ref="BI55:BI58"/>
    <mergeCell ref="BJ55:BJ58"/>
    <mergeCell ref="BK55:BK58"/>
    <mergeCell ref="BL55:BL58"/>
    <mergeCell ref="N59:O59"/>
    <mergeCell ref="D60:D65"/>
    <mergeCell ref="E60:E65"/>
    <mergeCell ref="F60:F65"/>
    <mergeCell ref="G60:G65"/>
    <mergeCell ref="H60:H65"/>
    <mergeCell ref="I60:I65"/>
    <mergeCell ref="J60:J65"/>
    <mergeCell ref="K60:K65"/>
    <mergeCell ref="L61:L64"/>
    <mergeCell ref="M61:M64"/>
    <mergeCell ref="N61:N64"/>
    <mergeCell ref="O61:O64"/>
    <mergeCell ref="P61:P64"/>
    <mergeCell ref="Q61:Q64"/>
    <mergeCell ref="R61:R64"/>
    <mergeCell ref="S61:S64"/>
    <mergeCell ref="T61:T64"/>
    <mergeCell ref="U61:U64"/>
    <mergeCell ref="V61:V64"/>
    <mergeCell ref="W61:W64"/>
    <mergeCell ref="X61:X64"/>
    <mergeCell ref="Y61:Y64"/>
    <mergeCell ref="Z61:Z64"/>
    <mergeCell ref="AA61:AA64"/>
    <mergeCell ref="AB61:AB64"/>
    <mergeCell ref="BD61:BD64"/>
    <mergeCell ref="BE61:BE64"/>
    <mergeCell ref="BF61:BF64"/>
    <mergeCell ref="BH61:BH64"/>
    <mergeCell ref="BI61:BI64"/>
    <mergeCell ref="BJ61:BJ64"/>
    <mergeCell ref="BK61:BK64"/>
    <mergeCell ref="BL61:BL64"/>
    <mergeCell ref="N65:O65"/>
    <mergeCell ref="D66:D70"/>
    <mergeCell ref="E66:E70"/>
    <mergeCell ref="F66:F70"/>
    <mergeCell ref="G66:G70"/>
    <mergeCell ref="H66:H70"/>
    <mergeCell ref="I66:I70"/>
    <mergeCell ref="J66:J70"/>
    <mergeCell ref="K66:K70"/>
    <mergeCell ref="L67:L69"/>
    <mergeCell ref="M67:M69"/>
    <mergeCell ref="N67:N69"/>
    <mergeCell ref="O67:O69"/>
    <mergeCell ref="P67:P69"/>
    <mergeCell ref="Q67:Q69"/>
    <mergeCell ref="R67:R69"/>
    <mergeCell ref="S67:S69"/>
    <mergeCell ref="T67:T69"/>
    <mergeCell ref="U67:U69"/>
    <mergeCell ref="V67:V69"/>
    <mergeCell ref="W67:W69"/>
    <mergeCell ref="X67:X69"/>
    <mergeCell ref="Y67:Y69"/>
    <mergeCell ref="Z67:Z69"/>
    <mergeCell ref="AA67:AA69"/>
    <mergeCell ref="AB67:AB69"/>
    <mergeCell ref="BD67:BD69"/>
    <mergeCell ref="BE67:BE69"/>
    <mergeCell ref="BF67:BF69"/>
    <mergeCell ref="BH67:BH69"/>
    <mergeCell ref="BI67:BI69"/>
    <mergeCell ref="BJ67:BJ69"/>
    <mergeCell ref="BK67:BK69"/>
    <mergeCell ref="BL67:BL69"/>
    <mergeCell ref="N70:O70"/>
    <mergeCell ref="D71:D75"/>
    <mergeCell ref="E71:E75"/>
    <mergeCell ref="F71:F75"/>
    <mergeCell ref="G71:G75"/>
    <mergeCell ref="H71:H75"/>
    <mergeCell ref="I71:I75"/>
    <mergeCell ref="J71:J75"/>
    <mergeCell ref="K71:K75"/>
    <mergeCell ref="L72:L74"/>
    <mergeCell ref="M72:M74"/>
    <mergeCell ref="N72:N74"/>
    <mergeCell ref="O72:O74"/>
    <mergeCell ref="P72:P74"/>
    <mergeCell ref="Q72:Q74"/>
    <mergeCell ref="R72:R74"/>
    <mergeCell ref="S72:S74"/>
    <mergeCell ref="T72:T74"/>
    <mergeCell ref="U72:U74"/>
    <mergeCell ref="V72:V74"/>
    <mergeCell ref="W72:W74"/>
    <mergeCell ref="X72:X74"/>
    <mergeCell ref="Y72:Y74"/>
    <mergeCell ref="Z72:Z74"/>
    <mergeCell ref="AA72:AA74"/>
    <mergeCell ref="AB72:AB74"/>
    <mergeCell ref="BD72:BD74"/>
    <mergeCell ref="BE72:BE74"/>
    <mergeCell ref="BF72:BF74"/>
    <mergeCell ref="BH72:BH74"/>
    <mergeCell ref="BI72:BI74"/>
    <mergeCell ref="BJ72:BJ74"/>
    <mergeCell ref="BK72:BK74"/>
    <mergeCell ref="BL72:BL74"/>
    <mergeCell ref="N75:O75"/>
    <mergeCell ref="D76:D80"/>
    <mergeCell ref="E76:E80"/>
    <mergeCell ref="F76:F80"/>
    <mergeCell ref="G76:G80"/>
    <mergeCell ref="H76:H80"/>
    <mergeCell ref="I76:I80"/>
    <mergeCell ref="J76:J80"/>
    <mergeCell ref="K76:K80"/>
    <mergeCell ref="L77:L79"/>
    <mergeCell ref="M77:M79"/>
    <mergeCell ref="N77:N79"/>
    <mergeCell ref="O77:O79"/>
    <mergeCell ref="P77:P79"/>
    <mergeCell ref="Q77:Q79"/>
    <mergeCell ref="R77:R79"/>
    <mergeCell ref="S77:S79"/>
    <mergeCell ref="T77:T79"/>
    <mergeCell ref="U77:U79"/>
    <mergeCell ref="V77:V79"/>
    <mergeCell ref="W77:W79"/>
    <mergeCell ref="X77:X79"/>
    <mergeCell ref="Y77:Y79"/>
    <mergeCell ref="Z77:Z79"/>
    <mergeCell ref="AA77:AA79"/>
    <mergeCell ref="AB77:AB79"/>
    <mergeCell ref="BD77:BD79"/>
    <mergeCell ref="BE77:BE79"/>
    <mergeCell ref="BF77:BF79"/>
    <mergeCell ref="BH77:BH79"/>
    <mergeCell ref="BI77:BI79"/>
    <mergeCell ref="BJ77:BJ79"/>
    <mergeCell ref="BK77:BK79"/>
    <mergeCell ref="BL77:BL79"/>
    <mergeCell ref="N80:O80"/>
    <mergeCell ref="D81:D85"/>
    <mergeCell ref="E81:E85"/>
    <mergeCell ref="F81:F85"/>
    <mergeCell ref="G81:G85"/>
    <mergeCell ref="H81:H85"/>
    <mergeCell ref="I81:I85"/>
    <mergeCell ref="J81:J85"/>
    <mergeCell ref="K81:K85"/>
    <mergeCell ref="L82:L84"/>
    <mergeCell ref="M82:M84"/>
    <mergeCell ref="N82:N84"/>
    <mergeCell ref="O82:O84"/>
    <mergeCell ref="P82:P84"/>
    <mergeCell ref="Q82:Q84"/>
    <mergeCell ref="R82:R84"/>
    <mergeCell ref="S82:S84"/>
    <mergeCell ref="T82:T84"/>
    <mergeCell ref="U82:U84"/>
    <mergeCell ref="V82:V84"/>
    <mergeCell ref="W82:W84"/>
    <mergeCell ref="X82:X84"/>
    <mergeCell ref="Y82:Y84"/>
    <mergeCell ref="Z82:Z84"/>
    <mergeCell ref="AA82:AA84"/>
    <mergeCell ref="AB82:AB84"/>
    <mergeCell ref="BD82:BD84"/>
    <mergeCell ref="BE82:BE84"/>
    <mergeCell ref="BF82:BF84"/>
    <mergeCell ref="BH82:BH84"/>
    <mergeCell ref="BI82:BI84"/>
    <mergeCell ref="BJ82:BJ84"/>
    <mergeCell ref="BK82:BK84"/>
    <mergeCell ref="BL82:BL84"/>
    <mergeCell ref="N85:O85"/>
    <mergeCell ref="D86:D90"/>
    <mergeCell ref="E86:E90"/>
    <mergeCell ref="F86:F90"/>
    <mergeCell ref="G86:G90"/>
    <mergeCell ref="H86:H90"/>
    <mergeCell ref="I86:I90"/>
    <mergeCell ref="J86:J90"/>
    <mergeCell ref="K86:K90"/>
    <mergeCell ref="L87:L89"/>
    <mergeCell ref="M87:M89"/>
    <mergeCell ref="N87:N89"/>
    <mergeCell ref="O87:O89"/>
    <mergeCell ref="P87:P89"/>
    <mergeCell ref="Q87:Q89"/>
    <mergeCell ref="R87:R89"/>
    <mergeCell ref="S87:S89"/>
    <mergeCell ref="T87:T89"/>
    <mergeCell ref="U87:U89"/>
    <mergeCell ref="V87:V89"/>
    <mergeCell ref="W87:W89"/>
    <mergeCell ref="X87:X89"/>
    <mergeCell ref="Y87:Y89"/>
    <mergeCell ref="Z87:Z89"/>
    <mergeCell ref="AA87:AA89"/>
    <mergeCell ref="AB87:AB89"/>
    <mergeCell ref="BD87:BD89"/>
    <mergeCell ref="BE87:BE89"/>
    <mergeCell ref="BF87:BF89"/>
    <mergeCell ref="BH87:BH89"/>
    <mergeCell ref="BI87:BI89"/>
    <mergeCell ref="BJ87:BJ89"/>
    <mergeCell ref="BK87:BK89"/>
    <mergeCell ref="BL87:BL89"/>
    <mergeCell ref="N90:O90"/>
    <mergeCell ref="D91:D95"/>
    <mergeCell ref="E91:E95"/>
    <mergeCell ref="F91:F95"/>
    <mergeCell ref="G91:G95"/>
    <mergeCell ref="H91:H95"/>
    <mergeCell ref="I91:I95"/>
    <mergeCell ref="J91:J95"/>
    <mergeCell ref="K91:K95"/>
    <mergeCell ref="L92:L94"/>
    <mergeCell ref="M92:M94"/>
    <mergeCell ref="N92:N94"/>
    <mergeCell ref="O92:O94"/>
    <mergeCell ref="P92:P94"/>
    <mergeCell ref="Q92:Q94"/>
    <mergeCell ref="R92:R94"/>
    <mergeCell ref="S92:S94"/>
    <mergeCell ref="T92:T94"/>
    <mergeCell ref="U92:U94"/>
    <mergeCell ref="V92:V94"/>
    <mergeCell ref="W92:W94"/>
    <mergeCell ref="X92:X94"/>
    <mergeCell ref="Y92:Y94"/>
    <mergeCell ref="Z92:Z94"/>
    <mergeCell ref="AA92:AA94"/>
    <mergeCell ref="AB92:AB94"/>
    <mergeCell ref="BD92:BD94"/>
    <mergeCell ref="BE92:BE94"/>
    <mergeCell ref="BF92:BF94"/>
    <mergeCell ref="BH92:BH94"/>
    <mergeCell ref="BI92:BI94"/>
    <mergeCell ref="BJ92:BJ94"/>
    <mergeCell ref="BK92:BK94"/>
    <mergeCell ref="BL92:BL94"/>
    <mergeCell ref="N95:O95"/>
    <mergeCell ref="D96:D100"/>
    <mergeCell ref="E96:E100"/>
    <mergeCell ref="F96:F100"/>
    <mergeCell ref="G96:G100"/>
    <mergeCell ref="H96:H100"/>
    <mergeCell ref="I96:I100"/>
    <mergeCell ref="J96:J100"/>
    <mergeCell ref="K96:K100"/>
    <mergeCell ref="L97:L99"/>
    <mergeCell ref="M97:M99"/>
    <mergeCell ref="N97:N99"/>
    <mergeCell ref="O97:O99"/>
    <mergeCell ref="P97:P99"/>
    <mergeCell ref="Q97:Q99"/>
    <mergeCell ref="R97:R99"/>
    <mergeCell ref="S97:S99"/>
    <mergeCell ref="T97:T99"/>
    <mergeCell ref="U97:U99"/>
    <mergeCell ref="V97:V99"/>
    <mergeCell ref="W97:W99"/>
    <mergeCell ref="X97:X99"/>
    <mergeCell ref="Y97:Y99"/>
    <mergeCell ref="Z97:Z99"/>
    <mergeCell ref="AA97:AA99"/>
    <mergeCell ref="AB97:AB99"/>
    <mergeCell ref="BD97:BD99"/>
    <mergeCell ref="BE97:BE99"/>
    <mergeCell ref="BF97:BF99"/>
    <mergeCell ref="BH97:BH99"/>
    <mergeCell ref="BI97:BI99"/>
    <mergeCell ref="BJ97:BJ99"/>
    <mergeCell ref="BK97:BK99"/>
    <mergeCell ref="BL97:BL99"/>
    <mergeCell ref="N100:O100"/>
    <mergeCell ref="D101:D105"/>
    <mergeCell ref="E101:E105"/>
    <mergeCell ref="F101:F105"/>
    <mergeCell ref="G101:G105"/>
    <mergeCell ref="H101:H105"/>
    <mergeCell ref="I101:I105"/>
    <mergeCell ref="J101:J105"/>
    <mergeCell ref="K101:K105"/>
    <mergeCell ref="L102:L104"/>
    <mergeCell ref="M102:M104"/>
    <mergeCell ref="N102:N104"/>
    <mergeCell ref="O102:O104"/>
    <mergeCell ref="P102:P104"/>
    <mergeCell ref="Q102:Q104"/>
    <mergeCell ref="R102:R104"/>
    <mergeCell ref="S102:S104"/>
    <mergeCell ref="T102:T104"/>
    <mergeCell ref="U102:U104"/>
    <mergeCell ref="V102:V104"/>
    <mergeCell ref="W102:W104"/>
    <mergeCell ref="X102:X104"/>
    <mergeCell ref="Y102:Y104"/>
    <mergeCell ref="Z102:Z104"/>
    <mergeCell ref="AA102:AA104"/>
    <mergeCell ref="AB102:AB104"/>
    <mergeCell ref="BD102:BD104"/>
    <mergeCell ref="BE102:BE104"/>
    <mergeCell ref="BF102:BF104"/>
    <mergeCell ref="BH102:BH104"/>
    <mergeCell ref="BI102:BI104"/>
    <mergeCell ref="BJ102:BJ104"/>
    <mergeCell ref="BK102:BK104"/>
    <mergeCell ref="BL102:BL104"/>
    <mergeCell ref="N105:O105"/>
    <mergeCell ref="D106:D110"/>
    <mergeCell ref="E106:E110"/>
    <mergeCell ref="F106:F110"/>
    <mergeCell ref="G106:G110"/>
    <mergeCell ref="H106:H110"/>
    <mergeCell ref="I106:I110"/>
    <mergeCell ref="J106:J110"/>
    <mergeCell ref="K106:K110"/>
    <mergeCell ref="L107:L109"/>
    <mergeCell ref="M107:M109"/>
    <mergeCell ref="N107:N109"/>
    <mergeCell ref="O107:O109"/>
    <mergeCell ref="P107:P109"/>
    <mergeCell ref="Q107:Q109"/>
    <mergeCell ref="R107:R109"/>
    <mergeCell ref="S107:S109"/>
    <mergeCell ref="T107:T109"/>
    <mergeCell ref="U107:U109"/>
    <mergeCell ref="V107:V109"/>
    <mergeCell ref="W107:W109"/>
    <mergeCell ref="X107:X109"/>
    <mergeCell ref="Y107:Y109"/>
    <mergeCell ref="Z107:Z109"/>
    <mergeCell ref="AA107:AA109"/>
    <mergeCell ref="AB107:AB109"/>
    <mergeCell ref="BD107:BD109"/>
    <mergeCell ref="BE107:BE109"/>
    <mergeCell ref="BF107:BF109"/>
    <mergeCell ref="BH107:BH109"/>
    <mergeCell ref="BI107:BI109"/>
    <mergeCell ref="BJ107:BJ109"/>
    <mergeCell ref="BK107:BK109"/>
    <mergeCell ref="BL107:BL109"/>
    <mergeCell ref="N110:O110"/>
    <mergeCell ref="D114:D115"/>
    <mergeCell ref="E114:E115"/>
    <mergeCell ref="F114:F115"/>
    <mergeCell ref="G114:G115"/>
    <mergeCell ref="I114:I115"/>
    <mergeCell ref="J114:J115"/>
    <mergeCell ref="K114:K115"/>
    <mergeCell ref="M114:M115"/>
    <mergeCell ref="N114:N115"/>
    <mergeCell ref="O114:O115"/>
    <mergeCell ref="P114:P115"/>
    <mergeCell ref="Q114:W114"/>
    <mergeCell ref="X114:AB114"/>
    <mergeCell ref="AD114:AD115"/>
    <mergeCell ref="AE114:AE115"/>
    <mergeCell ref="AF114:AF115"/>
    <mergeCell ref="AG114:AG115"/>
    <mergeCell ref="AH114:AH115"/>
    <mergeCell ref="AI114:AI115"/>
    <mergeCell ref="AJ114:AJ115"/>
    <mergeCell ref="AZ114:AZ115"/>
    <mergeCell ref="BA114:BA115"/>
    <mergeCell ref="BB114:BB115"/>
    <mergeCell ref="AC116:AE116"/>
    <mergeCell ref="D121:D122"/>
    <mergeCell ref="E121:E122"/>
    <mergeCell ref="F121:F122"/>
    <mergeCell ref="G121:G122"/>
    <mergeCell ref="I121:I122"/>
    <mergeCell ref="J121:J122"/>
    <mergeCell ref="K121:K122"/>
    <mergeCell ref="M121:M122"/>
    <mergeCell ref="N121:N122"/>
    <mergeCell ref="O121:O122"/>
    <mergeCell ref="P121:P122"/>
    <mergeCell ref="Q121:W121"/>
    <mergeCell ref="X121:AB121"/>
    <mergeCell ref="AD121:AD122"/>
    <mergeCell ref="AE121:AE122"/>
    <mergeCell ref="AF121:AF122"/>
    <mergeCell ref="AG121:AG122"/>
    <mergeCell ref="AH121:AH122"/>
    <mergeCell ref="AI121:AI122"/>
    <mergeCell ref="AJ121:AJ122"/>
    <mergeCell ref="AZ121:AZ122"/>
    <mergeCell ref="BA121:BA122"/>
    <mergeCell ref="BB121:BB122"/>
    <mergeCell ref="AC123:AE123"/>
  </mergeCells>
  <dataValidations count="10"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32:E109 J32:J110 AE34:AF35 AE38:AF39 AE42:AF43 AE46:AF47 AE50:AF51 AE56:AF57 AE62:AF63 AE68:AF68 AE73:AF73 AE78:AF78 AE83:AF83 AE88:AF88 AE93:AF93 AE98:AF98 AE103:AF103 AE108:AF108 E110" type="list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G32:G36 AC34:AD35 H35 G37:H52 AC38:AD39 AC42:AD43 AC46:AD47 AC50:AD51 G54:G58 AC56:AD57 H57 G60:G64 AC62:AD63 H63 G66:G69 AC68:AD68 G71:G74 AC73:AD73 G76:G79 AC78:AD78 G81:G84 AC83:AD83 G86:G89 AC88:AD88 G91:G94 AC93:AD93 G96:G99 AC98:AD98 G101:G104 AC103:AD103 G106:G109 AC108:AD108" type="textLength">
      <formula1>900</formula1>
      <formula2>0</formula2>
    </dataValidation>
    <dataValidation allowBlank="true" operator="between" prompt="Для выбора объекта необходимо два раза нажать левую кнопку мыши!" promptTitle="Ввод" showDropDown="false" showErrorMessage="true" showInputMessage="true" sqref="O33:O34 O36:O38 O40:O42 O44:O46 O48:O50 O52 O55:O56 O58 O61:O62 O64 O67:O69 O72:O74 O77:O79 O82:O84 O87:O89 O92:O94 O97:O99 O102:O104 O107:O109" type="none">
      <formula1>0</formula1>
      <formula2>0</formula2>
    </dataValidation>
    <dataValidation allowBlank="true" operator="between" prompt="Для выбора необходимо два раза нажать левую кнопку мыши!" promptTitle="Ввод" showDropDown="false" showErrorMessage="true" showInputMessage="true" sqref="H32:H34 H36 H53:H56 H58:H62 H64:H110" type="none">
      <formula1>0</formula1>
      <formula2>0</formula2>
    </dataValidation>
    <dataValidation allowBlank="true" error="Необходимо выбрать значение из списка!" errorTitle="Ошибка" operator="lessThanOrEqual" prompt="Необходимо указать принадлежность объекта к инфраструктуре ТЭ или его отсутствие" promptTitle="Ввод" showDropDown="false" showErrorMessage="true" showInputMessage="true" sqref="N33:N34 N36 N55:N56 N58 N61:N62 N64 N67:N69 N72:N74 N77:N79 N82:N84 N87:N89 N92:N94 N97:N99 N102:N104 N107:N109" type="list">
      <formula1>"да,без привязки к объекту"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AJ34:AL35 AN34:AO35 AQ34:AR35 AT34:AU35 AW34:AX35 AZ34:BA35 AJ38:AL39 AN38:AO39 AQ38:AR39 AT38:AU39 AW38:AX39 AZ38:BA39 AJ42:AL43 AN42:AO43 AQ42:AR43 AT42:AU43 AW42:AX43 AZ42:BA43 AJ46:AL47 AN46:AO47 AQ46:AR47 AT46:AU47 AW46:AX47 AZ46:BA47 AJ50:AL51 AN50:AO51 AQ50:AR51 AT50:AU51 AW50:AX51 AZ50:BA51 AJ56:AL57 AN56:AO57 AQ56:AR57 AT56:AU57 AW56:AX57 AZ56:BA57 AJ62:AL63 AN62:AO63 AQ62:AR63 AT62:AU63 AW62:AX63 AZ62:BA63 AJ68:AL68 AN68:AO68 AQ68:AR68 AT68:AU68 AW68:AX68 AZ68:BA68 AJ73:AL73 AN73:AO73 AQ73:AR73 AT73:AU73 AW73:AX73 AZ73:BA73 AJ78:AL78 AN78:AO78 AQ78:AR78 AT78:AU78 AW78:AX78 AZ78:BA78 AJ83:AL83 AN83:AO83 AQ83:AR83 AT83:AU83 AW83:AX83 AZ83:BA83 AJ88:AL88 AN88:AO88 AQ88:AR88 AT88:AU88 AW88:AX88 AZ88:BA88 AJ93:AL93 AN93:AO93 AQ93:AR93 AT93:AU93 AW93:AX93 AZ93:BA93 AJ98:AL98 AN98:AO98 AQ98:AR98 AT98:AU98 AW98:AX98 AZ98:BA98 AJ103:AL103 AN103:AO103 AQ103:AR103 AT103:AU103 AW103:AX103 AZ103:BA103 AJ108:AL108 AN108:AO108 AQ108:AR108 AT108:AU108 AW108:AX108 AZ108:BA108" type="decimal">
      <formula1>0</formula1>
      <formula2>1E+024</formula2>
    </dataValidation>
    <dataValidation allowBlank="true" error="Введите действительное число от 0 до 100!" operator="between" showDropDown="false" showErrorMessage="true" showInputMessage="true" sqref="K32:K108 L33:M33 L37:M37 L41:M41 L45:M45 L49:M49 L55:M55 L61:M61 L67:M67 L72:M72 L77:M77 L82:M82 L87:M87 L92:M92 L97:M97 L102:M102 L107:M107 K109:K110" type="decimal">
      <formula1>0</formula1>
      <formula2>100</formula2>
    </dataValidation>
    <dataValidation allowBlank="false" error="Выберите значение из списка!" errorTitle="Внимание" operator="between" showDropDown="false" showErrorMessage="true" showInputMessage="true" sqref="F32 F54 F60 F101 F106" type="list">
      <formula1>0</formula1>
      <formula2>0</formula2>
    </dataValidation>
    <dataValidation allowBlank="true" error="Необходимо выбрать значение из списка!" errorTitle="Ошибка" operator="lessThanOrEqual" prompt="Необходимо указать принадлежность объекта к инфраструктуре ТЭ или его отсутствие" promptTitle="Ввод" showDropDown="false" showErrorMessage="false" showInputMessage="false" sqref="N37:N38 N40:N42 N44:N46 N48:N50 N52" type="none">
      <formula1>0</formula1>
      <formula2>0</formula2>
    </dataValidation>
    <dataValidation allowBlank="true" error="Допускается ввод только неотрицательных целых чисел!" errorTitle="Ошибка" operator="between" showDropDown="false" showErrorMessage="true" showInputMessage="false" sqref="I32:I110" type="whole">
      <formula1>0</formula1>
      <formula2>1E+024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E9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2" min="1" style="283" width="9.14"/>
    <col collapsed="false" customWidth="true" hidden="false" outlineLevel="0" max="3" min="3" style="284" width="5.28"/>
    <col collapsed="false" customWidth="true" hidden="false" outlineLevel="0" max="4" min="4" style="283" width="6.28"/>
    <col collapsed="false" customWidth="true" hidden="false" outlineLevel="0" max="5" min="5" style="283" width="94.86"/>
    <col collapsed="false" customWidth="false" hidden="false" outlineLevel="0" max="1025" min="6" style="283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>
      <c r="D3" s="285"/>
      <c r="E3" s="285"/>
    </row>
    <row r="4" s="286" customFormat="true" ht="12" hidden="false" customHeight="true" outlineLevel="0" collapsed="false">
      <c r="C4" s="287"/>
      <c r="D4" s="288" t="s">
        <v>235</v>
      </c>
      <c r="E4" s="288"/>
    </row>
    <row r="5" s="286" customFormat="true" ht="12" hidden="false" customHeight="true" outlineLevel="0" collapsed="false">
      <c r="C5" s="287"/>
      <c r="D5" s="289" t="e">
        <f aca="false">#NAME? &amp; " " &amp; #NAME?</f>
        <v>#N/A</v>
      </c>
      <c r="E5" s="289"/>
    </row>
    <row r="6" s="286" customFormat="true" ht="12" hidden="false" customHeight="true" outlineLevel="0" collapsed="false">
      <c r="C6" s="287"/>
      <c r="D6" s="290"/>
      <c r="E6" s="290"/>
    </row>
    <row r="7" s="286" customFormat="true" ht="15" hidden="false" customHeight="true" outlineLevel="0" collapsed="false">
      <c r="C7" s="287"/>
      <c r="D7" s="291" t="s">
        <v>96</v>
      </c>
      <c r="E7" s="292" t="s">
        <v>236</v>
      </c>
    </row>
    <row r="8" customFormat="false" ht="15" hidden="true" customHeight="true" outlineLevel="0" collapsed="false">
      <c r="C8" s="293"/>
      <c r="D8" s="294" t="n">
        <v>0</v>
      </c>
      <c r="E8" s="295"/>
    </row>
    <row r="9" customFormat="false" ht="15" hidden="false" customHeight="true" outlineLevel="0" collapsed="false">
      <c r="C9" s="293"/>
      <c r="D9" s="155"/>
      <c r="E9" s="296" t="s">
        <v>237</v>
      </c>
    </row>
  </sheetData>
  <sheetProtection sheet="true" password="fa9c" objects="true" scenarios="true" formatColumns="false" formatRows="false"/>
  <dataValidations count="1">
    <dataValidation allowBlank="true" error="Допускается ввод не более 900 символов!" errorTitle="Ошибка" operator="lessThanOrEqual" showDropDown="false" showErrorMessage="true" showInputMessage="true" sqref="E8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297" width="4.71"/>
    <col collapsed="false" customWidth="true" hidden="false" outlineLevel="0" max="2" min="2" style="297" width="27.28"/>
    <col collapsed="false" customWidth="true" hidden="false" outlineLevel="0" max="3" min="3" style="297" width="103.29"/>
    <col collapsed="false" customWidth="true" hidden="false" outlineLevel="0" max="4" min="4" style="297" width="17.71"/>
    <col collapsed="false" customWidth="false" hidden="false" outlineLevel="0" max="1025" min="5" style="297" width="9.14"/>
  </cols>
  <sheetData>
    <row r="2" customFormat="false" ht="20.1" hidden="false" customHeight="true" outlineLevel="0" collapsed="false">
      <c r="B2" s="298" t="s">
        <v>238</v>
      </c>
      <c r="C2" s="298"/>
      <c r="D2" s="298"/>
    </row>
    <row r="4" customFormat="false" ht="21.75" hidden="false" customHeight="true" outlineLevel="0" collapsed="false">
      <c r="B4" s="299" t="s">
        <v>239</v>
      </c>
      <c r="C4" s="299" t="s">
        <v>240</v>
      </c>
      <c r="D4" s="299" t="s">
        <v>32</v>
      </c>
    </row>
    <row r="5" customFormat="false" ht="23.25" hidden="false" customHeight="false" outlineLevel="0" collapsed="false">
      <c r="B5" s="300" t="s">
        <v>241</v>
      </c>
      <c r="C5" s="301" t="s">
        <v>242</v>
      </c>
      <c r="D5" s="302" t="s">
        <v>243</v>
      </c>
    </row>
  </sheetData>
  <sheetProtection sheet="true" password="fa9c" objects="true" scenarios="true" formatColumns="false" formatRows="false" autoFilter="false"/>
  <mergeCells count="1">
    <mergeCell ref="B2:D2"/>
  </mergeCells>
  <hyperlinks>
    <hyperlink ref="B5" location="'ИП'!AK11" display="ИП!AK11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T87"/>
  <sheetViews>
    <sheetView showFormulas="false" showGridLines="false" showRowColHeaders="true" showZeros="true" rightToLeft="false" tabSelected="false" showOutlineSymbols="true" defaultGridColor="true" view="normal" topLeftCell="N1" colorId="64" zoomScale="100" zoomScaleNormal="100" zoomScalePageLayoutView="100" workbookViewId="0">
      <selection pane="topLeft" activeCell="O36" activeCellId="0" sqref="O36"/>
    </sheetView>
  </sheetViews>
  <sheetFormatPr defaultColWidth="9.125" defaultRowHeight="12.75" zeroHeight="false" outlineLevelRow="0" outlineLevelCol="0"/>
  <cols>
    <col collapsed="false" customWidth="true" hidden="false" outlineLevel="0" max="1" min="1" style="303" width="32.57"/>
    <col collapsed="false" customWidth="true" hidden="false" outlineLevel="0" max="2" min="2" style="137" width="33.56"/>
    <col collapsed="false" customWidth="true" hidden="false" outlineLevel="0" max="3" min="3" style="137" width="15.14"/>
    <col collapsed="false" customWidth="true" hidden="false" outlineLevel="0" max="4" min="4" style="0" width="8.75"/>
    <col collapsed="false" customWidth="true" hidden="false" outlineLevel="0" max="5" min="5" style="137" width="12.15"/>
    <col collapsed="false" customWidth="true" hidden="false" outlineLevel="0" max="6" min="6" style="137" width="10.56"/>
    <col collapsed="false" customWidth="true" hidden="false" outlineLevel="0" max="7" min="7" style="137" width="6.72"/>
    <col collapsed="false" customWidth="true" hidden="false" outlineLevel="0" max="8" min="8" style="304" width="53.43"/>
    <col collapsed="false" customWidth="true" hidden="false" outlineLevel="0" max="9" min="9" style="304" width="40.71"/>
    <col collapsed="false" customWidth="true" hidden="false" outlineLevel="0" max="10" min="10" style="304" width="42.72"/>
    <col collapsed="false" customWidth="true" hidden="false" outlineLevel="0" max="11" min="11" style="305" width="77.14"/>
    <col collapsed="false" customWidth="true" hidden="false" outlineLevel="0" max="12" min="12" style="305" width="28"/>
    <col collapsed="false" customWidth="true" hidden="false" outlineLevel="0" max="13" min="13" style="305" width="30.57"/>
    <col collapsed="false" customWidth="true" hidden="false" outlineLevel="0" max="14" min="14" style="305" width="45.71"/>
    <col collapsed="false" customWidth="true" hidden="false" outlineLevel="0" max="15" min="15" style="305" width="29.01"/>
    <col collapsed="false" customWidth="true" hidden="false" outlineLevel="0" max="16" min="16" style="305" width="23.14"/>
    <col collapsed="false" customWidth="true" hidden="false" outlineLevel="0" max="17" min="17" style="305" width="23.71"/>
    <col collapsed="false" customWidth="true" hidden="false" outlineLevel="0" max="18" min="18" style="305" width="2.86"/>
    <col collapsed="false" customWidth="true" hidden="false" outlineLevel="0" max="19" min="19" style="305" width="40.57"/>
    <col collapsed="false" customWidth="true" hidden="false" outlineLevel="0" max="20" min="20" style="305" width="15.56"/>
    <col collapsed="false" customWidth="false" hidden="false" outlineLevel="0" max="1025" min="21" style="305" width="9.14"/>
  </cols>
  <sheetData>
    <row r="1" customFormat="false" ht="12" hidden="false" customHeight="true" outlineLevel="0" collapsed="false">
      <c r="A1" s="306" t="s">
        <v>244</v>
      </c>
      <c r="B1" s="307" t="s">
        <v>245</v>
      </c>
      <c r="C1" s="307" t="s">
        <v>246</v>
      </c>
      <c r="D1" s="307" t="s">
        <v>247</v>
      </c>
      <c r="E1" s="307" t="s">
        <v>248</v>
      </c>
      <c r="F1" s="307" t="s">
        <v>249</v>
      </c>
      <c r="G1" s="307" t="s">
        <v>250</v>
      </c>
      <c r="H1" s="307" t="s">
        <v>251</v>
      </c>
      <c r="I1" s="307" t="s">
        <v>252</v>
      </c>
      <c r="J1" s="308" t="s">
        <v>253</v>
      </c>
      <c r="K1" s="307" t="s">
        <v>254</v>
      </c>
      <c r="L1" s="307" t="s">
        <v>255</v>
      </c>
      <c r="M1" s="307" t="s">
        <v>256</v>
      </c>
      <c r="N1" s="307" t="s">
        <v>257</v>
      </c>
      <c r="O1" s="309" t="s">
        <v>258</v>
      </c>
      <c r="P1" s="309" t="s">
        <v>259</v>
      </c>
      <c r="Q1" s="309" t="s">
        <v>260</v>
      </c>
      <c r="R1" s="309"/>
      <c r="S1" s="309" t="s">
        <v>261</v>
      </c>
      <c r="T1" s="309" t="s">
        <v>262</v>
      </c>
    </row>
    <row r="2" customFormat="false" ht="12.75" hidden="false" customHeight="false" outlineLevel="0" collapsed="false">
      <c r="A2" s="310" t="s">
        <v>263</v>
      </c>
      <c r="C2" s="137" t="s">
        <v>229</v>
      </c>
      <c r="D2" s="137" t="s">
        <v>229</v>
      </c>
      <c r="E2" s="137" t="s">
        <v>264</v>
      </c>
      <c r="F2" s="137" t="s">
        <v>265</v>
      </c>
      <c r="G2" s="137" t="s">
        <v>172</v>
      </c>
      <c r="H2" s="311" t="s">
        <v>266</v>
      </c>
      <c r="I2" s="312" t="s">
        <v>267</v>
      </c>
      <c r="J2" s="173" t="s">
        <v>136</v>
      </c>
      <c r="K2" s="305" t="s">
        <v>227</v>
      </c>
      <c r="L2" s="305" t="s">
        <v>268</v>
      </c>
      <c r="M2" s="305" t="s">
        <v>269</v>
      </c>
      <c r="N2" s="305" t="s">
        <v>270</v>
      </c>
      <c r="O2" s="305" t="s">
        <v>62</v>
      </c>
      <c r="P2" s="305" t="s">
        <v>271</v>
      </c>
      <c r="Q2" s="305" t="s">
        <v>272</v>
      </c>
      <c r="R2" s="305" t="s">
        <v>166</v>
      </c>
      <c r="S2" s="305" t="s">
        <v>273</v>
      </c>
      <c r="T2" s="305" t="s">
        <v>39</v>
      </c>
    </row>
    <row r="3" customFormat="false" ht="12" hidden="false" customHeight="true" outlineLevel="0" collapsed="false">
      <c r="A3" s="310" t="s">
        <v>274</v>
      </c>
      <c r="D3" s="137" t="s">
        <v>171</v>
      </c>
      <c r="E3" s="137" t="s">
        <v>275</v>
      </c>
      <c r="F3" s="137" t="s">
        <v>276</v>
      </c>
      <c r="G3" s="137" t="s">
        <v>54</v>
      </c>
      <c r="H3" s="311" t="s">
        <v>277</v>
      </c>
      <c r="I3" s="312" t="s">
        <v>278</v>
      </c>
      <c r="J3" s="173" t="s">
        <v>138</v>
      </c>
      <c r="K3" s="305" t="s">
        <v>279</v>
      </c>
      <c r="L3" s="305" t="s">
        <v>231</v>
      </c>
      <c r="M3" s="305" t="s">
        <v>168</v>
      </c>
      <c r="N3" s="305" t="s">
        <v>280</v>
      </c>
      <c r="O3" s="305" t="s">
        <v>281</v>
      </c>
      <c r="P3" s="305" t="s">
        <v>282</v>
      </c>
      <c r="Q3" s="305" t="s">
        <v>60</v>
      </c>
      <c r="R3" s="305" t="s">
        <v>143</v>
      </c>
      <c r="S3" s="305" t="s">
        <v>283</v>
      </c>
      <c r="T3" s="305" t="s">
        <v>284</v>
      </c>
    </row>
    <row r="4" customFormat="false" ht="12" hidden="false" customHeight="true" outlineLevel="0" collapsed="false">
      <c r="A4" s="310" t="s">
        <v>285</v>
      </c>
      <c r="D4" s="137" t="s">
        <v>286</v>
      </c>
      <c r="E4" s="137" t="s">
        <v>287</v>
      </c>
      <c r="F4" s="137" t="s">
        <v>288</v>
      </c>
      <c r="H4" s="311" t="s">
        <v>289</v>
      </c>
      <c r="I4" s="312" t="s">
        <v>290</v>
      </c>
      <c r="J4" s="173" t="s">
        <v>140</v>
      </c>
      <c r="K4" s="305" t="s">
        <v>167</v>
      </c>
      <c r="L4" s="305" t="s">
        <v>291</v>
      </c>
      <c r="O4" s="305" t="s">
        <v>292</v>
      </c>
      <c r="Q4" s="305" t="s">
        <v>293</v>
      </c>
      <c r="R4" s="305" t="s">
        <v>151</v>
      </c>
      <c r="S4" s="305" t="s">
        <v>294</v>
      </c>
    </row>
    <row r="5" customFormat="false" ht="12" hidden="false" customHeight="true" outlineLevel="0" collapsed="false">
      <c r="A5" s="310" t="s">
        <v>295</v>
      </c>
      <c r="D5" s="137" t="s">
        <v>296</v>
      </c>
      <c r="E5" s="137" t="s">
        <v>297</v>
      </c>
      <c r="F5" s="137" t="s">
        <v>298</v>
      </c>
      <c r="H5" s="311" t="s">
        <v>299</v>
      </c>
      <c r="I5" s="312" t="s">
        <v>300</v>
      </c>
      <c r="J5" s="173" t="s">
        <v>142</v>
      </c>
      <c r="K5" s="305" t="s">
        <v>222</v>
      </c>
      <c r="L5" s="305" t="s">
        <v>228</v>
      </c>
      <c r="R5" s="305" t="s">
        <v>159</v>
      </c>
      <c r="S5" s="305" t="s">
        <v>301</v>
      </c>
    </row>
    <row r="6" customFormat="false" ht="12" hidden="false" customHeight="true" outlineLevel="0" collapsed="false">
      <c r="A6" s="310" t="s">
        <v>302</v>
      </c>
      <c r="D6" s="137" t="s">
        <v>303</v>
      </c>
      <c r="E6" s="137" t="s">
        <v>304</v>
      </c>
      <c r="F6" s="137" t="s">
        <v>305</v>
      </c>
      <c r="H6" s="311" t="s">
        <v>306</v>
      </c>
      <c r="I6" s="312" t="s">
        <v>307</v>
      </c>
      <c r="J6" s="173" t="s">
        <v>146</v>
      </c>
      <c r="K6" s="305" t="s">
        <v>308</v>
      </c>
      <c r="R6" s="305" t="s">
        <v>200</v>
      </c>
      <c r="S6" s="305" t="s">
        <v>293</v>
      </c>
    </row>
    <row r="7" customFormat="false" ht="12" hidden="false" customHeight="true" outlineLevel="0" collapsed="false">
      <c r="A7" s="310" t="s">
        <v>309</v>
      </c>
      <c r="D7" s="137" t="s">
        <v>310</v>
      </c>
      <c r="E7" s="137" t="s">
        <v>311</v>
      </c>
      <c r="F7" s="137" t="s">
        <v>312</v>
      </c>
      <c r="H7" s="311" t="s">
        <v>313</v>
      </c>
      <c r="I7" s="312" t="s">
        <v>314</v>
      </c>
      <c r="J7" s="173" t="s">
        <v>148</v>
      </c>
      <c r="K7" s="305" t="s">
        <v>315</v>
      </c>
    </row>
    <row r="8" customFormat="false" ht="12" hidden="false" customHeight="true" outlineLevel="0" collapsed="false">
      <c r="A8" s="310" t="s">
        <v>316</v>
      </c>
      <c r="D8" s="137" t="s">
        <v>317</v>
      </c>
      <c r="E8" s="137" t="s">
        <v>318</v>
      </c>
      <c r="F8" s="137" t="s">
        <v>319</v>
      </c>
      <c r="H8" s="311" t="s">
        <v>320</v>
      </c>
      <c r="I8" s="312" t="s">
        <v>321</v>
      </c>
      <c r="J8" s="173" t="s">
        <v>150</v>
      </c>
    </row>
    <row r="9" customFormat="false" ht="12" hidden="false" customHeight="true" outlineLevel="0" collapsed="false">
      <c r="A9" s="310" t="s">
        <v>322</v>
      </c>
      <c r="D9" s="137" t="s">
        <v>323</v>
      </c>
      <c r="E9" s="137" t="s">
        <v>324</v>
      </c>
      <c r="F9" s="137" t="s">
        <v>325</v>
      </c>
      <c r="H9" s="311"/>
      <c r="I9" s="312" t="s">
        <v>326</v>
      </c>
      <c r="J9" s="173" t="s">
        <v>154</v>
      </c>
    </row>
    <row r="10" customFormat="false" ht="12" hidden="false" customHeight="true" outlineLevel="0" collapsed="false">
      <c r="A10" s="310" t="s">
        <v>327</v>
      </c>
      <c r="D10" s="137" t="s">
        <v>328</v>
      </c>
      <c r="E10" s="137" t="s">
        <v>329</v>
      </c>
      <c r="F10" s="137" t="s">
        <v>330</v>
      </c>
      <c r="H10" s="311"/>
      <c r="I10" s="312" t="s">
        <v>331</v>
      </c>
      <c r="J10" s="173" t="s">
        <v>156</v>
      </c>
    </row>
    <row r="11" customFormat="false" ht="12" hidden="false" customHeight="true" outlineLevel="0" collapsed="false">
      <c r="A11" s="310" t="s">
        <v>332</v>
      </c>
      <c r="D11" s="137" t="s">
        <v>333</v>
      </c>
      <c r="E11" s="137" t="s">
        <v>334</v>
      </c>
      <c r="F11" s="137" t="s">
        <v>335</v>
      </c>
      <c r="H11" s="311"/>
      <c r="I11" s="312" t="s">
        <v>336</v>
      </c>
      <c r="J11" s="173" t="s">
        <v>158</v>
      </c>
    </row>
    <row r="12" customFormat="false" ht="12.75" hidden="false" customHeight="false" outlineLevel="0" collapsed="false">
      <c r="A12" s="310" t="s">
        <v>337</v>
      </c>
      <c r="D12" s="137" t="s">
        <v>338</v>
      </c>
      <c r="E12" s="137" t="s">
        <v>339</v>
      </c>
      <c r="F12" s="137" t="s">
        <v>340</v>
      </c>
      <c r="I12" s="312" t="s">
        <v>341</v>
      </c>
      <c r="J12" s="173" t="s">
        <v>162</v>
      </c>
    </row>
    <row r="13" customFormat="false" ht="12.75" hidden="false" customHeight="false" outlineLevel="0" collapsed="false">
      <c r="A13" s="310" t="s">
        <v>342</v>
      </c>
      <c r="D13" s="137" t="s">
        <v>343</v>
      </c>
      <c r="E13" s="137" t="s">
        <v>344</v>
      </c>
      <c r="F13" s="137" t="s">
        <v>345</v>
      </c>
      <c r="I13" s="312" t="s">
        <v>346</v>
      </c>
      <c r="J13" s="173" t="s">
        <v>164</v>
      </c>
    </row>
    <row r="14" customFormat="false" ht="12.75" hidden="false" customHeight="true" outlineLevel="0" collapsed="false">
      <c r="A14" s="310" t="s">
        <v>347</v>
      </c>
      <c r="D14" s="137" t="s">
        <v>348</v>
      </c>
      <c r="E14" s="137" t="s">
        <v>349</v>
      </c>
      <c r="I14" s="312" t="s">
        <v>350</v>
      </c>
    </row>
    <row r="15" customFormat="false" ht="12.75" hidden="false" customHeight="true" outlineLevel="0" collapsed="false">
      <c r="A15" s="310" t="s">
        <v>351</v>
      </c>
      <c r="D15" s="137" t="s">
        <v>352</v>
      </c>
      <c r="E15" s="137" t="s">
        <v>223</v>
      </c>
    </row>
    <row r="16" customFormat="false" ht="12.75" hidden="false" customHeight="false" outlineLevel="0" collapsed="false">
      <c r="A16" s="310" t="s">
        <v>353</v>
      </c>
      <c r="D16" s="137" t="s">
        <v>354</v>
      </c>
      <c r="E16" s="137" t="s">
        <v>229</v>
      </c>
    </row>
    <row r="17" customFormat="false" ht="12.75" hidden="false" customHeight="false" outlineLevel="0" collapsed="false">
      <c r="A17" s="310" t="s">
        <v>355</v>
      </c>
      <c r="D17" s="137" t="s">
        <v>356</v>
      </c>
      <c r="E17" s="137" t="s">
        <v>171</v>
      </c>
    </row>
    <row r="18" customFormat="false" ht="12.75" hidden="false" customHeight="false" outlineLevel="0" collapsed="false">
      <c r="A18" s="310" t="s">
        <v>357</v>
      </c>
      <c r="D18" s="137" t="s">
        <v>358</v>
      </c>
      <c r="E18" s="137" t="s">
        <v>286</v>
      </c>
    </row>
    <row r="19" customFormat="false" ht="12.75" hidden="false" customHeight="false" outlineLevel="0" collapsed="false">
      <c r="A19" s="310" t="s">
        <v>359</v>
      </c>
      <c r="E19" s="137" t="s">
        <v>296</v>
      </c>
    </row>
    <row r="20" customFormat="false" ht="12.75" hidden="false" customHeight="false" outlineLevel="0" collapsed="false">
      <c r="A20" s="310" t="s">
        <v>360</v>
      </c>
      <c r="E20" s="137" t="s">
        <v>303</v>
      </c>
    </row>
    <row r="21" customFormat="false" ht="12.75" hidden="false" customHeight="false" outlineLevel="0" collapsed="false">
      <c r="A21" s="310" t="s">
        <v>361</v>
      </c>
      <c r="E21" s="137" t="s">
        <v>310</v>
      </c>
    </row>
    <row r="22" customFormat="false" ht="12.75" hidden="false" customHeight="false" outlineLevel="0" collapsed="false">
      <c r="A22" s="310" t="s">
        <v>362</v>
      </c>
      <c r="E22" s="137" t="s">
        <v>317</v>
      </c>
    </row>
    <row r="23" customFormat="false" ht="12.75" hidden="false" customHeight="false" outlineLevel="0" collapsed="false">
      <c r="A23" s="310" t="s">
        <v>363</v>
      </c>
      <c r="E23" s="137" t="s">
        <v>323</v>
      </c>
    </row>
    <row r="24" customFormat="false" ht="12.75" hidden="false" customHeight="false" outlineLevel="0" collapsed="false">
      <c r="A24" s="310" t="s">
        <v>364</v>
      </c>
      <c r="E24" s="137" t="s">
        <v>328</v>
      </c>
    </row>
    <row r="25" customFormat="false" ht="12.75" hidden="false" customHeight="false" outlineLevel="0" collapsed="false">
      <c r="A25" s="310" t="s">
        <v>365</v>
      </c>
      <c r="E25" s="137" t="s">
        <v>333</v>
      </c>
    </row>
    <row r="26" customFormat="false" ht="12.75" hidden="false" customHeight="false" outlineLevel="0" collapsed="false">
      <c r="A26" s="310" t="s">
        <v>366</v>
      </c>
      <c r="E26" s="137" t="s">
        <v>338</v>
      </c>
    </row>
    <row r="27" customFormat="false" ht="12.75" hidden="false" customHeight="false" outlineLevel="0" collapsed="false">
      <c r="A27" s="310" t="s">
        <v>367</v>
      </c>
      <c r="E27" s="137" t="s">
        <v>343</v>
      </c>
    </row>
    <row r="28" customFormat="false" ht="12.75" hidden="false" customHeight="false" outlineLevel="0" collapsed="false">
      <c r="A28" s="310" t="s">
        <v>368</v>
      </c>
      <c r="E28" s="137" t="s">
        <v>348</v>
      </c>
    </row>
    <row r="29" customFormat="false" ht="12.75" hidden="false" customHeight="false" outlineLevel="0" collapsed="false">
      <c r="A29" s="310" t="s">
        <v>369</v>
      </c>
      <c r="E29" s="137" t="s">
        <v>352</v>
      </c>
    </row>
    <row r="30" customFormat="false" ht="12.75" hidden="false" customHeight="false" outlineLevel="0" collapsed="false">
      <c r="A30" s="310" t="s">
        <v>370</v>
      </c>
      <c r="E30" s="137" t="s">
        <v>354</v>
      </c>
    </row>
    <row r="31" customFormat="false" ht="12.75" hidden="false" customHeight="false" outlineLevel="0" collapsed="false">
      <c r="A31" s="310" t="s">
        <v>371</v>
      </c>
      <c r="E31" s="137" t="s">
        <v>356</v>
      </c>
    </row>
    <row r="32" customFormat="false" ht="12.75" hidden="false" customHeight="false" outlineLevel="0" collapsed="false">
      <c r="A32" s="310" t="s">
        <v>372</v>
      </c>
      <c r="E32" s="137" t="s">
        <v>358</v>
      </c>
    </row>
    <row r="33" customFormat="false" ht="12.75" hidden="false" customHeight="false" outlineLevel="0" collapsed="false">
      <c r="A33" s="310" t="s">
        <v>373</v>
      </c>
    </row>
    <row r="34" customFormat="false" ht="12.75" hidden="false" customHeight="false" outlineLevel="0" collapsed="false">
      <c r="A34" s="310" t="s">
        <v>374</v>
      </c>
    </row>
    <row r="35" customFormat="false" ht="12.75" hidden="false" customHeight="false" outlineLevel="0" collapsed="false">
      <c r="A35" s="310" t="s">
        <v>375</v>
      </c>
    </row>
    <row r="36" customFormat="false" ht="12.75" hidden="false" customHeight="false" outlineLevel="0" collapsed="false">
      <c r="A36" s="310" t="s">
        <v>376</v>
      </c>
    </row>
    <row r="37" customFormat="false" ht="12.75" hidden="false" customHeight="false" outlineLevel="0" collapsed="false">
      <c r="A37" s="310" t="s">
        <v>377</v>
      </c>
    </row>
    <row r="38" customFormat="false" ht="12.75" hidden="false" customHeight="false" outlineLevel="0" collapsed="false">
      <c r="A38" s="310" t="s">
        <v>378</v>
      </c>
    </row>
    <row r="39" customFormat="false" ht="12.75" hidden="false" customHeight="false" outlineLevel="0" collapsed="false">
      <c r="A39" s="310" t="s">
        <v>379</v>
      </c>
    </row>
    <row r="40" customFormat="false" ht="12.75" hidden="false" customHeight="false" outlineLevel="0" collapsed="false">
      <c r="A40" s="310" t="s">
        <v>380</v>
      </c>
    </row>
    <row r="41" customFormat="false" ht="12.75" hidden="false" customHeight="false" outlineLevel="0" collapsed="false">
      <c r="A41" s="310" t="s">
        <v>381</v>
      </c>
    </row>
    <row r="42" customFormat="false" ht="12.75" hidden="false" customHeight="false" outlineLevel="0" collapsed="false">
      <c r="A42" s="310" t="s">
        <v>382</v>
      </c>
    </row>
    <row r="43" customFormat="false" ht="12.75" hidden="false" customHeight="false" outlineLevel="0" collapsed="false">
      <c r="A43" s="310" t="s">
        <v>383</v>
      </c>
    </row>
    <row r="44" customFormat="false" ht="12.75" hidden="false" customHeight="false" outlineLevel="0" collapsed="false">
      <c r="A44" s="310" t="s">
        <v>384</v>
      </c>
    </row>
    <row r="45" customFormat="false" ht="12.75" hidden="false" customHeight="false" outlineLevel="0" collapsed="false">
      <c r="A45" s="310" t="s">
        <v>385</v>
      </c>
    </row>
    <row r="46" customFormat="false" ht="12.75" hidden="false" customHeight="false" outlineLevel="0" collapsed="false">
      <c r="A46" s="310" t="s">
        <v>386</v>
      </c>
    </row>
    <row r="47" customFormat="false" ht="12.75" hidden="false" customHeight="false" outlineLevel="0" collapsed="false">
      <c r="A47" s="310" t="s">
        <v>387</v>
      </c>
    </row>
    <row r="48" customFormat="false" ht="12.75" hidden="false" customHeight="false" outlineLevel="0" collapsed="false">
      <c r="A48" s="310" t="s">
        <v>388</v>
      </c>
    </row>
    <row r="49" customFormat="false" ht="12.75" hidden="false" customHeight="false" outlineLevel="0" collapsed="false">
      <c r="A49" s="310" t="s">
        <v>389</v>
      </c>
    </row>
    <row r="50" customFormat="false" ht="12.75" hidden="false" customHeight="false" outlineLevel="0" collapsed="false">
      <c r="A50" s="310" t="s">
        <v>390</v>
      </c>
    </row>
    <row r="51" customFormat="false" ht="12.75" hidden="false" customHeight="false" outlineLevel="0" collapsed="false">
      <c r="A51" s="310" t="s">
        <v>391</v>
      </c>
    </row>
    <row r="52" customFormat="false" ht="12.75" hidden="false" customHeight="false" outlineLevel="0" collapsed="false">
      <c r="A52" s="310" t="s">
        <v>392</v>
      </c>
    </row>
    <row r="53" customFormat="false" ht="12.75" hidden="false" customHeight="false" outlineLevel="0" collapsed="false">
      <c r="A53" s="310" t="s">
        <v>393</v>
      </c>
    </row>
    <row r="54" customFormat="false" ht="12.75" hidden="false" customHeight="false" outlineLevel="0" collapsed="false">
      <c r="A54" s="310" t="s">
        <v>394</v>
      </c>
    </row>
    <row r="55" customFormat="false" ht="12.75" hidden="false" customHeight="false" outlineLevel="0" collapsed="false">
      <c r="A55" s="310" t="s">
        <v>395</v>
      </c>
    </row>
    <row r="56" customFormat="false" ht="12.75" hidden="false" customHeight="false" outlineLevel="0" collapsed="false">
      <c r="A56" s="310" t="s">
        <v>396</v>
      </c>
    </row>
    <row r="57" customFormat="false" ht="12.75" hidden="false" customHeight="false" outlineLevel="0" collapsed="false">
      <c r="A57" s="310" t="s">
        <v>397</v>
      </c>
    </row>
    <row r="58" customFormat="false" ht="12.75" hidden="false" customHeight="false" outlineLevel="0" collapsed="false">
      <c r="A58" s="310" t="s">
        <v>398</v>
      </c>
    </row>
    <row r="59" customFormat="false" ht="12.75" hidden="false" customHeight="false" outlineLevel="0" collapsed="false">
      <c r="A59" s="310" t="s">
        <v>399</v>
      </c>
    </row>
    <row r="60" customFormat="false" ht="12.75" hidden="false" customHeight="false" outlineLevel="0" collapsed="false">
      <c r="A60" s="310" t="s">
        <v>400</v>
      </c>
    </row>
    <row r="61" customFormat="false" ht="12.75" hidden="false" customHeight="false" outlineLevel="0" collapsed="false">
      <c r="A61" s="310" t="s">
        <v>401</v>
      </c>
    </row>
    <row r="62" customFormat="false" ht="12.75" hidden="false" customHeight="false" outlineLevel="0" collapsed="false">
      <c r="A62" s="310" t="s">
        <v>402</v>
      </c>
    </row>
    <row r="63" customFormat="false" ht="12.75" hidden="false" customHeight="false" outlineLevel="0" collapsed="false">
      <c r="A63" s="310" t="s">
        <v>403</v>
      </c>
    </row>
    <row r="64" customFormat="false" ht="12.75" hidden="false" customHeight="false" outlineLevel="0" collapsed="false">
      <c r="A64" s="310" t="s">
        <v>404</v>
      </c>
    </row>
    <row r="65" customFormat="false" ht="12.75" hidden="false" customHeight="false" outlineLevel="0" collapsed="false">
      <c r="A65" s="310" t="s">
        <v>405</v>
      </c>
    </row>
    <row r="66" customFormat="false" ht="12.75" hidden="false" customHeight="false" outlineLevel="0" collapsed="false">
      <c r="A66" s="310" t="s">
        <v>406</v>
      </c>
    </row>
    <row r="67" customFormat="false" ht="12.75" hidden="false" customHeight="false" outlineLevel="0" collapsed="false">
      <c r="A67" s="310" t="s">
        <v>407</v>
      </c>
    </row>
    <row r="68" customFormat="false" ht="12.75" hidden="false" customHeight="false" outlineLevel="0" collapsed="false">
      <c r="A68" s="310" t="s">
        <v>408</v>
      </c>
    </row>
    <row r="69" customFormat="false" ht="12.75" hidden="false" customHeight="false" outlineLevel="0" collapsed="false">
      <c r="A69" s="310" t="s">
        <v>409</v>
      </c>
    </row>
    <row r="70" customFormat="false" ht="12.75" hidden="false" customHeight="false" outlineLevel="0" collapsed="false">
      <c r="A70" s="310" t="s">
        <v>410</v>
      </c>
    </row>
    <row r="71" customFormat="false" ht="12.75" hidden="false" customHeight="false" outlineLevel="0" collapsed="false">
      <c r="A71" s="310" t="s">
        <v>411</v>
      </c>
    </row>
    <row r="72" customFormat="false" ht="12.75" hidden="false" customHeight="false" outlineLevel="0" collapsed="false">
      <c r="A72" s="310" t="s">
        <v>412</v>
      </c>
    </row>
    <row r="73" customFormat="false" ht="12.75" hidden="false" customHeight="false" outlineLevel="0" collapsed="false">
      <c r="A73" s="310" t="s">
        <v>413</v>
      </c>
    </row>
    <row r="74" customFormat="false" ht="12.75" hidden="false" customHeight="false" outlineLevel="0" collapsed="false">
      <c r="A74" s="310" t="s">
        <v>414</v>
      </c>
    </row>
    <row r="75" customFormat="false" ht="12.75" hidden="false" customHeight="false" outlineLevel="0" collapsed="false">
      <c r="A75" s="310" t="s">
        <v>415</v>
      </c>
    </row>
    <row r="76" customFormat="false" ht="12.75" hidden="false" customHeight="false" outlineLevel="0" collapsed="false">
      <c r="A76" s="310" t="s">
        <v>416</v>
      </c>
    </row>
    <row r="77" customFormat="false" ht="12.75" hidden="false" customHeight="false" outlineLevel="0" collapsed="false">
      <c r="A77" s="310" t="s">
        <v>417</v>
      </c>
    </row>
    <row r="78" customFormat="false" ht="12.75" hidden="false" customHeight="false" outlineLevel="0" collapsed="false">
      <c r="A78" s="310" t="s">
        <v>418</v>
      </c>
    </row>
    <row r="79" customFormat="false" ht="12.75" hidden="false" customHeight="false" outlineLevel="0" collapsed="false">
      <c r="A79" s="310" t="s">
        <v>419</v>
      </c>
    </row>
    <row r="80" customFormat="false" ht="12.75" hidden="false" customHeight="false" outlineLevel="0" collapsed="false">
      <c r="A80" s="310" t="s">
        <v>420</v>
      </c>
    </row>
    <row r="81" customFormat="false" ht="12.75" hidden="false" customHeight="false" outlineLevel="0" collapsed="false">
      <c r="A81" s="310" t="s">
        <v>421</v>
      </c>
    </row>
    <row r="82" customFormat="false" ht="12.75" hidden="false" customHeight="false" outlineLevel="0" collapsed="false">
      <c r="A82" s="310" t="s">
        <v>422</v>
      </c>
    </row>
    <row r="83" customFormat="false" ht="12.75" hidden="false" customHeight="false" outlineLevel="0" collapsed="false">
      <c r="A83" s="310" t="s">
        <v>423</v>
      </c>
    </row>
    <row r="84" customFormat="false" ht="12.75" hidden="false" customHeight="false" outlineLevel="0" collapsed="false">
      <c r="A84" s="310" t="s">
        <v>424</v>
      </c>
    </row>
    <row r="85" customFormat="false" ht="12.75" hidden="false" customHeight="false" outlineLevel="0" collapsed="false">
      <c r="A85" s="310" t="s">
        <v>425</v>
      </c>
    </row>
    <row r="86" customFormat="false" ht="12.75" hidden="false" customHeight="false" outlineLevel="0" collapsed="false">
      <c r="A86" s="310" t="s">
        <v>426</v>
      </c>
    </row>
    <row r="87" customFormat="false" ht="12.75" hidden="false" customHeight="false" outlineLevel="0" collapsed="false">
      <c r="A87" s="310" t="s">
        <v>36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L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2" activeCellId="0" sqref="K32"/>
    </sheetView>
  </sheetViews>
  <sheetFormatPr defaultColWidth="8.734375" defaultRowHeight="11.25" zeroHeight="false" outlineLevelRow="0" outlineLevelCol="0"/>
  <cols>
    <col collapsed="false" customWidth="true" hidden="false" outlineLevel="0" max="1" min="1" style="137" width="15.01"/>
    <col collapsed="false" customWidth="true" hidden="false" outlineLevel="0" max="6" min="6" style="137" width="3.71"/>
    <col collapsed="false" customWidth="true" hidden="false" outlineLevel="0" max="8" min="7" style="137" width="4"/>
    <col collapsed="false" customWidth="true" hidden="false" outlineLevel="0" max="10" min="10" style="137" width="32.28"/>
    <col collapsed="false" customWidth="true" hidden="false" outlineLevel="0" max="11" min="11" style="137" width="31.14"/>
    <col collapsed="false" customWidth="true" hidden="false" outlineLevel="0" max="13" min="13" style="137" width="25.43"/>
    <col collapsed="false" customWidth="true" hidden="false" outlineLevel="0" max="17" min="17" style="137" width="21.43"/>
  </cols>
  <sheetData>
    <row r="1" s="314" customFormat="true" ht="11.25" hidden="false" customHeight="false" outlineLevel="0" collapsed="false">
      <c r="A1" s="313" t="s">
        <v>427</v>
      </c>
    </row>
    <row r="2" s="283" customFormat="true" ht="19.5" hidden="false" customHeight="true" outlineLevel="0" collapsed="false">
      <c r="C2" s="315"/>
      <c r="D2" s="137"/>
      <c r="E2" s="137"/>
      <c r="F2" s="316"/>
      <c r="G2" s="317"/>
      <c r="H2" s="285"/>
    </row>
    <row r="3" customFormat="false" ht="12" hidden="false" customHeight="false" outlineLevel="0" collapsed="false">
      <c r="A3" s="313" t="s">
        <v>428</v>
      </c>
    </row>
    <row r="4" s="159" customFormat="true" ht="11.25" hidden="false" customHeight="true" outlineLevel="0" collapsed="false">
      <c r="C4" s="220"/>
      <c r="D4" s="221"/>
      <c r="E4" s="222"/>
      <c r="F4" s="318"/>
      <c r="G4" s="224"/>
      <c r="H4" s="225"/>
      <c r="I4" s="226"/>
      <c r="J4" s="227"/>
      <c r="K4" s="228"/>
      <c r="L4" s="229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1"/>
      <c r="BC4" s="232"/>
      <c r="BD4" s="208"/>
      <c r="BE4" s="208"/>
      <c r="BF4" s="208"/>
      <c r="BG4" s="208"/>
      <c r="BH4" s="208"/>
      <c r="BI4" s="208"/>
    </row>
    <row r="5" s="159" customFormat="true" ht="11.25" hidden="false" customHeight="true" outlineLevel="0" collapsed="false">
      <c r="C5" s="220"/>
      <c r="D5" s="221"/>
      <c r="E5" s="222"/>
      <c r="F5" s="318"/>
      <c r="G5" s="224"/>
      <c r="H5" s="225"/>
      <c r="I5" s="226"/>
      <c r="J5" s="227"/>
      <c r="K5" s="228"/>
      <c r="L5" s="233"/>
      <c r="M5" s="234" t="n">
        <v>1</v>
      </c>
      <c r="N5" s="235" t="s">
        <v>172</v>
      </c>
      <c r="O5" s="236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8"/>
      <c r="AD5" s="239" t="n">
        <v>0</v>
      </c>
      <c r="AE5" s="240" t="s">
        <v>180</v>
      </c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241"/>
      <c r="BC5" s="232"/>
      <c r="BD5" s="242"/>
      <c r="BE5" s="242"/>
      <c r="BF5" s="242"/>
      <c r="BG5" s="208"/>
      <c r="BH5" s="242"/>
      <c r="BI5" s="242"/>
      <c r="BJ5" s="242"/>
      <c r="BK5" s="242"/>
      <c r="BL5" s="242"/>
    </row>
    <row r="6" s="159" customFormat="true" ht="15" hidden="false" customHeight="true" outlineLevel="0" collapsed="false">
      <c r="C6" s="220"/>
      <c r="D6" s="221"/>
      <c r="E6" s="222"/>
      <c r="F6" s="318"/>
      <c r="G6" s="224"/>
      <c r="H6" s="225"/>
      <c r="I6" s="226"/>
      <c r="J6" s="227"/>
      <c r="K6" s="228"/>
      <c r="L6" s="233"/>
      <c r="M6" s="234"/>
      <c r="N6" s="235"/>
      <c r="O6" s="236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43"/>
      <c r="AD6" s="237" t="s">
        <v>166</v>
      </c>
      <c r="AE6" s="244"/>
      <c r="AF6" s="245" t="s">
        <v>54</v>
      </c>
      <c r="AG6" s="202" t="n">
        <f aca="false">SUM(AJ6,AK6,AN6,AQ6,AT6,AW6,AZ6)</f>
        <v>0</v>
      </c>
      <c r="AH6" s="246" t="n">
        <f aca="false">SUM(AJ6,AL6,AO6,AR6,AU6,AX6,BA6)</f>
        <v>0</v>
      </c>
      <c r="AI6" s="170" t="n">
        <f aca="false">AG6-AH6</f>
        <v>0</v>
      </c>
      <c r="AJ6" s="247"/>
      <c r="AK6" s="247"/>
      <c r="AL6" s="248"/>
      <c r="AM6" s="204" t="n">
        <f aca="false">AK6-AL6</f>
        <v>0</v>
      </c>
      <c r="AN6" s="249"/>
      <c r="AO6" s="248"/>
      <c r="AP6" s="204" t="n">
        <f aca="false">AN6-AO6</f>
        <v>0</v>
      </c>
      <c r="AQ6" s="247"/>
      <c r="AR6" s="248"/>
      <c r="AS6" s="204" t="n">
        <f aca="false">AQ6-AR6</f>
        <v>0</v>
      </c>
      <c r="AT6" s="247"/>
      <c r="AU6" s="250"/>
      <c r="AV6" s="204" t="n">
        <f aca="false">AT6-AU6</f>
        <v>0</v>
      </c>
      <c r="AW6" s="247"/>
      <c r="AX6" s="250"/>
      <c r="AY6" s="204" t="n">
        <f aca="false">AW6-AX6</f>
        <v>0</v>
      </c>
      <c r="AZ6" s="248"/>
      <c r="BA6" s="248"/>
      <c r="BB6" s="170" t="n">
        <f aca="false">AZ6-BA6</f>
        <v>0</v>
      </c>
      <c r="BC6" s="232" t="n">
        <v>0</v>
      </c>
      <c r="BD6" s="242"/>
      <c r="BE6" s="242"/>
      <c r="BF6" s="242"/>
      <c r="BG6" s="205" t="str">
        <f aca="false">AE6 &amp; BC6</f>
        <v>0</v>
      </c>
      <c r="BH6" s="242"/>
      <c r="BI6" s="242"/>
      <c r="BJ6" s="242"/>
      <c r="BK6" s="242"/>
      <c r="BL6" s="242"/>
    </row>
    <row r="7" s="159" customFormat="true" ht="15" hidden="false" customHeight="true" outlineLevel="0" collapsed="false">
      <c r="C7" s="220"/>
      <c r="D7" s="221"/>
      <c r="E7" s="222"/>
      <c r="F7" s="318"/>
      <c r="G7" s="224"/>
      <c r="H7" s="225"/>
      <c r="I7" s="226"/>
      <c r="J7" s="227"/>
      <c r="K7" s="228"/>
      <c r="L7" s="233"/>
      <c r="M7" s="234"/>
      <c r="N7" s="235"/>
      <c r="O7" s="236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58"/>
      <c r="AD7" s="259"/>
      <c r="AE7" s="260" t="s">
        <v>183</v>
      </c>
      <c r="AF7" s="261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3"/>
      <c r="BC7" s="232"/>
      <c r="BD7" s="242"/>
      <c r="BE7" s="242"/>
      <c r="BF7" s="242"/>
      <c r="BG7" s="208"/>
      <c r="BH7" s="242"/>
      <c r="BI7" s="242"/>
      <c r="BJ7" s="242"/>
      <c r="BK7" s="242"/>
      <c r="BL7" s="242"/>
    </row>
    <row r="8" s="159" customFormat="true" ht="15" hidden="false" customHeight="true" outlineLevel="0" collapsed="false">
      <c r="C8" s="162"/>
      <c r="D8" s="221"/>
      <c r="E8" s="222"/>
      <c r="F8" s="318"/>
      <c r="G8" s="224"/>
      <c r="H8" s="225"/>
      <c r="I8" s="226"/>
      <c r="J8" s="227"/>
      <c r="K8" s="228"/>
      <c r="L8" s="266"/>
      <c r="M8" s="267"/>
      <c r="N8" s="268" t="s">
        <v>201</v>
      </c>
      <c r="O8" s="268"/>
      <c r="P8" s="269"/>
      <c r="Q8" s="269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270"/>
      <c r="BA8" s="270"/>
      <c r="BB8" s="271"/>
      <c r="BC8" s="232"/>
      <c r="BD8" s="208"/>
      <c r="BE8" s="208"/>
      <c r="BF8" s="208"/>
      <c r="BG8" s="208"/>
      <c r="BH8" s="208"/>
      <c r="BI8" s="208"/>
    </row>
    <row r="9" customFormat="false" ht="11.25" hidden="false" customHeight="false" outlineLevel="0" collapsed="false">
      <c r="A9" s="313" t="s">
        <v>429</v>
      </c>
      <c r="BC9" s="319"/>
      <c r="BD9" s="319"/>
      <c r="BE9" s="319"/>
      <c r="BF9" s="319"/>
      <c r="BG9" s="319"/>
      <c r="BH9" s="319"/>
      <c r="BI9" s="319"/>
    </row>
    <row r="10" s="159" customFormat="true" ht="11.25" hidden="false" customHeight="true" outlineLevel="0" collapsed="false">
      <c r="C10" s="220"/>
      <c r="D10" s="137"/>
      <c r="E10" s="137"/>
      <c r="F10" s="137"/>
      <c r="G10" s="137"/>
      <c r="H10" s="137"/>
      <c r="I10" s="137"/>
      <c r="J10" s="137"/>
      <c r="K10" s="137"/>
      <c r="L10" s="320"/>
      <c r="M10" s="234"/>
      <c r="N10" s="237" t="s">
        <v>172</v>
      </c>
      <c r="O10" s="236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8"/>
      <c r="AD10" s="239" t="n">
        <v>0</v>
      </c>
      <c r="AE10" s="240" t="s">
        <v>180</v>
      </c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241"/>
      <c r="BC10" s="232"/>
      <c r="BD10" s="242"/>
      <c r="BE10" s="242"/>
      <c r="BF10" s="242"/>
      <c r="BG10" s="208"/>
      <c r="BH10" s="242"/>
      <c r="BI10" s="242"/>
      <c r="BJ10" s="242"/>
      <c r="BK10" s="242"/>
      <c r="BL10" s="242"/>
    </row>
    <row r="11" s="159" customFormat="true" ht="15" hidden="false" customHeight="true" outlineLevel="0" collapsed="false">
      <c r="C11" s="220"/>
      <c r="D11" s="137"/>
      <c r="E11" s="137"/>
      <c r="F11" s="137"/>
      <c r="G11" s="137"/>
      <c r="H11" s="137"/>
      <c r="I11" s="137"/>
      <c r="J11" s="137"/>
      <c r="K11" s="137"/>
      <c r="L11" s="320"/>
      <c r="M11" s="234"/>
      <c r="N11" s="237"/>
      <c r="O11" s="236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43"/>
      <c r="AD11" s="237" t="s">
        <v>166</v>
      </c>
      <c r="AE11" s="244"/>
      <c r="AF11" s="245" t="s">
        <v>54</v>
      </c>
      <c r="AG11" s="202" t="n">
        <f aca="false">SUM(AJ11,AK11,AN11,AQ11,AT11,AW11,AZ11)</f>
        <v>0</v>
      </c>
      <c r="AH11" s="246" t="n">
        <f aca="false">SUM(AJ11,AL11,AO11,AR11,AU11,AX11,BA11)</f>
        <v>0</v>
      </c>
      <c r="AI11" s="170" t="n">
        <f aca="false">AG11-AH11</f>
        <v>0</v>
      </c>
      <c r="AJ11" s="247"/>
      <c r="AK11" s="247"/>
      <c r="AL11" s="248"/>
      <c r="AM11" s="204" t="n">
        <f aca="false">AK11-AL11</f>
        <v>0</v>
      </c>
      <c r="AN11" s="249"/>
      <c r="AO11" s="248"/>
      <c r="AP11" s="204" t="n">
        <f aca="false">AN11-AO11</f>
        <v>0</v>
      </c>
      <c r="AQ11" s="247"/>
      <c r="AR11" s="248"/>
      <c r="AS11" s="204" t="n">
        <f aca="false">AQ11-AR11</f>
        <v>0</v>
      </c>
      <c r="AT11" s="247"/>
      <c r="AU11" s="250"/>
      <c r="AV11" s="204" t="n">
        <f aca="false">AT11-AU11</f>
        <v>0</v>
      </c>
      <c r="AW11" s="247"/>
      <c r="AX11" s="250"/>
      <c r="AY11" s="204" t="n">
        <f aca="false">AW11-AX11</f>
        <v>0</v>
      </c>
      <c r="AZ11" s="248"/>
      <c r="BA11" s="248"/>
      <c r="BB11" s="170" t="n">
        <f aca="false">AZ11-BA11</f>
        <v>0</v>
      </c>
      <c r="BC11" s="232" t="n">
        <v>0</v>
      </c>
      <c r="BD11" s="242"/>
      <c r="BE11" s="242"/>
      <c r="BF11" s="242"/>
      <c r="BG11" s="205" t="str">
        <f aca="false">AE11 &amp; BC11</f>
        <v>0</v>
      </c>
      <c r="BH11" s="242"/>
      <c r="BI11" s="242"/>
      <c r="BJ11" s="242"/>
      <c r="BK11" s="242"/>
      <c r="BL11" s="242"/>
    </row>
    <row r="12" s="159" customFormat="true" ht="15" hidden="false" customHeight="true" outlineLevel="0" collapsed="false">
      <c r="C12" s="220"/>
      <c r="D12" s="137"/>
      <c r="E12" s="137"/>
      <c r="F12" s="137"/>
      <c r="G12" s="137"/>
      <c r="H12" s="137"/>
      <c r="I12" s="137"/>
      <c r="J12" s="137"/>
      <c r="K12" s="137"/>
      <c r="L12" s="320"/>
      <c r="M12" s="234"/>
      <c r="N12" s="237"/>
      <c r="O12" s="236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58"/>
      <c r="AD12" s="265"/>
      <c r="AE12" s="260" t="s">
        <v>183</v>
      </c>
      <c r="AF12" s="261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3"/>
      <c r="BC12" s="232"/>
      <c r="BD12" s="242"/>
      <c r="BE12" s="242"/>
      <c r="BF12" s="242"/>
      <c r="BG12" s="208"/>
      <c r="BH12" s="242"/>
      <c r="BI12" s="242"/>
      <c r="BJ12" s="242"/>
      <c r="BK12" s="242"/>
      <c r="BL12" s="242"/>
    </row>
    <row r="13" customFormat="false" ht="11.25" hidden="false" customHeight="false" outlineLevel="0" collapsed="false">
      <c r="A13" s="313" t="s">
        <v>430</v>
      </c>
      <c r="BC13" s="319"/>
      <c r="BD13" s="319"/>
      <c r="BE13" s="319"/>
      <c r="BF13" s="319"/>
      <c r="BG13" s="319"/>
      <c r="BH13" s="319"/>
      <c r="BI13" s="319"/>
    </row>
    <row r="14" s="159" customFormat="true" ht="15" hidden="false" customHeight="true" outlineLevel="0" collapsed="false">
      <c r="C14" s="220"/>
      <c r="D14" s="137"/>
      <c r="E14" s="137"/>
      <c r="F14" s="137"/>
      <c r="G14" s="137"/>
      <c r="H14" s="137"/>
      <c r="I14" s="137"/>
      <c r="J14" s="137"/>
      <c r="K14" s="137"/>
      <c r="L14" s="321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137"/>
      <c r="AA14" s="137"/>
      <c r="AB14" s="137"/>
      <c r="AC14" s="323"/>
      <c r="AD14" s="237"/>
      <c r="AE14" s="252"/>
      <c r="AF14" s="245" t="s">
        <v>54</v>
      </c>
      <c r="AG14" s="170" t="n">
        <f aca="false">SUM(AJ14,AK14,AN14,AQ14,AT14,AW14,AZ14)</f>
        <v>0</v>
      </c>
      <c r="AH14" s="246" t="n">
        <f aca="false">SUM(AJ14,AL14,AO14,AR14,AU14,AX14,BA14)</f>
        <v>0</v>
      </c>
      <c r="AI14" s="170" t="n">
        <f aca="false">AG14-AH14</f>
        <v>0</v>
      </c>
      <c r="AJ14" s="255"/>
      <c r="AK14" s="256"/>
      <c r="AL14" s="253"/>
      <c r="AM14" s="254" t="n">
        <f aca="false">AK14-AL14</f>
        <v>0</v>
      </c>
      <c r="AN14" s="255"/>
      <c r="AO14" s="253"/>
      <c r="AP14" s="254" t="n">
        <f aca="false">AN14-AO14</f>
        <v>0</v>
      </c>
      <c r="AQ14" s="256"/>
      <c r="AR14" s="253"/>
      <c r="AS14" s="254" t="n">
        <f aca="false">AQ14-AR14</f>
        <v>0</v>
      </c>
      <c r="AT14" s="256"/>
      <c r="AU14" s="257"/>
      <c r="AV14" s="254" t="n">
        <f aca="false">AT14-AU14</f>
        <v>0</v>
      </c>
      <c r="AW14" s="256"/>
      <c r="AX14" s="257"/>
      <c r="AY14" s="254" t="n">
        <f aca="false">AW14-AX14</f>
        <v>0</v>
      </c>
      <c r="AZ14" s="253"/>
      <c r="BA14" s="253"/>
      <c r="BB14" s="170" t="n">
        <f aca="false">AZ14-BA14</f>
        <v>0</v>
      </c>
      <c r="BC14" s="232" t="n">
        <v>0</v>
      </c>
      <c r="BD14" s="208"/>
      <c r="BE14" s="208"/>
      <c r="BF14" s="208"/>
      <c r="BG14" s="205" t="str">
        <f aca="false">AE14 &amp; BC14</f>
        <v>0</v>
      </c>
      <c r="BH14" s="208"/>
      <c r="BI14" s="208"/>
    </row>
    <row r="15" s="325" customFormat="true" ht="15" hidden="false" customHeight="false" outlineLevel="0" collapsed="false">
      <c r="A15" s="324" t="s">
        <v>431</v>
      </c>
      <c r="D15" s="326"/>
      <c r="E15" s="326"/>
      <c r="BC15" s="327"/>
      <c r="BD15" s="327"/>
      <c r="BE15" s="327"/>
      <c r="BF15" s="327"/>
      <c r="BG15" s="327"/>
      <c r="BH15" s="327"/>
      <c r="BI15" s="327"/>
    </row>
    <row r="16" s="283" customFormat="true" ht="15" hidden="false" customHeight="true" outlineLevel="0" collapsed="false">
      <c r="C16" s="328"/>
      <c r="D16" s="329"/>
      <c r="E16" s="330"/>
      <c r="BC16" s="331"/>
      <c r="BD16" s="331"/>
      <c r="BE16" s="331"/>
      <c r="BF16" s="331"/>
      <c r="BG16" s="331"/>
      <c r="BH16" s="331"/>
      <c r="BI16" s="331"/>
    </row>
    <row r="17" customFormat="false" ht="11.25" hidden="false" customHeight="false" outlineLevel="0" collapsed="false">
      <c r="A17" s="313" t="s">
        <v>432</v>
      </c>
    </row>
    <row r="18" customFormat="false" ht="15" hidden="false" customHeight="true" outlineLevel="0" collapsed="false">
      <c r="C18" s="332"/>
      <c r="D18" s="147"/>
      <c r="E18" s="148"/>
      <c r="F18" s="333"/>
      <c r="G18" s="150"/>
      <c r="H18" s="151" t="e">
        <f aca="false">IF(LEN(G18)=0,"",VLOOKUP(G18,#NAME?,2,FALSE()))</f>
        <v>#N/A</v>
      </c>
      <c r="I18" s="152"/>
      <c r="J18" s="334" t="s">
        <v>102</v>
      </c>
      <c r="K18" s="154"/>
      <c r="L18" s="154"/>
      <c r="M18" s="154"/>
    </row>
    <row r="21" s="159" customFormat="true" ht="24" hidden="false" customHeight="true" outlineLevel="0" collapsed="false">
      <c r="C21" s="162"/>
      <c r="D21" s="147" t="s">
        <v>96</v>
      </c>
      <c r="E21" s="147" t="s">
        <v>110</v>
      </c>
      <c r="F21" s="147" t="s">
        <v>111</v>
      </c>
      <c r="G21" s="335" t="s">
        <v>112</v>
      </c>
      <c r="H21" s="142" t="s">
        <v>113</v>
      </c>
      <c r="I21" s="335" t="s">
        <v>114</v>
      </c>
      <c r="J21" s="335" t="s">
        <v>115</v>
      </c>
      <c r="K21" s="335" t="s">
        <v>116</v>
      </c>
      <c r="L21" s="174"/>
      <c r="M21" s="336" t="s">
        <v>117</v>
      </c>
      <c r="N21" s="176" t="s">
        <v>118</v>
      </c>
      <c r="O21" s="176" t="s">
        <v>119</v>
      </c>
      <c r="P21" s="176" t="s">
        <v>120</v>
      </c>
      <c r="Q21" s="177" t="s">
        <v>121</v>
      </c>
      <c r="R21" s="177"/>
      <c r="S21" s="177"/>
      <c r="T21" s="177"/>
      <c r="U21" s="177"/>
      <c r="V21" s="177"/>
      <c r="W21" s="177"/>
      <c r="X21" s="176" t="s">
        <v>113</v>
      </c>
      <c r="Y21" s="176"/>
      <c r="Z21" s="176"/>
      <c r="AA21" s="176"/>
      <c r="AB21" s="176"/>
      <c r="AC21" s="174"/>
      <c r="AD21" s="336" t="s">
        <v>122</v>
      </c>
      <c r="AE21" s="176" t="s">
        <v>123</v>
      </c>
      <c r="AF21" s="335" t="s">
        <v>124</v>
      </c>
      <c r="AG21" s="335" t="s">
        <v>125</v>
      </c>
      <c r="AH21" s="335" t="s">
        <v>433</v>
      </c>
      <c r="AI21" s="335" t="s">
        <v>127</v>
      </c>
      <c r="AJ21" s="335" t="s">
        <v>128</v>
      </c>
      <c r="AK21" s="142" t="e">
        <f aca="false">"Утверждено на " &amp; #NAME? &amp; " (План)"</f>
        <v>#N/A</v>
      </c>
      <c r="AL21" s="142" t="e">
        <f aca="false">"Утверждено на " &amp; #NAME? &amp; " (Уточненный план)"</f>
        <v>#N/A</v>
      </c>
      <c r="AM21" s="142" t="e">
        <f aca="false">"Утверждено на " &amp; #NAME? &amp; " (Дельта)"</f>
        <v>#N/A</v>
      </c>
      <c r="AN21" s="142" t="e">
        <f aca="false">"Утверждено на " &amp; #NAME?+1 &amp; " (План)"</f>
        <v>#N/A</v>
      </c>
      <c r="AO21" s="142" t="e">
        <f aca="false">"Утверждено на " &amp; #NAME?+1 &amp; " (Уточненный план)"</f>
        <v>#N/A</v>
      </c>
      <c r="AP21" s="142" t="e">
        <f aca="false">"Утверждено на " &amp; #NAME?+1 &amp; " (Дельта)"</f>
        <v>#N/A</v>
      </c>
      <c r="AQ21" s="142" t="e">
        <f aca="false">"Утверждено на " &amp; #NAME?+2 &amp; " (План)"</f>
        <v>#N/A</v>
      </c>
      <c r="AR21" s="142" t="e">
        <f aca="false">"Утверждено на " &amp; #NAME?+2 &amp; " (Уточненный план)"</f>
        <v>#N/A</v>
      </c>
      <c r="AS21" s="142" t="e">
        <f aca="false">"Утверждено на " &amp; #NAME?+2 &amp; " (Дельта)"</f>
        <v>#N/A</v>
      </c>
      <c r="AT21" s="142" t="e">
        <f aca="false">"Утверждено на " &amp; #NAME?+3 &amp; " (План)"</f>
        <v>#N/A</v>
      </c>
      <c r="AU21" s="142" t="e">
        <f aca="false">"Утверждено на " &amp; #NAME?+3 &amp; " (Уточненный план)"</f>
        <v>#N/A</v>
      </c>
      <c r="AV21" s="142" t="e">
        <f aca="false">"Утверждено на " &amp; #NAME?+3 &amp; " (Дельта)"</f>
        <v>#N/A</v>
      </c>
      <c r="AW21" s="142" t="e">
        <f aca="false">"Утверждено на " &amp; #NAME?+4 &amp; " (План)"</f>
        <v>#N/A</v>
      </c>
      <c r="AX21" s="142" t="e">
        <f aca="false">"Утверждено на " &amp; #NAME?+4 &amp; " (Уточненный план)"</f>
        <v>#N/A</v>
      </c>
      <c r="AY21" s="142" t="e">
        <f aca="false">"Утверждено на " &amp; #NAME?+4 &amp; " (Дельта)"</f>
        <v>#N/A</v>
      </c>
      <c r="AZ21" s="335" t="str">
        <f aca="false">"Утверждено на оставшийся период (План)"</f>
        <v>Утверждено на оставшийся период (План)</v>
      </c>
      <c r="BA21" s="335" t="str">
        <f aca="false">"Утверждено на оставшийся период (Уточненный план)"</f>
        <v>Утверждено на оставшийся период (Уточненный план)</v>
      </c>
      <c r="BB21" s="176" t="str">
        <f aca="false">"Утверждено на оставшийся период (Дельта)"</f>
        <v>Утверждено на оставшийся период (Дельта)</v>
      </c>
      <c r="BC21" s="178"/>
      <c r="BD21" s="179"/>
    </row>
    <row r="22" s="159" customFormat="true" ht="24" hidden="false" customHeight="true" outlineLevel="0" collapsed="false">
      <c r="C22" s="162"/>
      <c r="D22" s="147"/>
      <c r="E22" s="147"/>
      <c r="F22" s="147"/>
      <c r="G22" s="335"/>
      <c r="H22" s="335" t="s">
        <v>57</v>
      </c>
      <c r="I22" s="335"/>
      <c r="J22" s="335"/>
      <c r="K22" s="335"/>
      <c r="L22" s="180"/>
      <c r="M22" s="336"/>
      <c r="N22" s="176"/>
      <c r="O22" s="176"/>
      <c r="P22" s="176"/>
      <c r="Q22" s="337" t="s">
        <v>55</v>
      </c>
      <c r="R22" s="335" t="s">
        <v>56</v>
      </c>
      <c r="S22" s="335" t="s">
        <v>57</v>
      </c>
      <c r="T22" s="335" t="s">
        <v>130</v>
      </c>
      <c r="U22" s="335" t="s">
        <v>57</v>
      </c>
      <c r="V22" s="335" t="s">
        <v>131</v>
      </c>
      <c r="W22" s="335" t="s">
        <v>132</v>
      </c>
      <c r="X22" s="176" t="s">
        <v>55</v>
      </c>
      <c r="Y22" s="335" t="s">
        <v>56</v>
      </c>
      <c r="Z22" s="335" t="s">
        <v>57</v>
      </c>
      <c r="AA22" s="335" t="s">
        <v>130</v>
      </c>
      <c r="AB22" s="335" t="s">
        <v>57</v>
      </c>
      <c r="AC22" s="180"/>
      <c r="AD22" s="336"/>
      <c r="AE22" s="176"/>
      <c r="AF22" s="335"/>
      <c r="AG22" s="335"/>
      <c r="AH22" s="335"/>
      <c r="AI22" s="335"/>
      <c r="AJ22" s="335"/>
      <c r="AK22" s="335" t="s">
        <v>133</v>
      </c>
      <c r="AL22" s="335" t="s">
        <v>133</v>
      </c>
      <c r="AM22" s="335" t="s">
        <v>133</v>
      </c>
      <c r="AN22" s="335" t="s">
        <v>133</v>
      </c>
      <c r="AO22" s="335" t="s">
        <v>133</v>
      </c>
      <c r="AP22" s="335" t="s">
        <v>133</v>
      </c>
      <c r="AQ22" s="335" t="s">
        <v>133</v>
      </c>
      <c r="AR22" s="335" t="s">
        <v>133</v>
      </c>
      <c r="AS22" s="335" t="s">
        <v>133</v>
      </c>
      <c r="AT22" s="335" t="s">
        <v>133</v>
      </c>
      <c r="AU22" s="335" t="s">
        <v>133</v>
      </c>
      <c r="AV22" s="335" t="s">
        <v>133</v>
      </c>
      <c r="AW22" s="335" t="s">
        <v>133</v>
      </c>
      <c r="AX22" s="335" t="s">
        <v>133</v>
      </c>
      <c r="AY22" s="335" t="s">
        <v>133</v>
      </c>
      <c r="AZ22" s="335"/>
      <c r="BA22" s="335"/>
      <c r="BB22" s="176"/>
      <c r="BC22" s="178"/>
      <c r="BD22" s="179"/>
    </row>
  </sheetData>
  <mergeCells count="82">
    <mergeCell ref="D4:D8"/>
    <mergeCell ref="E4:E8"/>
    <mergeCell ref="F4:F8"/>
    <mergeCell ref="G4:G8"/>
    <mergeCell ref="H4:H8"/>
    <mergeCell ref="I4:I8"/>
    <mergeCell ref="J4:J8"/>
    <mergeCell ref="K4:K8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BD5:BD7"/>
    <mergeCell ref="BE5:BE7"/>
    <mergeCell ref="BF5:BF7"/>
    <mergeCell ref="BH5:BH7"/>
    <mergeCell ref="BI5:BI7"/>
    <mergeCell ref="BJ5:BJ7"/>
    <mergeCell ref="BK5:BK7"/>
    <mergeCell ref="BL5:BL7"/>
    <mergeCell ref="N8:O8"/>
    <mergeCell ref="L10:L12"/>
    <mergeCell ref="M10:M12"/>
    <mergeCell ref="N10:N12"/>
    <mergeCell ref="O10:O12"/>
    <mergeCell ref="P10:P12"/>
    <mergeCell ref="Q10:Q12"/>
    <mergeCell ref="R10:R12"/>
    <mergeCell ref="S10:S12"/>
    <mergeCell ref="T10:T12"/>
    <mergeCell ref="U10:U12"/>
    <mergeCell ref="V10:V12"/>
    <mergeCell ref="W10:W12"/>
    <mergeCell ref="X10:X12"/>
    <mergeCell ref="Y10:Y12"/>
    <mergeCell ref="Z10:Z12"/>
    <mergeCell ref="AA10:AA12"/>
    <mergeCell ref="AB10:AB12"/>
    <mergeCell ref="BD10:BD12"/>
    <mergeCell ref="BE10:BE12"/>
    <mergeCell ref="BF10:BF12"/>
    <mergeCell ref="BH10:BH12"/>
    <mergeCell ref="BI10:BI12"/>
    <mergeCell ref="BJ10:BJ12"/>
    <mergeCell ref="BK10:BK12"/>
    <mergeCell ref="BL10:BL12"/>
    <mergeCell ref="D21:D22"/>
    <mergeCell ref="E21:E22"/>
    <mergeCell ref="F21:F22"/>
    <mergeCell ref="G21:G22"/>
    <mergeCell ref="I21:I22"/>
    <mergeCell ref="J21:J22"/>
    <mergeCell ref="K21:K22"/>
    <mergeCell ref="M21:M22"/>
    <mergeCell ref="N21:N22"/>
    <mergeCell ref="O21:O22"/>
    <mergeCell ref="P21:P22"/>
    <mergeCell ref="Q21:W21"/>
    <mergeCell ref="X21:AB21"/>
    <mergeCell ref="AD21:AD22"/>
    <mergeCell ref="AE21:AE22"/>
    <mergeCell ref="AF21:AF22"/>
    <mergeCell ref="AG21:AG22"/>
    <mergeCell ref="AH21:AH22"/>
    <mergeCell ref="AI21:AI22"/>
    <mergeCell ref="AJ21:AJ22"/>
    <mergeCell ref="AZ21:AZ22"/>
    <mergeCell ref="BA21:BA22"/>
    <mergeCell ref="BB21:BB22"/>
  </mergeCells>
  <dataValidations count="9"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4:E7 J4:J8 AE6:AF6 E8 E10:E12 J10:J12 AE11:AF11 E14 J14 AE14:AF14 E18" type="list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F2 G4:G7 AC6:AD6 G10:H12 AC11:AD11 G14:H14 AC14:AD14 E16" type="textLength">
      <formula1>900</formula1>
      <formula2>0</formula2>
    </dataValidation>
    <dataValidation allowBlank="true" operator="between" prompt="Для выбора объекта необходимо два раза нажать левую кнопку мыши!" promptTitle="Ввод" showDropDown="false" showErrorMessage="true" showInputMessage="true" sqref="O5:O7 O10:O12" type="none">
      <formula1>0</formula1>
      <formula2>0</formula2>
    </dataValidation>
    <dataValidation allowBlank="true" operator="between" prompt="Для выбора необходимо два раза нажать левую кнопку мыши!" promptTitle="Ввод" showDropDown="false" showErrorMessage="true" showInputMessage="true" sqref="H4:H8" type="none">
      <formula1>0</formula1>
      <formula2>0</formula2>
    </dataValidation>
    <dataValidation allowBlank="true" error="Необходимо выбрать значение из списка!" errorTitle="Ошибка" operator="lessThanOrEqual" prompt="Необходимо указать принадлежность объекта к инфраструктуре ТЭ или его отсутствие" promptTitle="Ввод" showDropDown="false" showErrorMessage="true" showInputMessage="true" sqref="N5:N7" type="list">
      <formula1>"да,без привязки к объекту"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AJ6:AL6 AN6:AO6 AQ6:AR6 AT6:AU6 AW6:AX6 AZ6:BA6 AJ11:AL11 AN11:AO11 AQ11:AR11 AT11:AU11 AW11:AX11 AZ11:BA11 AJ14:AL14 AN14:AO14 AQ14:AR14 AT14:AU14 AW14:AX14 AZ14:BA14" type="decimal">
      <formula1>0</formula1>
      <formula2>1E+024</formula2>
    </dataValidation>
    <dataValidation allowBlank="true" error="Введите действительное число от 0 до 100!" operator="between" showDropDown="false" showErrorMessage="true" showInputMessage="true" sqref="K4:K6 L5:M5 K7:K8 K10:M10 K11:K12 K14" type="decimal">
      <formula1>0</formula1>
      <formula2>100</formula2>
    </dataValidation>
    <dataValidation allowBlank="true" error="Необходимо выбрать значение из списка!" errorTitle="Ошибка" operator="lessThanOrEqual" prompt="Необходимо указать принадлежность объекта к инфраструктуре ТЭ или его отсутствие" promptTitle="Ввод" showDropDown="false" showErrorMessage="false" showInputMessage="false" sqref="N10:N12" type="none">
      <formula1>0</formula1>
      <formula2>0</formula2>
    </dataValidation>
    <dataValidation allowBlank="true" error="Допускается ввод только неотрицательных целых чисел!" errorTitle="Ошибка" operator="between" showDropDown="false" showErrorMessage="true" showInputMessage="false" sqref="I4:I8 I10:I12 I14" type="whole">
      <formula1>0</formula1>
      <formula2>1E+024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LibreOffice/6.3.3.2.0$Linux_X86_64 LibreOffice_project/30$Build-2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u1577</cp:lastModifiedBy>
  <cp:lastPrinted>2015-06-22T12:32:49Z</cp:lastPrinted>
  <dcterms:modified xsi:type="dcterms:W3CDTF">2017-06-06T16:02:25Z</dcterms:modified>
  <cp:revision>0</cp:revision>
  <dc:subject>Контроль за использованием инвестиционных ресурсов, включаемых в регулируемые государством цены (тарифы) в сфере теплоснабжения за 2017 год</dc:subject>
  <dc:title>Контроль за использованием инвестиционных ресурсов, включаемых в регулируемые государством цены (тарифы) в сфере теплоснабжения за 2017 год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1.1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LinksUpToDate">
    <vt:bool>0</vt:bool>
  </property>
  <property fmtid="{D5CDD505-2E9C-101B-9397-08002B2CF9AE}" pid="10" name="Period">
    <vt:lpwstr/>
  </property>
  <property fmtid="{D5CDD505-2E9C-101B-9397-08002B2CF9AE}" pid="11" name="PeriodLength">
    <vt:lpwstr/>
  </property>
  <property fmtid="{D5CDD505-2E9C-101B-9397-08002B2CF9AE}" pid="12" name="Periodicity">
    <vt:lpwstr>REGU</vt:lpwstr>
  </property>
  <property fmtid="{D5CDD505-2E9C-101B-9397-08002B2CF9AE}" pid="13" name="ProtectBook">
    <vt:i4>0</vt:i4>
  </property>
  <property fmtid="{D5CDD505-2E9C-101B-9397-08002B2CF9AE}" pid="14" name="RootDocFilePath">
    <vt:lpwstr/>
  </property>
  <property fmtid="{D5CDD505-2E9C-101B-9397-08002B2CF9AE}" pid="15" name="ScaleCrop">
    <vt:bool>0</vt:bool>
  </property>
  <property fmtid="{D5CDD505-2E9C-101B-9397-08002B2CF9AE}" pid="16" name="ShareDoc">
    <vt:bool>0</vt:bool>
  </property>
  <property fmtid="{D5CDD505-2E9C-101B-9397-08002B2CF9AE}" pid="17" name="Status">
    <vt:lpwstr>1</vt:lpwstr>
  </property>
  <property fmtid="{D5CDD505-2E9C-101B-9397-08002B2CF9AE}" pid="18" name="TemplateOperationMode">
    <vt:i4>3</vt:i4>
  </property>
  <property fmtid="{D5CDD505-2E9C-101B-9397-08002B2CF9AE}" pid="19" name="TypePlanning">
    <vt:lpwstr>PLAN</vt:lpwstr>
  </property>
  <property fmtid="{D5CDD505-2E9C-101B-9397-08002B2CF9AE}" pid="20" name="UserComments">
    <vt:lpwstr/>
  </property>
  <property fmtid="{D5CDD505-2E9C-101B-9397-08002B2CF9AE}" pid="21" name="Version">
    <vt:lpwstr>INV.WARM.2017YEAR</vt:lpwstr>
  </property>
  <property fmtid="{D5CDD505-2E9C-101B-9397-08002B2CF9AE}" pid="22" name="XMLTempFilePath">
    <vt:lpwstr/>
  </property>
  <property fmtid="{D5CDD505-2E9C-101B-9397-08002B2CF9AE}" pid="23" name="XslViewFilePath">
    <vt:lpwstr/>
  </property>
  <property fmtid="{D5CDD505-2E9C-101B-9397-08002B2CF9AE}" pid="24" name="XsltDocFilePath">
    <vt:lpwstr/>
  </property>
  <property fmtid="{D5CDD505-2E9C-101B-9397-08002B2CF9AE}" pid="25" name="entityid">
    <vt:lpwstr/>
  </property>
  <property fmtid="{D5CDD505-2E9C-101B-9397-08002B2CF9AE}" pid="26" name="keywords">
    <vt:lpwstr/>
  </property>
</Properties>
</file>